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defaultThemeVersion="124226"/>
  <bookViews>
    <workbookView xWindow="-15" yWindow="-15" windowWidth="12120" windowHeight="9645" tabRatio="857" firstSheet="2" activeTab="3"/>
  </bookViews>
  <sheets>
    <sheet name="2013" sheetId="5" state="hidden" r:id="rId1"/>
    <sheet name="Liste" sheetId="10" r:id="rId2"/>
    <sheet name="Entete" sheetId="22" r:id="rId3"/>
    <sheet name="FSGT2_Inscr" sheetId="13" r:id="rId4"/>
    <sheet name="FSGT2_Class" sheetId="14" r:id="rId5"/>
    <sheet name="FSGT3_Inscr" sheetId="26" r:id="rId6"/>
    <sheet name="FSGT3_Class" sheetId="28" r:id="rId7"/>
    <sheet name="FSGT4_Inscr" sheetId="29" r:id="rId8"/>
    <sheet name="FSGT4_Class" sheetId="30" r:id="rId9"/>
    <sheet name="FSGT5_Inscr" sheetId="31" r:id="rId10"/>
    <sheet name="FSGT5_Class" sheetId="32" r:id="rId11"/>
    <sheet name="FSGT6_Inscr" sheetId="33" r:id="rId12"/>
    <sheet name="FSGT6_Class" sheetId="34" r:id="rId13"/>
    <sheet name="FSGT_F_M_Inscr" sheetId="21" r:id="rId14"/>
    <sheet name="FSGT_F_M_Class" sheetId="23" r:id="rId15"/>
    <sheet name="Recherche licence" sheetId="24" r:id="rId16"/>
  </sheets>
  <externalReferences>
    <externalReference r:id="rId17"/>
  </externalReferences>
  <definedNames>
    <definedName name="_xlnm._FilterDatabase" localSheetId="0" hidden="1">'2013'!$A$4:$AQ$192</definedName>
    <definedName name="_xlnm._FilterDatabase" localSheetId="1" hidden="1">Liste!$E$2:$R$1241</definedName>
    <definedName name="FSGT5">#REF!</definedName>
    <definedName name="_xlnm.Print_Titles" localSheetId="0">'2013'!$2:$4</definedName>
    <definedName name="_xlnm.Print_Area" localSheetId="14">FSGT_F_M_Class!$A$1:$H$12</definedName>
    <definedName name="_xlnm.Print_Area" localSheetId="4">FSGT2_Class!$A$1:$H$23</definedName>
    <definedName name="_xlnm.Print_Area" localSheetId="8">FSGT4_Class!$A$1:$H$22</definedName>
    <definedName name="_xlnm.Print_Area" localSheetId="10">FSGT5_Class!$A$1:$H$28</definedName>
    <definedName name="_xlnm.Print_Area" localSheetId="12">FSGT6_Class!$A$1:$H$20</definedName>
  </definedNames>
  <calcPr calcId="145621"/>
</workbook>
</file>

<file path=xl/calcChain.xml><?xml version="1.0" encoding="utf-8"?>
<calcChain xmlns="http://schemas.openxmlformats.org/spreadsheetml/2006/main">
  <c r="O1244" i="10" l="1"/>
  <c r="P1244" i="10"/>
  <c r="O1245" i="10"/>
  <c r="P1245" i="10"/>
  <c r="O1246" i="10"/>
  <c r="P1246" i="10"/>
  <c r="O1247" i="10"/>
  <c r="P1247" i="10"/>
  <c r="O1248" i="10"/>
  <c r="P1248" i="10"/>
  <c r="B1244" i="10"/>
  <c r="A1244" i="10" s="1"/>
  <c r="F1244" i="10"/>
  <c r="F1245" i="10"/>
  <c r="F1246" i="10"/>
  <c r="B1247" i="10"/>
  <c r="A1247" i="10" s="1"/>
  <c r="F1247" i="10"/>
  <c r="B1248" i="10"/>
  <c r="A1248" i="10" s="1"/>
  <c r="F1248" i="10"/>
  <c r="B1245" i="10" l="1"/>
  <c r="O1239" i="10"/>
  <c r="P1239" i="10"/>
  <c r="O1240" i="10"/>
  <c r="P1240" i="10"/>
  <c r="O1241" i="10"/>
  <c r="P1241" i="10"/>
  <c r="O1242" i="10"/>
  <c r="P1242" i="10"/>
  <c r="O1243" i="10"/>
  <c r="P1243" i="10"/>
  <c r="F1242" i="10"/>
  <c r="F1243" i="10"/>
  <c r="D16" i="34"/>
  <c r="E16" i="34"/>
  <c r="F16" i="34"/>
  <c r="D23" i="34"/>
  <c r="E23" i="34"/>
  <c r="F23" i="34"/>
  <c r="G23" i="34"/>
  <c r="H23" i="34"/>
  <c r="D24" i="34"/>
  <c r="E24" i="34"/>
  <c r="F24" i="34"/>
  <c r="G24" i="34"/>
  <c r="H24" i="34"/>
  <c r="D25" i="34"/>
  <c r="E25" i="34"/>
  <c r="F25" i="34"/>
  <c r="G25" i="34"/>
  <c r="H25" i="34"/>
  <c r="D26" i="34"/>
  <c r="E26" i="34"/>
  <c r="F26" i="34"/>
  <c r="G26" i="34"/>
  <c r="H26" i="34"/>
  <c r="D27" i="34"/>
  <c r="E27" i="34"/>
  <c r="F27" i="34"/>
  <c r="G27" i="34"/>
  <c r="H27" i="34"/>
  <c r="D28" i="34"/>
  <c r="E28" i="34"/>
  <c r="F28" i="34"/>
  <c r="G28" i="34"/>
  <c r="H28" i="34"/>
  <c r="D29" i="34"/>
  <c r="E29" i="34"/>
  <c r="F29" i="34"/>
  <c r="G29" i="34"/>
  <c r="H29" i="34"/>
  <c r="D30" i="34"/>
  <c r="E30" i="34"/>
  <c r="F30" i="34"/>
  <c r="G30" i="34"/>
  <c r="H30" i="34"/>
  <c r="D31" i="34"/>
  <c r="E31" i="34"/>
  <c r="F31" i="34"/>
  <c r="G31" i="34"/>
  <c r="H31" i="34"/>
  <c r="D32" i="34"/>
  <c r="E32" i="34"/>
  <c r="F32" i="34"/>
  <c r="G32" i="34"/>
  <c r="H32" i="34"/>
  <c r="D33" i="34"/>
  <c r="E33" i="34"/>
  <c r="F33" i="34"/>
  <c r="G33" i="34"/>
  <c r="H33" i="34"/>
  <c r="D34" i="34"/>
  <c r="E34" i="34"/>
  <c r="F34" i="34"/>
  <c r="G34" i="34"/>
  <c r="H34" i="34"/>
  <c r="D35" i="34"/>
  <c r="E35" i="34"/>
  <c r="F35" i="34"/>
  <c r="G35" i="34"/>
  <c r="H35" i="34"/>
  <c r="D36" i="34"/>
  <c r="E36" i="34"/>
  <c r="F36" i="34"/>
  <c r="G36" i="34"/>
  <c r="H36" i="34"/>
  <c r="D37" i="34"/>
  <c r="E37" i="34"/>
  <c r="F37" i="34"/>
  <c r="G37" i="34"/>
  <c r="H37" i="34"/>
  <c r="D38" i="34"/>
  <c r="E38" i="34"/>
  <c r="F38" i="34"/>
  <c r="G38" i="34"/>
  <c r="H38" i="34"/>
  <c r="D39" i="34"/>
  <c r="E39" i="34"/>
  <c r="F39" i="34"/>
  <c r="G39" i="34"/>
  <c r="H39" i="34"/>
  <c r="D40" i="34"/>
  <c r="E40" i="34"/>
  <c r="F40" i="34"/>
  <c r="G40" i="34"/>
  <c r="H40" i="34"/>
  <c r="D41" i="34"/>
  <c r="E41" i="34"/>
  <c r="F41" i="34"/>
  <c r="G41" i="34"/>
  <c r="H41" i="34"/>
  <c r="D42" i="34"/>
  <c r="E42" i="34"/>
  <c r="F42" i="34"/>
  <c r="G42" i="34"/>
  <c r="H42" i="34"/>
  <c r="D43" i="34"/>
  <c r="E43" i="34"/>
  <c r="F43" i="34"/>
  <c r="G43" i="34"/>
  <c r="H43" i="34"/>
  <c r="D44" i="34"/>
  <c r="E44" i="34"/>
  <c r="F44" i="34"/>
  <c r="G44" i="34"/>
  <c r="H44" i="34"/>
  <c r="D45" i="34"/>
  <c r="E45" i="34"/>
  <c r="F45" i="34"/>
  <c r="G45" i="34"/>
  <c r="H45" i="34"/>
  <c r="D46" i="34"/>
  <c r="E46" i="34"/>
  <c r="F46" i="34"/>
  <c r="G46" i="34"/>
  <c r="H46" i="34"/>
  <c r="D47" i="34"/>
  <c r="E47" i="34"/>
  <c r="F47" i="34"/>
  <c r="G47" i="34"/>
  <c r="H47" i="34"/>
  <c r="D48" i="34"/>
  <c r="E48" i="34"/>
  <c r="F48" i="34"/>
  <c r="G48" i="34"/>
  <c r="H48" i="34"/>
  <c r="D49" i="34"/>
  <c r="E49" i="34"/>
  <c r="F49" i="34"/>
  <c r="G49" i="34"/>
  <c r="H49" i="34"/>
  <c r="D50" i="34"/>
  <c r="E50" i="34"/>
  <c r="F50" i="34"/>
  <c r="G50" i="34"/>
  <c r="H50" i="34"/>
  <c r="D51" i="34"/>
  <c r="E51" i="34"/>
  <c r="F51" i="34"/>
  <c r="G51" i="34"/>
  <c r="H51" i="34"/>
  <c r="D52" i="34"/>
  <c r="E52" i="34"/>
  <c r="F52" i="34"/>
  <c r="G52" i="34"/>
  <c r="H52" i="34"/>
  <c r="D53" i="34"/>
  <c r="E53" i="34"/>
  <c r="F53" i="34"/>
  <c r="G53" i="34"/>
  <c r="H53" i="34"/>
  <c r="D54" i="34"/>
  <c r="E54" i="34"/>
  <c r="F54" i="34"/>
  <c r="G54" i="34"/>
  <c r="H54" i="34"/>
  <c r="D55" i="34"/>
  <c r="E55" i="34"/>
  <c r="F55" i="34"/>
  <c r="G55" i="34"/>
  <c r="H55" i="34"/>
  <c r="D56" i="34"/>
  <c r="E56" i="34"/>
  <c r="F56" i="34"/>
  <c r="G56" i="34"/>
  <c r="H56" i="34"/>
  <c r="D57" i="34"/>
  <c r="E57" i="34"/>
  <c r="F57" i="34"/>
  <c r="G57" i="34"/>
  <c r="H57" i="34"/>
  <c r="D58" i="34"/>
  <c r="E58" i="34"/>
  <c r="F58" i="34"/>
  <c r="G58" i="34"/>
  <c r="H58" i="34"/>
  <c r="D59" i="34"/>
  <c r="E59" i="34"/>
  <c r="F59" i="34"/>
  <c r="G59" i="34"/>
  <c r="H59" i="34"/>
  <c r="D60" i="34"/>
  <c r="E60" i="34"/>
  <c r="F60" i="34"/>
  <c r="G60" i="34"/>
  <c r="H60" i="34"/>
  <c r="D61" i="34"/>
  <c r="E61" i="34"/>
  <c r="F61" i="34"/>
  <c r="G61" i="34"/>
  <c r="H61" i="34"/>
  <c r="D62" i="34"/>
  <c r="E62" i="34"/>
  <c r="F62" i="34"/>
  <c r="G62" i="34"/>
  <c r="H62" i="34"/>
  <c r="D63" i="34"/>
  <c r="E63" i="34"/>
  <c r="F63" i="34"/>
  <c r="G63" i="34"/>
  <c r="H63" i="34"/>
  <c r="D64" i="34"/>
  <c r="E64" i="34"/>
  <c r="F64" i="34"/>
  <c r="G64" i="34"/>
  <c r="H64" i="34"/>
  <c r="D65" i="34"/>
  <c r="E65" i="34"/>
  <c r="F65" i="34"/>
  <c r="G65" i="34"/>
  <c r="H65" i="34"/>
  <c r="D66" i="34"/>
  <c r="E66" i="34"/>
  <c r="F66" i="34"/>
  <c r="G66" i="34"/>
  <c r="H66" i="34"/>
  <c r="D67" i="34"/>
  <c r="E67" i="34"/>
  <c r="F67" i="34"/>
  <c r="G67" i="34"/>
  <c r="H67" i="34"/>
  <c r="D68" i="34"/>
  <c r="E68" i="34"/>
  <c r="F68" i="34"/>
  <c r="G68" i="34"/>
  <c r="H68" i="34"/>
  <c r="D69" i="34"/>
  <c r="E69" i="34"/>
  <c r="F69" i="34"/>
  <c r="G69" i="34"/>
  <c r="H69" i="34"/>
  <c r="D70" i="34"/>
  <c r="E70" i="34"/>
  <c r="F70" i="34"/>
  <c r="G70" i="34"/>
  <c r="H70" i="34"/>
  <c r="D71" i="34"/>
  <c r="E71" i="34"/>
  <c r="F71" i="34"/>
  <c r="G71" i="34"/>
  <c r="H71" i="34"/>
  <c r="D72" i="34"/>
  <c r="E72" i="34"/>
  <c r="F72" i="34"/>
  <c r="G72" i="34"/>
  <c r="H72" i="34"/>
  <c r="D73" i="34"/>
  <c r="E73" i="34"/>
  <c r="F73" i="34"/>
  <c r="G73" i="34"/>
  <c r="H73" i="34"/>
  <c r="D74" i="34"/>
  <c r="E74" i="34"/>
  <c r="F74" i="34"/>
  <c r="G74" i="34"/>
  <c r="H74" i="34"/>
  <c r="D75" i="34"/>
  <c r="E75" i="34"/>
  <c r="F75" i="34"/>
  <c r="G75" i="34"/>
  <c r="H75" i="34"/>
  <c r="D76" i="34"/>
  <c r="E76" i="34"/>
  <c r="F76" i="34"/>
  <c r="G76" i="34"/>
  <c r="H76" i="34"/>
  <c r="D77" i="34"/>
  <c r="E77" i="34"/>
  <c r="F77" i="34"/>
  <c r="G77" i="34"/>
  <c r="H77" i="34"/>
  <c r="D78" i="34"/>
  <c r="E78" i="34"/>
  <c r="F78" i="34"/>
  <c r="G78" i="34"/>
  <c r="H78" i="34"/>
  <c r="D79" i="34"/>
  <c r="E79" i="34"/>
  <c r="F79" i="34"/>
  <c r="G79" i="34"/>
  <c r="H79" i="34"/>
  <c r="D80" i="34"/>
  <c r="E80" i="34"/>
  <c r="F80" i="34"/>
  <c r="G80" i="34"/>
  <c r="H80" i="34"/>
  <c r="D81" i="34"/>
  <c r="E81" i="34"/>
  <c r="F81" i="34"/>
  <c r="G81" i="34"/>
  <c r="H81" i="34"/>
  <c r="D82" i="34"/>
  <c r="E82" i="34"/>
  <c r="F82" i="34"/>
  <c r="G82" i="34"/>
  <c r="H82" i="34"/>
  <c r="D83" i="34"/>
  <c r="E83" i="34"/>
  <c r="F83" i="34"/>
  <c r="G83" i="34"/>
  <c r="H83" i="34"/>
  <c r="D84" i="34"/>
  <c r="E84" i="34"/>
  <c r="F84" i="34"/>
  <c r="G84" i="34"/>
  <c r="H84" i="34"/>
  <c r="D85" i="34"/>
  <c r="E85" i="34"/>
  <c r="F85" i="34"/>
  <c r="G85" i="34"/>
  <c r="H85" i="34"/>
  <c r="D86" i="34"/>
  <c r="E86" i="34"/>
  <c r="F86" i="34"/>
  <c r="G86" i="34"/>
  <c r="H86" i="34"/>
  <c r="D87" i="34"/>
  <c r="E87" i="34"/>
  <c r="F87" i="34"/>
  <c r="G87" i="34"/>
  <c r="H87" i="34"/>
  <c r="D88" i="34"/>
  <c r="E88" i="34"/>
  <c r="F88" i="34"/>
  <c r="G88" i="34"/>
  <c r="H88" i="34"/>
  <c r="D89" i="34"/>
  <c r="E89" i="34"/>
  <c r="F89" i="34"/>
  <c r="G89" i="34"/>
  <c r="H89" i="34"/>
  <c r="D90" i="34"/>
  <c r="E90" i="34"/>
  <c r="F90" i="34"/>
  <c r="G90" i="34"/>
  <c r="H90" i="34"/>
  <c r="D91" i="34"/>
  <c r="E91" i="34"/>
  <c r="F91" i="34"/>
  <c r="G91" i="34"/>
  <c r="H91" i="34"/>
  <c r="D92" i="34"/>
  <c r="E92" i="34"/>
  <c r="F92" i="34"/>
  <c r="G92" i="34"/>
  <c r="H92" i="34"/>
  <c r="D93" i="34"/>
  <c r="E93" i="34"/>
  <c r="F93" i="34"/>
  <c r="G93" i="34"/>
  <c r="H93" i="34"/>
  <c r="D94" i="34"/>
  <c r="E94" i="34"/>
  <c r="F94" i="34"/>
  <c r="G94" i="34"/>
  <c r="H94" i="34"/>
  <c r="D95" i="34"/>
  <c r="E95" i="34"/>
  <c r="F95" i="34"/>
  <c r="G95" i="34"/>
  <c r="H95" i="34"/>
  <c r="D96" i="34"/>
  <c r="E96" i="34"/>
  <c r="F96" i="34"/>
  <c r="G96" i="34"/>
  <c r="H96" i="34"/>
  <c r="D97" i="34"/>
  <c r="E97" i="34"/>
  <c r="F97" i="34"/>
  <c r="G97" i="34"/>
  <c r="H97" i="34"/>
  <c r="D98" i="34"/>
  <c r="E98" i="34"/>
  <c r="F98" i="34"/>
  <c r="G98" i="34"/>
  <c r="H98" i="34"/>
  <c r="D99" i="34"/>
  <c r="E99" i="34"/>
  <c r="F99" i="34"/>
  <c r="G99" i="34"/>
  <c r="H99" i="34"/>
  <c r="D100" i="34"/>
  <c r="E100" i="34"/>
  <c r="F100" i="34"/>
  <c r="G100" i="34"/>
  <c r="H100" i="34"/>
  <c r="D101" i="34"/>
  <c r="E101" i="34"/>
  <c r="F101" i="34"/>
  <c r="G101" i="34"/>
  <c r="H101" i="34"/>
  <c r="D102" i="34"/>
  <c r="E102" i="34"/>
  <c r="F102" i="34"/>
  <c r="G102" i="34"/>
  <c r="H102" i="34"/>
  <c r="D103" i="34"/>
  <c r="E103" i="34"/>
  <c r="F103" i="34"/>
  <c r="G103" i="34"/>
  <c r="H103" i="34"/>
  <c r="D104" i="34"/>
  <c r="E104" i="34"/>
  <c r="F104" i="34"/>
  <c r="G104" i="34"/>
  <c r="H104" i="34"/>
  <c r="D105" i="34"/>
  <c r="E105" i="34"/>
  <c r="F105" i="34"/>
  <c r="G105" i="34"/>
  <c r="H105" i="34"/>
  <c r="D106" i="34"/>
  <c r="E106" i="34"/>
  <c r="F106" i="34"/>
  <c r="G106" i="34"/>
  <c r="H106" i="34"/>
  <c r="D107" i="34"/>
  <c r="E107" i="34"/>
  <c r="F107" i="34"/>
  <c r="G107" i="34"/>
  <c r="H107" i="34"/>
  <c r="F1241" i="10"/>
  <c r="O3" i="10"/>
  <c r="P3" i="10"/>
  <c r="O4" i="10"/>
  <c r="P4" i="10"/>
  <c r="O5" i="10"/>
  <c r="P5" i="10"/>
  <c r="O6" i="10"/>
  <c r="P6" i="10"/>
  <c r="O7" i="10"/>
  <c r="P7" i="10"/>
  <c r="O8" i="10"/>
  <c r="P8" i="10"/>
  <c r="O9" i="10"/>
  <c r="P9" i="10"/>
  <c r="O10" i="10"/>
  <c r="P10" i="10"/>
  <c r="O11" i="10"/>
  <c r="P11" i="10"/>
  <c r="O12" i="10"/>
  <c r="P12" i="10"/>
  <c r="O13" i="10"/>
  <c r="P13" i="10"/>
  <c r="O14" i="10"/>
  <c r="P14" i="10"/>
  <c r="O15" i="10"/>
  <c r="P15" i="10"/>
  <c r="O16" i="10"/>
  <c r="P16" i="10"/>
  <c r="O17" i="10"/>
  <c r="P17" i="10"/>
  <c r="O18" i="10"/>
  <c r="P18" i="10"/>
  <c r="O19" i="10"/>
  <c r="P19" i="10"/>
  <c r="O20" i="10"/>
  <c r="P20" i="10"/>
  <c r="O21" i="10"/>
  <c r="P21" i="10"/>
  <c r="O22" i="10"/>
  <c r="P22" i="10"/>
  <c r="O23" i="10"/>
  <c r="P23" i="10"/>
  <c r="O24" i="10"/>
  <c r="P24" i="10"/>
  <c r="O25" i="10"/>
  <c r="P25" i="10"/>
  <c r="O26" i="10"/>
  <c r="P26" i="10"/>
  <c r="O27" i="10"/>
  <c r="P27" i="10"/>
  <c r="O28" i="10"/>
  <c r="P28" i="10"/>
  <c r="O29" i="10"/>
  <c r="P29" i="10"/>
  <c r="O30" i="10"/>
  <c r="P30" i="10"/>
  <c r="O31" i="10"/>
  <c r="P31" i="10"/>
  <c r="O32" i="10"/>
  <c r="P32" i="10"/>
  <c r="O33" i="10"/>
  <c r="P33" i="10"/>
  <c r="O34" i="10"/>
  <c r="P34" i="10"/>
  <c r="O35" i="10"/>
  <c r="P35" i="10"/>
  <c r="O36" i="10"/>
  <c r="P36" i="10"/>
  <c r="O37" i="10"/>
  <c r="P37" i="10"/>
  <c r="O38" i="10"/>
  <c r="P38" i="10"/>
  <c r="O39" i="10"/>
  <c r="P39" i="10"/>
  <c r="O40" i="10"/>
  <c r="P40" i="10"/>
  <c r="O41" i="10"/>
  <c r="P41" i="10"/>
  <c r="O42" i="10"/>
  <c r="P42" i="10"/>
  <c r="O43" i="10"/>
  <c r="P43" i="10"/>
  <c r="O44" i="10"/>
  <c r="P44" i="10"/>
  <c r="O45" i="10"/>
  <c r="P45" i="10"/>
  <c r="O46" i="10"/>
  <c r="P46" i="10"/>
  <c r="O47" i="10"/>
  <c r="P47" i="10"/>
  <c r="O48" i="10"/>
  <c r="P48" i="10"/>
  <c r="O49" i="10"/>
  <c r="P49" i="10"/>
  <c r="O50" i="10"/>
  <c r="P50" i="10"/>
  <c r="O51" i="10"/>
  <c r="P51" i="10"/>
  <c r="O52" i="10"/>
  <c r="P52" i="10"/>
  <c r="O53" i="10"/>
  <c r="P53" i="10"/>
  <c r="O54" i="10"/>
  <c r="P54" i="10"/>
  <c r="O55" i="10"/>
  <c r="P55" i="10"/>
  <c r="O56" i="10"/>
  <c r="P56" i="10"/>
  <c r="O57" i="10"/>
  <c r="P57" i="10"/>
  <c r="O58" i="10"/>
  <c r="P58" i="10"/>
  <c r="O59" i="10"/>
  <c r="P59" i="10"/>
  <c r="O60" i="10"/>
  <c r="P60" i="10"/>
  <c r="O61" i="10"/>
  <c r="P61" i="10"/>
  <c r="O62" i="10"/>
  <c r="P62" i="10"/>
  <c r="O63" i="10"/>
  <c r="P63" i="10"/>
  <c r="O64" i="10"/>
  <c r="P64" i="10"/>
  <c r="O65" i="10"/>
  <c r="P65" i="10"/>
  <c r="O66" i="10"/>
  <c r="P66" i="10"/>
  <c r="O67" i="10"/>
  <c r="P67" i="10"/>
  <c r="O68" i="10"/>
  <c r="P68" i="10"/>
  <c r="O69" i="10"/>
  <c r="P69" i="10"/>
  <c r="O70" i="10"/>
  <c r="P70" i="10"/>
  <c r="O71" i="10"/>
  <c r="P71" i="10"/>
  <c r="O72" i="10"/>
  <c r="P72" i="10"/>
  <c r="O73" i="10"/>
  <c r="P73" i="10"/>
  <c r="O74" i="10"/>
  <c r="P74" i="10"/>
  <c r="O75" i="10"/>
  <c r="P75" i="10"/>
  <c r="O76" i="10"/>
  <c r="P76" i="10"/>
  <c r="O77" i="10"/>
  <c r="P77" i="10"/>
  <c r="O78" i="10"/>
  <c r="P78" i="10"/>
  <c r="O79" i="10"/>
  <c r="P79" i="10"/>
  <c r="O80" i="10"/>
  <c r="P80" i="10"/>
  <c r="O81" i="10"/>
  <c r="P81" i="10"/>
  <c r="O82" i="10"/>
  <c r="P82" i="10"/>
  <c r="O83" i="10"/>
  <c r="P83" i="10"/>
  <c r="O84" i="10"/>
  <c r="P84" i="10"/>
  <c r="O85" i="10"/>
  <c r="P85" i="10"/>
  <c r="O86" i="10"/>
  <c r="P86" i="10"/>
  <c r="O87" i="10"/>
  <c r="P87" i="10"/>
  <c r="O88" i="10"/>
  <c r="P88" i="10"/>
  <c r="O89" i="10"/>
  <c r="P89" i="10"/>
  <c r="O90" i="10"/>
  <c r="P90" i="10"/>
  <c r="O91" i="10"/>
  <c r="P91" i="10"/>
  <c r="O92" i="10"/>
  <c r="P92" i="10"/>
  <c r="O93" i="10"/>
  <c r="P93" i="10"/>
  <c r="O94" i="10"/>
  <c r="P94" i="10"/>
  <c r="O95" i="10"/>
  <c r="P95" i="10"/>
  <c r="O96" i="10"/>
  <c r="P96" i="10"/>
  <c r="O97" i="10"/>
  <c r="P97" i="10"/>
  <c r="O98" i="10"/>
  <c r="P98" i="10"/>
  <c r="O99" i="10"/>
  <c r="P99" i="10"/>
  <c r="O100" i="10"/>
  <c r="P100" i="10"/>
  <c r="O101" i="10"/>
  <c r="P101" i="10"/>
  <c r="O102" i="10"/>
  <c r="P102" i="10"/>
  <c r="O103" i="10"/>
  <c r="P103" i="10"/>
  <c r="O104" i="10"/>
  <c r="P104" i="10"/>
  <c r="O105" i="10"/>
  <c r="P105" i="10"/>
  <c r="O106" i="10"/>
  <c r="P106" i="10"/>
  <c r="O107" i="10"/>
  <c r="P107" i="10"/>
  <c r="O108" i="10"/>
  <c r="P108" i="10"/>
  <c r="O109" i="10"/>
  <c r="P109" i="10"/>
  <c r="O110" i="10"/>
  <c r="P110" i="10"/>
  <c r="O111" i="10"/>
  <c r="P111" i="10"/>
  <c r="O112" i="10"/>
  <c r="P112" i="10"/>
  <c r="O113" i="10"/>
  <c r="P113" i="10"/>
  <c r="O114" i="10"/>
  <c r="P114" i="10"/>
  <c r="O115" i="10"/>
  <c r="P115" i="10"/>
  <c r="O116" i="10"/>
  <c r="P116" i="10"/>
  <c r="O117" i="10"/>
  <c r="P117" i="10"/>
  <c r="O118" i="10"/>
  <c r="P118" i="10"/>
  <c r="O119" i="10"/>
  <c r="P119" i="10"/>
  <c r="O120" i="10"/>
  <c r="P120" i="10"/>
  <c r="O121" i="10"/>
  <c r="P121" i="10"/>
  <c r="O122" i="10"/>
  <c r="P122" i="10"/>
  <c r="O123" i="10"/>
  <c r="P123" i="10"/>
  <c r="O124" i="10"/>
  <c r="P124" i="10"/>
  <c r="O125" i="10"/>
  <c r="P125" i="10"/>
  <c r="O126" i="10"/>
  <c r="P126" i="10"/>
  <c r="O127" i="10"/>
  <c r="P127" i="10"/>
  <c r="O128" i="10"/>
  <c r="P128" i="10"/>
  <c r="O129" i="10"/>
  <c r="P129" i="10"/>
  <c r="O130" i="10"/>
  <c r="P130" i="10"/>
  <c r="O131" i="10"/>
  <c r="P131" i="10"/>
  <c r="O132" i="10"/>
  <c r="P132" i="10"/>
  <c r="O133" i="10"/>
  <c r="P133" i="10"/>
  <c r="O134" i="10"/>
  <c r="P134" i="10"/>
  <c r="O135" i="10"/>
  <c r="P135" i="10"/>
  <c r="O136" i="10"/>
  <c r="P136" i="10"/>
  <c r="O137" i="10"/>
  <c r="P137" i="10"/>
  <c r="O138" i="10"/>
  <c r="P138" i="10"/>
  <c r="O139" i="10"/>
  <c r="P139" i="10"/>
  <c r="O140" i="10"/>
  <c r="P140" i="10"/>
  <c r="O141" i="10"/>
  <c r="P141" i="10"/>
  <c r="O142" i="10"/>
  <c r="P142" i="10"/>
  <c r="O143" i="10"/>
  <c r="P143" i="10"/>
  <c r="O144" i="10"/>
  <c r="P144" i="10"/>
  <c r="O145" i="10"/>
  <c r="P145" i="10"/>
  <c r="O146" i="10"/>
  <c r="P146" i="10"/>
  <c r="O147" i="10"/>
  <c r="P147" i="10"/>
  <c r="O148" i="10"/>
  <c r="P148" i="10"/>
  <c r="O149" i="10"/>
  <c r="P149" i="10"/>
  <c r="O150" i="10"/>
  <c r="P150" i="10"/>
  <c r="O151" i="10"/>
  <c r="P151" i="10"/>
  <c r="O152" i="10"/>
  <c r="P152" i="10"/>
  <c r="O153" i="10"/>
  <c r="P153" i="10"/>
  <c r="O154" i="10"/>
  <c r="P154" i="10"/>
  <c r="O155" i="10"/>
  <c r="P155" i="10"/>
  <c r="O156" i="10"/>
  <c r="P156" i="10"/>
  <c r="O157" i="10"/>
  <c r="P157" i="10"/>
  <c r="O158" i="10"/>
  <c r="P158" i="10"/>
  <c r="O159" i="10"/>
  <c r="P159" i="10"/>
  <c r="O160" i="10"/>
  <c r="P160" i="10"/>
  <c r="O161" i="10"/>
  <c r="P161" i="10"/>
  <c r="O162" i="10"/>
  <c r="P162" i="10"/>
  <c r="O163" i="10"/>
  <c r="P163" i="10"/>
  <c r="O164" i="10"/>
  <c r="P164" i="10"/>
  <c r="O165" i="10"/>
  <c r="P165" i="10"/>
  <c r="O166" i="10"/>
  <c r="P166" i="10"/>
  <c r="O167" i="10"/>
  <c r="P167" i="10"/>
  <c r="O168" i="10"/>
  <c r="P168" i="10"/>
  <c r="O169" i="10"/>
  <c r="P169" i="10"/>
  <c r="O170" i="10"/>
  <c r="P170" i="10"/>
  <c r="O171" i="10"/>
  <c r="P171" i="10"/>
  <c r="O172" i="10"/>
  <c r="P172" i="10"/>
  <c r="O173" i="10"/>
  <c r="P173" i="10"/>
  <c r="O174" i="10"/>
  <c r="P174" i="10"/>
  <c r="O175" i="10"/>
  <c r="P175" i="10"/>
  <c r="O176" i="10"/>
  <c r="P176" i="10"/>
  <c r="O177" i="10"/>
  <c r="P177" i="10"/>
  <c r="O178" i="10"/>
  <c r="P178" i="10"/>
  <c r="O179" i="10"/>
  <c r="P179" i="10"/>
  <c r="O180" i="10"/>
  <c r="P180" i="10"/>
  <c r="O181" i="10"/>
  <c r="P181" i="10"/>
  <c r="O182" i="10"/>
  <c r="P182" i="10"/>
  <c r="O183" i="10"/>
  <c r="P183" i="10"/>
  <c r="O184" i="10"/>
  <c r="P184" i="10"/>
  <c r="O185" i="10"/>
  <c r="P185" i="10"/>
  <c r="O186" i="10"/>
  <c r="P186" i="10"/>
  <c r="O187" i="10"/>
  <c r="P187" i="10"/>
  <c r="O188" i="10"/>
  <c r="P188" i="10"/>
  <c r="O189" i="10"/>
  <c r="P189" i="10"/>
  <c r="O190" i="10"/>
  <c r="P190" i="10"/>
  <c r="O191" i="10"/>
  <c r="P191" i="10"/>
  <c r="O192" i="10"/>
  <c r="P192" i="10"/>
  <c r="O193" i="10"/>
  <c r="P193" i="10"/>
  <c r="O194" i="10"/>
  <c r="P194" i="10"/>
  <c r="O195" i="10"/>
  <c r="P195" i="10"/>
  <c r="O196" i="10"/>
  <c r="P196" i="10"/>
  <c r="O197" i="10"/>
  <c r="P197" i="10"/>
  <c r="O198" i="10"/>
  <c r="P198" i="10"/>
  <c r="O199" i="10"/>
  <c r="P199" i="10"/>
  <c r="O200" i="10"/>
  <c r="P200" i="10"/>
  <c r="O201" i="10"/>
  <c r="P201" i="10"/>
  <c r="O202" i="10"/>
  <c r="P202" i="10"/>
  <c r="O203" i="10"/>
  <c r="P203" i="10"/>
  <c r="O204" i="10"/>
  <c r="P204" i="10"/>
  <c r="O205" i="10"/>
  <c r="P205" i="10"/>
  <c r="O206" i="10"/>
  <c r="P206" i="10"/>
  <c r="O207" i="10"/>
  <c r="P207" i="10"/>
  <c r="O208" i="10"/>
  <c r="P208" i="10"/>
  <c r="O209" i="10"/>
  <c r="P209" i="10"/>
  <c r="O210" i="10"/>
  <c r="P210" i="10"/>
  <c r="O211" i="10"/>
  <c r="P211" i="10"/>
  <c r="O212" i="10"/>
  <c r="P212" i="10"/>
  <c r="O213" i="10"/>
  <c r="P213" i="10"/>
  <c r="O214" i="10"/>
  <c r="P214" i="10"/>
  <c r="O215" i="10"/>
  <c r="P215" i="10"/>
  <c r="O216" i="10"/>
  <c r="P216" i="10"/>
  <c r="O217" i="10"/>
  <c r="P217" i="10"/>
  <c r="O218" i="10"/>
  <c r="P218" i="10"/>
  <c r="O219" i="10"/>
  <c r="P219" i="10"/>
  <c r="O220" i="10"/>
  <c r="P220" i="10"/>
  <c r="O221" i="10"/>
  <c r="P221" i="10"/>
  <c r="O222" i="10"/>
  <c r="P222" i="10"/>
  <c r="O223" i="10"/>
  <c r="P223" i="10"/>
  <c r="O224" i="10"/>
  <c r="P224" i="10"/>
  <c r="O225" i="10"/>
  <c r="P225" i="10"/>
  <c r="O226" i="10"/>
  <c r="P226" i="10"/>
  <c r="O227" i="10"/>
  <c r="P227" i="10"/>
  <c r="O228" i="10"/>
  <c r="P228" i="10"/>
  <c r="O229" i="10"/>
  <c r="P229" i="10"/>
  <c r="O230" i="10"/>
  <c r="P230" i="10"/>
  <c r="O231" i="10"/>
  <c r="P231" i="10"/>
  <c r="O232" i="10"/>
  <c r="P232" i="10"/>
  <c r="O233" i="10"/>
  <c r="P233" i="10"/>
  <c r="O234" i="10"/>
  <c r="P234" i="10"/>
  <c r="O235" i="10"/>
  <c r="P235" i="10"/>
  <c r="O236" i="10"/>
  <c r="P236" i="10"/>
  <c r="O237" i="10"/>
  <c r="P237" i="10"/>
  <c r="O238" i="10"/>
  <c r="P238" i="10"/>
  <c r="O239" i="10"/>
  <c r="P239" i="10"/>
  <c r="O240" i="10"/>
  <c r="P240" i="10"/>
  <c r="O241" i="10"/>
  <c r="P241" i="10"/>
  <c r="O242" i="10"/>
  <c r="P242" i="10"/>
  <c r="O243" i="10"/>
  <c r="P243" i="10"/>
  <c r="O244" i="10"/>
  <c r="P244" i="10"/>
  <c r="O245" i="10"/>
  <c r="P245" i="10"/>
  <c r="O246" i="10"/>
  <c r="P246" i="10"/>
  <c r="O247" i="10"/>
  <c r="P247" i="10"/>
  <c r="O248" i="10"/>
  <c r="P248" i="10"/>
  <c r="O249" i="10"/>
  <c r="P249" i="10"/>
  <c r="O250" i="10"/>
  <c r="P250" i="10"/>
  <c r="O251" i="10"/>
  <c r="P251" i="10"/>
  <c r="O252" i="10"/>
  <c r="P252" i="10"/>
  <c r="O253" i="10"/>
  <c r="P253" i="10"/>
  <c r="O254" i="10"/>
  <c r="P254" i="10"/>
  <c r="O255" i="10"/>
  <c r="P255" i="10"/>
  <c r="O256" i="10"/>
  <c r="P256" i="10"/>
  <c r="O257" i="10"/>
  <c r="P257" i="10"/>
  <c r="O258" i="10"/>
  <c r="P258" i="10"/>
  <c r="O259" i="10"/>
  <c r="P259" i="10"/>
  <c r="O260" i="10"/>
  <c r="P260" i="10"/>
  <c r="O261" i="10"/>
  <c r="P261" i="10"/>
  <c r="O262" i="10"/>
  <c r="P262" i="10"/>
  <c r="O263" i="10"/>
  <c r="P263" i="10"/>
  <c r="O264" i="10"/>
  <c r="P264" i="10"/>
  <c r="O265" i="10"/>
  <c r="P265" i="10"/>
  <c r="O266" i="10"/>
  <c r="P266" i="10"/>
  <c r="O267" i="10"/>
  <c r="P267" i="10"/>
  <c r="O268" i="10"/>
  <c r="P268" i="10"/>
  <c r="O269" i="10"/>
  <c r="P269" i="10"/>
  <c r="O270" i="10"/>
  <c r="P270" i="10"/>
  <c r="O271" i="10"/>
  <c r="P271" i="10"/>
  <c r="O272" i="10"/>
  <c r="P272" i="10"/>
  <c r="O273" i="10"/>
  <c r="P273" i="10"/>
  <c r="O274" i="10"/>
  <c r="P274" i="10"/>
  <c r="O275" i="10"/>
  <c r="P275" i="10"/>
  <c r="O276" i="10"/>
  <c r="P276" i="10"/>
  <c r="O277" i="10"/>
  <c r="P277" i="10"/>
  <c r="O278" i="10"/>
  <c r="P278" i="10"/>
  <c r="O279" i="10"/>
  <c r="P279" i="10"/>
  <c r="O280" i="10"/>
  <c r="P280" i="10"/>
  <c r="O281" i="10"/>
  <c r="P281" i="10"/>
  <c r="O282" i="10"/>
  <c r="P282" i="10"/>
  <c r="O283" i="10"/>
  <c r="P283" i="10"/>
  <c r="O284" i="10"/>
  <c r="P284" i="10"/>
  <c r="O285" i="10"/>
  <c r="P285" i="10"/>
  <c r="O286" i="10"/>
  <c r="P286" i="10"/>
  <c r="O287" i="10"/>
  <c r="P287" i="10"/>
  <c r="O288" i="10"/>
  <c r="P288" i="10"/>
  <c r="O289" i="10"/>
  <c r="P289" i="10"/>
  <c r="O290" i="10"/>
  <c r="P290" i="10"/>
  <c r="O291" i="10"/>
  <c r="P291" i="10"/>
  <c r="O292" i="10"/>
  <c r="P292" i="10"/>
  <c r="O293" i="10"/>
  <c r="P293" i="10"/>
  <c r="O294" i="10"/>
  <c r="P294" i="10"/>
  <c r="O295" i="10"/>
  <c r="P295" i="10"/>
  <c r="O296" i="10"/>
  <c r="P296" i="10"/>
  <c r="O297" i="10"/>
  <c r="P297" i="10"/>
  <c r="O298" i="10"/>
  <c r="P298" i="10"/>
  <c r="O299" i="10"/>
  <c r="P299" i="10"/>
  <c r="O300" i="10"/>
  <c r="P300" i="10"/>
  <c r="O301" i="10"/>
  <c r="P301" i="10"/>
  <c r="O302" i="10"/>
  <c r="P302" i="10"/>
  <c r="O303" i="10"/>
  <c r="P303" i="10"/>
  <c r="O304" i="10"/>
  <c r="P304" i="10"/>
  <c r="O305" i="10"/>
  <c r="P305" i="10"/>
  <c r="O306" i="10"/>
  <c r="P306" i="10"/>
  <c r="O307" i="10"/>
  <c r="P307" i="10"/>
  <c r="O308" i="10"/>
  <c r="P308" i="10"/>
  <c r="O309" i="10"/>
  <c r="P309" i="10"/>
  <c r="O310" i="10"/>
  <c r="P310" i="10"/>
  <c r="O311" i="10"/>
  <c r="P311" i="10"/>
  <c r="O312" i="10"/>
  <c r="P312" i="10"/>
  <c r="O313" i="10"/>
  <c r="P313" i="10"/>
  <c r="O314" i="10"/>
  <c r="P314" i="10"/>
  <c r="O315" i="10"/>
  <c r="P315" i="10"/>
  <c r="O316" i="10"/>
  <c r="P316" i="10"/>
  <c r="O317" i="10"/>
  <c r="P317" i="10"/>
  <c r="O318" i="10"/>
  <c r="P318" i="10"/>
  <c r="O319" i="10"/>
  <c r="P319" i="10"/>
  <c r="O320" i="10"/>
  <c r="P320" i="10"/>
  <c r="O321" i="10"/>
  <c r="P321" i="10"/>
  <c r="O322" i="10"/>
  <c r="P322" i="10"/>
  <c r="O323" i="10"/>
  <c r="P323" i="10"/>
  <c r="O324" i="10"/>
  <c r="P324" i="10"/>
  <c r="O325" i="10"/>
  <c r="P325" i="10"/>
  <c r="O326" i="10"/>
  <c r="P326" i="10"/>
  <c r="O327" i="10"/>
  <c r="P327" i="10"/>
  <c r="O328" i="10"/>
  <c r="P328" i="10"/>
  <c r="O329" i="10"/>
  <c r="P329" i="10"/>
  <c r="O330" i="10"/>
  <c r="P330" i="10"/>
  <c r="O331" i="10"/>
  <c r="P331" i="10"/>
  <c r="O332" i="10"/>
  <c r="P332" i="10"/>
  <c r="O333" i="10"/>
  <c r="P333" i="10"/>
  <c r="O334" i="10"/>
  <c r="P334" i="10"/>
  <c r="O335" i="10"/>
  <c r="P335" i="10"/>
  <c r="O336" i="10"/>
  <c r="P336" i="10"/>
  <c r="O337" i="10"/>
  <c r="P337" i="10"/>
  <c r="O338" i="10"/>
  <c r="P338" i="10"/>
  <c r="O339" i="10"/>
  <c r="P339" i="10"/>
  <c r="O340" i="10"/>
  <c r="P340" i="10"/>
  <c r="O341" i="10"/>
  <c r="P341" i="10"/>
  <c r="O342" i="10"/>
  <c r="P342" i="10"/>
  <c r="O343" i="10"/>
  <c r="P343" i="10"/>
  <c r="O344" i="10"/>
  <c r="P344" i="10"/>
  <c r="O345" i="10"/>
  <c r="P345" i="10"/>
  <c r="O346" i="10"/>
  <c r="P346" i="10"/>
  <c r="O347" i="10"/>
  <c r="P347" i="10"/>
  <c r="O348" i="10"/>
  <c r="P348" i="10"/>
  <c r="O349" i="10"/>
  <c r="P349" i="10"/>
  <c r="O350" i="10"/>
  <c r="P350" i="10"/>
  <c r="O351" i="10"/>
  <c r="P351" i="10"/>
  <c r="O352" i="10"/>
  <c r="P352" i="10"/>
  <c r="O353" i="10"/>
  <c r="P353" i="10"/>
  <c r="O354" i="10"/>
  <c r="P354" i="10"/>
  <c r="O355" i="10"/>
  <c r="P355" i="10"/>
  <c r="O356" i="10"/>
  <c r="P356" i="10"/>
  <c r="O357" i="10"/>
  <c r="P357" i="10"/>
  <c r="O358" i="10"/>
  <c r="P358" i="10"/>
  <c r="O359" i="10"/>
  <c r="P359" i="10"/>
  <c r="O360" i="10"/>
  <c r="P360" i="10"/>
  <c r="O361" i="10"/>
  <c r="P361" i="10"/>
  <c r="O362" i="10"/>
  <c r="P362" i="10"/>
  <c r="O363" i="10"/>
  <c r="P363" i="10"/>
  <c r="O364" i="10"/>
  <c r="P364" i="10"/>
  <c r="O365" i="10"/>
  <c r="P365" i="10"/>
  <c r="O366" i="10"/>
  <c r="P366" i="10"/>
  <c r="O367" i="10"/>
  <c r="P367" i="10"/>
  <c r="O368" i="10"/>
  <c r="P368" i="10"/>
  <c r="O369" i="10"/>
  <c r="P369" i="10"/>
  <c r="O370" i="10"/>
  <c r="P370" i="10"/>
  <c r="O371" i="10"/>
  <c r="P371" i="10"/>
  <c r="O372" i="10"/>
  <c r="P372" i="10"/>
  <c r="O373" i="10"/>
  <c r="P373" i="10"/>
  <c r="O374" i="10"/>
  <c r="P374" i="10"/>
  <c r="O375" i="10"/>
  <c r="P375" i="10"/>
  <c r="O376" i="10"/>
  <c r="P376" i="10"/>
  <c r="O377" i="10"/>
  <c r="P377" i="10"/>
  <c r="O378" i="10"/>
  <c r="P378" i="10"/>
  <c r="O379" i="10"/>
  <c r="P379" i="10"/>
  <c r="O380" i="10"/>
  <c r="P380" i="10"/>
  <c r="O381" i="10"/>
  <c r="P381" i="10"/>
  <c r="O382" i="10"/>
  <c r="P382" i="10"/>
  <c r="O383" i="10"/>
  <c r="P383" i="10"/>
  <c r="O384" i="10"/>
  <c r="P384" i="10"/>
  <c r="O385" i="10"/>
  <c r="P385" i="10"/>
  <c r="O386" i="10"/>
  <c r="P386" i="10"/>
  <c r="O387" i="10"/>
  <c r="P387" i="10"/>
  <c r="O388" i="10"/>
  <c r="P388" i="10"/>
  <c r="O389" i="10"/>
  <c r="P389" i="10"/>
  <c r="O390" i="10"/>
  <c r="P390" i="10"/>
  <c r="O391" i="10"/>
  <c r="P391" i="10"/>
  <c r="O392" i="10"/>
  <c r="P392" i="10"/>
  <c r="O393" i="10"/>
  <c r="P393" i="10"/>
  <c r="O394" i="10"/>
  <c r="P394" i="10"/>
  <c r="O395" i="10"/>
  <c r="P395" i="10"/>
  <c r="O396" i="10"/>
  <c r="P396" i="10"/>
  <c r="O397" i="10"/>
  <c r="P397" i="10"/>
  <c r="A1245" i="10" l="1"/>
  <c r="B1246" i="10"/>
  <c r="A1246" i="10" s="1"/>
  <c r="F1239" i="10"/>
  <c r="F1240" i="10"/>
  <c r="O1238" i="10"/>
  <c r="P1238" i="10"/>
  <c r="F1238" i="10"/>
  <c r="B222" i="10" l="1"/>
  <c r="A222" i="10" s="1"/>
  <c r="AM22" i="32"/>
  <c r="AM23" i="32"/>
  <c r="AM24" i="32"/>
  <c r="AM25" i="32"/>
  <c r="AM26" i="32"/>
  <c r="AM27" i="32"/>
  <c r="AM28" i="32"/>
  <c r="AM29" i="32"/>
  <c r="AM30" i="32"/>
  <c r="AM31" i="32"/>
  <c r="AM32" i="32"/>
  <c r="AM33" i="32"/>
  <c r="AM34" i="32"/>
  <c r="AM35" i="32"/>
  <c r="AM36" i="32"/>
  <c r="AM37" i="32"/>
  <c r="AM38" i="32"/>
  <c r="AM39" i="32"/>
  <c r="AM40" i="32"/>
  <c r="AM41" i="32"/>
  <c r="AM42" i="32"/>
  <c r="AM43" i="32"/>
  <c r="AM44" i="32"/>
  <c r="AM45" i="32"/>
  <c r="AM46" i="32"/>
  <c r="AM47" i="32"/>
  <c r="AM48" i="32"/>
  <c r="AM49" i="32"/>
  <c r="AM50" i="32"/>
  <c r="AM51" i="32"/>
  <c r="AM52" i="32"/>
  <c r="AM53" i="32"/>
  <c r="AM54" i="32"/>
  <c r="AM55" i="32"/>
  <c r="AM56" i="32"/>
  <c r="AM57" i="32"/>
  <c r="AM58" i="32"/>
  <c r="AM59" i="32"/>
  <c r="AM60" i="32"/>
  <c r="AM61" i="32"/>
  <c r="AM62" i="32"/>
  <c r="AM63" i="32"/>
  <c r="AM64" i="32"/>
  <c r="AM65" i="32"/>
  <c r="AM66" i="32"/>
  <c r="AM67" i="32"/>
  <c r="AM68" i="32"/>
  <c r="AM69" i="32"/>
  <c r="AM70" i="32"/>
  <c r="AM71" i="32"/>
  <c r="AM72" i="32"/>
  <c r="AM73" i="32"/>
  <c r="AM74" i="32"/>
  <c r="AM75" i="32"/>
  <c r="AM76" i="32"/>
  <c r="AM77" i="32"/>
  <c r="AM78" i="32"/>
  <c r="AM79" i="32"/>
  <c r="AM80" i="32"/>
  <c r="AM81" i="32"/>
  <c r="AM82" i="32"/>
  <c r="AM83" i="32"/>
  <c r="AM84" i="32"/>
  <c r="AM85" i="32"/>
  <c r="AM86" i="32"/>
  <c r="AM87" i="32"/>
  <c r="AM88" i="32"/>
  <c r="AM89" i="32"/>
  <c r="AM90" i="32"/>
  <c r="AM91" i="32"/>
  <c r="AM92" i="32"/>
  <c r="AM93" i="32"/>
  <c r="AM94" i="32"/>
  <c r="AM95" i="32"/>
  <c r="AM96" i="32"/>
  <c r="AM97" i="32"/>
  <c r="AM98" i="32"/>
  <c r="AM99" i="32"/>
  <c r="AM100" i="32"/>
  <c r="AM101" i="32"/>
  <c r="AM102" i="32"/>
  <c r="AM103" i="32"/>
  <c r="AM104" i="32"/>
  <c r="AM105" i="32"/>
  <c r="AM106" i="32"/>
  <c r="AM24" i="28"/>
  <c r="AM25" i="28"/>
  <c r="AM26" i="28"/>
  <c r="AM27" i="28"/>
  <c r="AM28" i="28"/>
  <c r="AM29" i="28"/>
  <c r="AM30" i="28"/>
  <c r="AM31" i="28"/>
  <c r="AM32" i="28"/>
  <c r="AM33" i="28"/>
  <c r="AM34" i="28"/>
  <c r="AM35" i="28"/>
  <c r="AM36" i="28"/>
  <c r="AM37" i="28"/>
  <c r="AM38" i="28"/>
  <c r="AM39" i="28"/>
  <c r="AM40" i="28"/>
  <c r="AM41" i="28"/>
  <c r="AM42" i="28"/>
  <c r="AM43" i="28"/>
  <c r="AM44" i="28"/>
  <c r="AM45" i="28"/>
  <c r="AM46" i="28"/>
  <c r="AM47" i="28"/>
  <c r="AM48" i="28"/>
  <c r="AM49" i="28"/>
  <c r="AM50" i="28"/>
  <c r="AM51" i="28"/>
  <c r="AM52" i="28"/>
  <c r="AM53" i="28"/>
  <c r="AM54" i="28"/>
  <c r="AM55" i="28"/>
  <c r="AM56" i="28"/>
  <c r="AM57" i="28"/>
  <c r="AM58" i="28"/>
  <c r="AM59" i="28"/>
  <c r="AM60" i="28"/>
  <c r="AM61" i="28"/>
  <c r="AM62" i="28"/>
  <c r="AM63" i="28"/>
  <c r="AM64" i="28"/>
  <c r="AM65" i="28"/>
  <c r="AM66" i="28"/>
  <c r="AM67" i="28"/>
  <c r="AM68" i="28"/>
  <c r="AM69" i="28"/>
  <c r="AM70" i="28"/>
  <c r="AM71" i="28"/>
  <c r="AM72" i="28"/>
  <c r="AM73" i="28"/>
  <c r="AM74" i="28"/>
  <c r="AM75" i="28"/>
  <c r="AM76" i="28"/>
  <c r="AM77" i="28"/>
  <c r="AM78" i="28"/>
  <c r="AM79" i="28"/>
  <c r="AM80" i="28"/>
  <c r="AM81" i="28"/>
  <c r="AM82" i="28"/>
  <c r="AM83" i="28"/>
  <c r="AM84" i="28"/>
  <c r="AM85" i="28"/>
  <c r="AM86" i="28"/>
  <c r="AM87" i="28"/>
  <c r="AM88" i="28"/>
  <c r="AM89" i="28"/>
  <c r="AM90" i="28"/>
  <c r="AM91" i="28"/>
  <c r="AM92" i="28"/>
  <c r="AM93" i="28"/>
  <c r="AM94" i="28"/>
  <c r="AM95" i="28"/>
  <c r="AM96" i="28"/>
  <c r="AM97" i="28"/>
  <c r="AM98" i="28"/>
  <c r="AM99" i="28"/>
  <c r="AM100" i="28"/>
  <c r="AM101" i="28"/>
  <c r="AM102" i="28"/>
  <c r="AM103" i="28"/>
  <c r="AM104" i="28"/>
  <c r="AM105" i="28"/>
  <c r="AM106" i="28"/>
  <c r="AM107" i="28"/>
  <c r="AM33" i="30"/>
  <c r="AM34" i="30"/>
  <c r="AM35" i="30"/>
  <c r="AM36" i="30"/>
  <c r="AM37" i="30"/>
  <c r="AM38" i="30"/>
  <c r="AM39" i="30"/>
  <c r="AM40" i="30"/>
  <c r="AM41" i="30"/>
  <c r="AM42" i="30"/>
  <c r="AM43" i="30"/>
  <c r="AM44" i="30"/>
  <c r="AM45" i="30"/>
  <c r="AM46" i="30"/>
  <c r="AM47" i="30"/>
  <c r="AM48" i="30"/>
  <c r="AM49" i="30"/>
  <c r="AM50" i="30"/>
  <c r="AM51" i="30"/>
  <c r="AM52" i="30"/>
  <c r="AM53" i="30"/>
  <c r="AM54" i="30"/>
  <c r="AM55" i="30"/>
  <c r="AM56" i="30"/>
  <c r="AM57" i="30"/>
  <c r="AM58" i="30"/>
  <c r="AM59" i="30"/>
  <c r="AM60" i="30"/>
  <c r="AM61" i="30"/>
  <c r="AM62" i="30"/>
  <c r="AM63" i="30"/>
  <c r="AM64" i="30"/>
  <c r="AM65" i="30"/>
  <c r="AM66" i="30"/>
  <c r="AM67" i="30"/>
  <c r="AM68" i="30"/>
  <c r="AM69" i="30"/>
  <c r="AM70" i="30"/>
  <c r="AM71" i="30"/>
  <c r="AM72" i="30"/>
  <c r="AM73" i="30"/>
  <c r="AM74" i="30"/>
  <c r="AM75" i="30"/>
  <c r="AM76" i="30"/>
  <c r="AM77" i="30"/>
  <c r="AM78" i="30"/>
  <c r="AM79" i="30"/>
  <c r="AM80" i="30"/>
  <c r="AM81" i="30"/>
  <c r="AM82" i="30"/>
  <c r="AM83" i="30"/>
  <c r="AM84" i="30"/>
  <c r="AM85" i="30"/>
  <c r="AM86" i="30"/>
  <c r="AM87" i="30"/>
  <c r="AM88" i="30"/>
  <c r="AM89" i="30"/>
  <c r="AM90" i="30"/>
  <c r="AM91" i="30"/>
  <c r="AM92" i="30"/>
  <c r="AM93" i="30"/>
  <c r="AM94" i="30"/>
  <c r="AM95" i="30"/>
  <c r="AM96" i="30"/>
  <c r="AM97" i="30"/>
  <c r="AM98" i="30"/>
  <c r="AM99" i="30"/>
  <c r="AM100" i="30"/>
  <c r="AM101" i="30"/>
  <c r="AM102" i="30"/>
  <c r="AM103" i="30"/>
  <c r="AM104" i="30"/>
  <c r="AM105" i="30"/>
  <c r="AM106" i="30"/>
  <c r="AM107" i="30"/>
  <c r="AM27" i="34"/>
  <c r="AM28" i="34"/>
  <c r="AM29" i="34"/>
  <c r="AM30" i="34"/>
  <c r="AM31" i="34"/>
  <c r="AM32" i="34"/>
  <c r="AM33" i="34"/>
  <c r="AM34" i="34"/>
  <c r="AM35" i="34"/>
  <c r="AM36" i="34"/>
  <c r="AM37" i="34"/>
  <c r="AM38" i="34"/>
  <c r="AM39" i="34"/>
  <c r="AM40" i="34"/>
  <c r="AM41" i="34"/>
  <c r="AM42" i="34"/>
  <c r="AM43" i="34"/>
  <c r="AM44" i="34"/>
  <c r="AM45" i="34"/>
  <c r="AM46" i="34"/>
  <c r="AM47" i="34"/>
  <c r="AM48" i="34"/>
  <c r="AM49" i="34"/>
  <c r="AM50" i="34"/>
  <c r="AM51" i="34"/>
  <c r="AM52" i="34"/>
  <c r="AM53" i="34"/>
  <c r="AM54" i="34"/>
  <c r="AM55" i="34"/>
  <c r="AM56" i="34"/>
  <c r="AM57" i="34"/>
  <c r="AM58" i="34"/>
  <c r="AM59" i="34"/>
  <c r="AM60" i="34"/>
  <c r="AM61" i="34"/>
  <c r="AM62" i="34"/>
  <c r="AM63" i="34"/>
  <c r="AM64" i="34"/>
  <c r="AM65" i="34"/>
  <c r="AM66" i="34"/>
  <c r="AM67" i="34"/>
  <c r="AM68" i="34"/>
  <c r="AM69" i="34"/>
  <c r="AM70" i="34"/>
  <c r="AM71" i="34"/>
  <c r="AM72" i="34"/>
  <c r="AM73" i="34"/>
  <c r="AM74" i="34"/>
  <c r="AM75" i="34"/>
  <c r="AM76" i="34"/>
  <c r="AM77" i="34"/>
  <c r="AM78" i="34"/>
  <c r="AM79" i="34"/>
  <c r="AM80" i="34"/>
  <c r="AM81" i="34"/>
  <c r="AM82" i="34"/>
  <c r="AM83" i="34"/>
  <c r="AM84" i="34"/>
  <c r="AM85" i="34"/>
  <c r="AM86" i="34"/>
  <c r="AM87" i="34"/>
  <c r="AM88" i="34"/>
  <c r="AM89" i="34"/>
  <c r="AM90" i="34"/>
  <c r="AM91" i="34"/>
  <c r="AM92" i="34"/>
  <c r="AM93" i="34"/>
  <c r="AM94" i="34"/>
  <c r="AM95" i="34"/>
  <c r="AM96" i="34"/>
  <c r="AM97" i="34"/>
  <c r="AM98" i="34"/>
  <c r="AM99" i="34"/>
  <c r="AM100" i="34"/>
  <c r="AM101" i="34"/>
  <c r="AM102" i="34"/>
  <c r="AM103" i="34"/>
  <c r="AM104" i="34"/>
  <c r="AM105" i="34"/>
  <c r="AM106" i="34"/>
  <c r="AM107" i="34"/>
  <c r="AL58" i="23"/>
  <c r="AL59" i="23"/>
  <c r="AL60" i="23"/>
  <c r="AL61" i="23"/>
  <c r="AL62" i="23"/>
  <c r="AL63" i="23"/>
  <c r="AL64" i="23"/>
  <c r="AL65" i="23"/>
  <c r="AL66" i="23"/>
  <c r="AL67" i="23"/>
  <c r="AL68" i="23"/>
  <c r="AL69" i="23"/>
  <c r="AL70" i="23"/>
  <c r="AL71" i="23"/>
  <c r="AL72" i="23"/>
  <c r="AL73" i="23"/>
  <c r="AL74" i="23"/>
  <c r="AL75" i="23"/>
  <c r="AL76" i="23"/>
  <c r="AL77" i="23"/>
  <c r="AL78" i="23"/>
  <c r="AL79" i="23"/>
  <c r="AL80" i="23"/>
  <c r="AL81" i="23"/>
  <c r="AL82" i="23"/>
  <c r="AL83" i="23"/>
  <c r="AL84" i="23"/>
  <c r="AL85" i="23"/>
  <c r="AL86" i="23"/>
  <c r="AL87" i="23"/>
  <c r="AL88" i="23"/>
  <c r="AL89" i="23"/>
  <c r="AL90" i="23"/>
  <c r="AL91" i="23"/>
  <c r="AL92" i="23"/>
  <c r="AL93" i="23"/>
  <c r="AL94" i="23"/>
  <c r="AL95" i="23"/>
  <c r="AL96" i="23"/>
  <c r="AL97" i="23"/>
  <c r="AL98" i="23"/>
  <c r="AL99" i="23"/>
  <c r="AL100" i="23"/>
  <c r="AL101" i="23"/>
  <c r="AL102" i="23"/>
  <c r="AL103" i="23"/>
  <c r="AL104" i="23"/>
  <c r="AL105" i="23"/>
  <c r="AL106" i="23"/>
  <c r="AL107" i="23"/>
  <c r="AM10" i="23"/>
  <c r="AM11" i="23"/>
  <c r="AM12" i="23"/>
  <c r="AM13" i="23"/>
  <c r="AM14" i="23"/>
  <c r="AM15" i="23"/>
  <c r="AM16" i="23"/>
  <c r="AM17" i="23"/>
  <c r="AM18" i="23"/>
  <c r="AM19" i="23"/>
  <c r="AM20" i="23"/>
  <c r="AM21" i="23"/>
  <c r="AM22" i="23"/>
  <c r="AM23" i="23"/>
  <c r="AM24" i="23"/>
  <c r="AM25" i="23"/>
  <c r="AM26" i="23"/>
  <c r="AM27" i="23"/>
  <c r="AM28" i="23"/>
  <c r="AM29" i="23"/>
  <c r="AM30" i="23"/>
  <c r="AM31" i="23"/>
  <c r="AM32" i="23"/>
  <c r="AM33" i="23"/>
  <c r="AM34" i="23"/>
  <c r="AM35" i="23"/>
  <c r="AM36" i="23"/>
  <c r="AM37" i="23"/>
  <c r="AM38" i="23"/>
  <c r="AM39" i="23"/>
  <c r="AM40" i="23"/>
  <c r="AM41" i="23"/>
  <c r="AM42" i="23"/>
  <c r="AM43" i="23"/>
  <c r="AM44" i="23"/>
  <c r="AM45" i="23"/>
  <c r="AM46" i="23"/>
  <c r="AM47" i="23"/>
  <c r="AM48" i="23"/>
  <c r="AM49" i="23"/>
  <c r="AM50" i="23"/>
  <c r="AM51" i="23"/>
  <c r="AM52" i="23"/>
  <c r="AM53" i="23"/>
  <c r="AM54" i="23"/>
  <c r="AM55" i="23"/>
  <c r="AM56" i="23"/>
  <c r="AM57" i="23"/>
  <c r="AM9" i="23"/>
  <c r="AM8" i="23"/>
  <c r="X107" i="21"/>
  <c r="X106" i="21"/>
  <c r="X105" i="21"/>
  <c r="X104" i="21"/>
  <c r="X103" i="21"/>
  <c r="X102" i="21"/>
  <c r="X101" i="21"/>
  <c r="X100" i="21"/>
  <c r="X99" i="21"/>
  <c r="X98" i="21"/>
  <c r="X97" i="21"/>
  <c r="X96" i="21"/>
  <c r="X95" i="21"/>
  <c r="X94" i="21"/>
  <c r="X93" i="21"/>
  <c r="X92" i="21"/>
  <c r="X91" i="21"/>
  <c r="X90" i="21"/>
  <c r="X89" i="21"/>
  <c r="X88" i="21"/>
  <c r="X87" i="21"/>
  <c r="X86" i="21"/>
  <c r="X85" i="21"/>
  <c r="X84" i="21"/>
  <c r="X83" i="21"/>
  <c r="X82" i="21"/>
  <c r="X81" i="21"/>
  <c r="X80" i="21"/>
  <c r="X79" i="21"/>
  <c r="X78" i="21"/>
  <c r="X77" i="21"/>
  <c r="X76" i="21"/>
  <c r="X75" i="21"/>
  <c r="X74" i="21"/>
  <c r="X73" i="21"/>
  <c r="X72" i="21"/>
  <c r="X71" i="21"/>
  <c r="X70" i="21"/>
  <c r="X69" i="21"/>
  <c r="X68" i="21"/>
  <c r="X67" i="21"/>
  <c r="X66" i="21"/>
  <c r="X65" i="21"/>
  <c r="X64" i="21"/>
  <c r="X63" i="21"/>
  <c r="X62" i="21"/>
  <c r="X61" i="21"/>
  <c r="X60" i="21"/>
  <c r="X59" i="21"/>
  <c r="X58" i="21"/>
  <c r="X57" i="21"/>
  <c r="AM26" i="34"/>
  <c r="AM25" i="34"/>
  <c r="AM24" i="34"/>
  <c r="AM23" i="34"/>
  <c r="AM22" i="34"/>
  <c r="AM21" i="34"/>
  <c r="AM20" i="34"/>
  <c r="AM19" i="34"/>
  <c r="AM18" i="34"/>
  <c r="AM17" i="34"/>
  <c r="AM16" i="34"/>
  <c r="AM15" i="34"/>
  <c r="AM14" i="34"/>
  <c r="AM13" i="34"/>
  <c r="AM12" i="34"/>
  <c r="AM11" i="34"/>
  <c r="AM10" i="34"/>
  <c r="AM9" i="34"/>
  <c r="AM8" i="34"/>
  <c r="AM21" i="32"/>
  <c r="AM20" i="32"/>
  <c r="AM19" i="32"/>
  <c r="AM18" i="32"/>
  <c r="AM17" i="32"/>
  <c r="AM16" i="32"/>
  <c r="AM15" i="32"/>
  <c r="AM14" i="32"/>
  <c r="AM13" i="32"/>
  <c r="AM12" i="32"/>
  <c r="AM11" i="32"/>
  <c r="AM10" i="32"/>
  <c r="AM9" i="32"/>
  <c r="AM8" i="32"/>
  <c r="AM32" i="30"/>
  <c r="AM31" i="30"/>
  <c r="AM30" i="30"/>
  <c r="AM29" i="30"/>
  <c r="AM28" i="30"/>
  <c r="AM27" i="30"/>
  <c r="AM26" i="30"/>
  <c r="AM25" i="30"/>
  <c r="AM24" i="30"/>
  <c r="AM23" i="30"/>
  <c r="AM22" i="30"/>
  <c r="AM21" i="30"/>
  <c r="AM20" i="30"/>
  <c r="AM19" i="30"/>
  <c r="AM18" i="30"/>
  <c r="AM17" i="30"/>
  <c r="AM16" i="30"/>
  <c r="AM15" i="30"/>
  <c r="AM14" i="30"/>
  <c r="AM13" i="30"/>
  <c r="AM12" i="30"/>
  <c r="AM11" i="30"/>
  <c r="AM10" i="30"/>
  <c r="AM9" i="30"/>
  <c r="AM8" i="30"/>
  <c r="AM9" i="14"/>
  <c r="AM10" i="14"/>
  <c r="AM11" i="14"/>
  <c r="AM12" i="14"/>
  <c r="AM13" i="14"/>
  <c r="AM14" i="14"/>
  <c r="AM15" i="14"/>
  <c r="AM16" i="14"/>
  <c r="AM17" i="14"/>
  <c r="AM18" i="14"/>
  <c r="AM19" i="14"/>
  <c r="AM20" i="14"/>
  <c r="AM21" i="14"/>
  <c r="AM22" i="14"/>
  <c r="AM23" i="14"/>
  <c r="AM24" i="14"/>
  <c r="AM25" i="14"/>
  <c r="AM26" i="14"/>
  <c r="AM27" i="14"/>
  <c r="AM28" i="14"/>
  <c r="AM29" i="14"/>
  <c r="AM30" i="14"/>
  <c r="AM31" i="14"/>
  <c r="AM32" i="14"/>
  <c r="AM33" i="14"/>
  <c r="AM34" i="14"/>
  <c r="AM35" i="14"/>
  <c r="AM36" i="14"/>
  <c r="AM37" i="14"/>
  <c r="AM38" i="14"/>
  <c r="AM39" i="14"/>
  <c r="AM40" i="14"/>
  <c r="AM41" i="14"/>
  <c r="AM42" i="14"/>
  <c r="AM43" i="14"/>
  <c r="AM44" i="14"/>
  <c r="AM45" i="14"/>
  <c r="AM46" i="14"/>
  <c r="AM47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4" i="14"/>
  <c r="AM65" i="14"/>
  <c r="AM66" i="14"/>
  <c r="AM67" i="14"/>
  <c r="AM68" i="14"/>
  <c r="AM69" i="14"/>
  <c r="AM70" i="14"/>
  <c r="AM71" i="14"/>
  <c r="AM72" i="14"/>
  <c r="AM73" i="14"/>
  <c r="AM74" i="14"/>
  <c r="AM75" i="14"/>
  <c r="AM76" i="14"/>
  <c r="AM77" i="14"/>
  <c r="AM78" i="14"/>
  <c r="AM79" i="14"/>
  <c r="AM80" i="14"/>
  <c r="AM81" i="14"/>
  <c r="AM82" i="14"/>
  <c r="AM83" i="14"/>
  <c r="AM84" i="14"/>
  <c r="AM85" i="14"/>
  <c r="AM86" i="14"/>
  <c r="AM87" i="14"/>
  <c r="AM88" i="14"/>
  <c r="AM89" i="14"/>
  <c r="AM90" i="14"/>
  <c r="AM91" i="14"/>
  <c r="AM92" i="14"/>
  <c r="AM93" i="14"/>
  <c r="AM94" i="14"/>
  <c r="AM95" i="14"/>
  <c r="AM96" i="14"/>
  <c r="AM97" i="14"/>
  <c r="AM98" i="14"/>
  <c r="AM99" i="14"/>
  <c r="AM100" i="14"/>
  <c r="AM101" i="14"/>
  <c r="AM102" i="14"/>
  <c r="AM103" i="14"/>
  <c r="AM104" i="14"/>
  <c r="AM105" i="14"/>
  <c r="AM106" i="14"/>
  <c r="AM107" i="14"/>
  <c r="AM8" i="14"/>
  <c r="AM15" i="28"/>
  <c r="AM16" i="28"/>
  <c r="AM17" i="28"/>
  <c r="AM18" i="28"/>
  <c r="AM19" i="28"/>
  <c r="AM20" i="28"/>
  <c r="AM21" i="28"/>
  <c r="AM22" i="28"/>
  <c r="AM23" i="28"/>
  <c r="AM8" i="28"/>
  <c r="AM9" i="28"/>
  <c r="AM10" i="28"/>
  <c r="AM11" i="28"/>
  <c r="AM12" i="28"/>
  <c r="AM13" i="28"/>
  <c r="AM14" i="28"/>
  <c r="F171" i="10"/>
  <c r="F169" i="10"/>
  <c r="F167" i="10"/>
  <c r="F165" i="10"/>
  <c r="F163" i="10"/>
  <c r="F161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C7" i="13"/>
  <c r="C8" i="13"/>
  <c r="C9" i="13"/>
  <c r="C10" i="13"/>
  <c r="AL101" i="34"/>
  <c r="J101" i="34"/>
  <c r="AL102" i="34"/>
  <c r="J102" i="34"/>
  <c r="AL103" i="34"/>
  <c r="J103" i="34"/>
  <c r="AL104" i="34"/>
  <c r="J104" i="34"/>
  <c r="AL105" i="34"/>
  <c r="J105" i="34"/>
  <c r="AL106" i="34"/>
  <c r="J106" i="34"/>
  <c r="AL107" i="34"/>
  <c r="J10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79" i="34"/>
  <c r="B80" i="34"/>
  <c r="B81" i="34"/>
  <c r="B82" i="34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C8" i="33"/>
  <c r="E8" i="33"/>
  <c r="C9" i="33"/>
  <c r="A9" i="33" s="1"/>
  <c r="E9" i="33"/>
  <c r="C10" i="33"/>
  <c r="E10" i="33"/>
  <c r="C11" i="33"/>
  <c r="A11" i="33" s="1"/>
  <c r="E11" i="33"/>
  <c r="C12" i="33"/>
  <c r="E12" i="33"/>
  <c r="C13" i="33"/>
  <c r="A13" i="33" s="1"/>
  <c r="E13" i="33"/>
  <c r="C14" i="33"/>
  <c r="A14" i="33" s="1"/>
  <c r="E14" i="33"/>
  <c r="C15" i="33"/>
  <c r="E15" i="33"/>
  <c r="C16" i="33"/>
  <c r="E16" i="33"/>
  <c r="C17" i="33"/>
  <c r="E17" i="33"/>
  <c r="C18" i="33"/>
  <c r="E18" i="33"/>
  <c r="C19" i="33"/>
  <c r="E19" i="33"/>
  <c r="C20" i="33"/>
  <c r="E20" i="33"/>
  <c r="C21" i="33"/>
  <c r="E21" i="33"/>
  <c r="C22" i="33"/>
  <c r="E22" i="33"/>
  <c r="C23" i="33"/>
  <c r="E23" i="33"/>
  <c r="C24" i="33"/>
  <c r="E24" i="33"/>
  <c r="C25" i="33"/>
  <c r="E25" i="33"/>
  <c r="C26" i="33"/>
  <c r="E26" i="33"/>
  <c r="C27" i="33"/>
  <c r="E27" i="33"/>
  <c r="C28" i="33"/>
  <c r="E28" i="33"/>
  <c r="C29" i="33"/>
  <c r="E29" i="33"/>
  <c r="C30" i="33"/>
  <c r="E30" i="33"/>
  <c r="C31" i="33"/>
  <c r="E31" i="33"/>
  <c r="C32" i="33"/>
  <c r="E32" i="33"/>
  <c r="C33" i="33"/>
  <c r="E33" i="33"/>
  <c r="C34" i="33"/>
  <c r="E34" i="33"/>
  <c r="C35" i="33"/>
  <c r="E35" i="33"/>
  <c r="C36" i="33"/>
  <c r="E36" i="33"/>
  <c r="C37" i="33"/>
  <c r="E37" i="33"/>
  <c r="C38" i="33"/>
  <c r="E38" i="33"/>
  <c r="C39" i="33"/>
  <c r="E39" i="33"/>
  <c r="C40" i="33"/>
  <c r="E40" i="33"/>
  <c r="C41" i="33"/>
  <c r="E41" i="33"/>
  <c r="C42" i="33"/>
  <c r="E42" i="33"/>
  <c r="C43" i="33"/>
  <c r="E43" i="33"/>
  <c r="C44" i="33"/>
  <c r="E44" i="33"/>
  <c r="C45" i="33"/>
  <c r="E45" i="33"/>
  <c r="C46" i="33"/>
  <c r="E46" i="33"/>
  <c r="C47" i="33"/>
  <c r="E47" i="33"/>
  <c r="C48" i="33"/>
  <c r="E48" i="33"/>
  <c r="C49" i="33"/>
  <c r="E49" i="33"/>
  <c r="C50" i="33"/>
  <c r="E50" i="33"/>
  <c r="C51" i="33"/>
  <c r="E51" i="33"/>
  <c r="C52" i="33"/>
  <c r="E52" i="33"/>
  <c r="C53" i="33"/>
  <c r="E53" i="33"/>
  <c r="C54" i="33"/>
  <c r="E54" i="33"/>
  <c r="C55" i="33"/>
  <c r="E55" i="33"/>
  <c r="C56" i="33"/>
  <c r="E56" i="33"/>
  <c r="C57" i="33"/>
  <c r="E57" i="33"/>
  <c r="C58" i="33"/>
  <c r="E58" i="33"/>
  <c r="C59" i="33"/>
  <c r="E59" i="33"/>
  <c r="C60" i="33"/>
  <c r="E60" i="33"/>
  <c r="C61" i="33"/>
  <c r="E61" i="33"/>
  <c r="C62" i="33"/>
  <c r="E62" i="33"/>
  <c r="C63" i="33"/>
  <c r="E63" i="33"/>
  <c r="C64" i="33"/>
  <c r="E64" i="33"/>
  <c r="C65" i="33"/>
  <c r="E65" i="33"/>
  <c r="C66" i="33"/>
  <c r="E66" i="33"/>
  <c r="C67" i="33"/>
  <c r="E67" i="33"/>
  <c r="C68" i="33"/>
  <c r="E68" i="33"/>
  <c r="C69" i="33"/>
  <c r="E69" i="33"/>
  <c r="C70" i="33"/>
  <c r="E70" i="33"/>
  <c r="C71" i="33"/>
  <c r="E71" i="33"/>
  <c r="C72" i="33"/>
  <c r="E72" i="33"/>
  <c r="C73" i="33"/>
  <c r="E73" i="33"/>
  <c r="C74" i="33"/>
  <c r="E74" i="33"/>
  <c r="C75" i="33"/>
  <c r="E75" i="33"/>
  <c r="C76" i="33"/>
  <c r="E76" i="33"/>
  <c r="C77" i="33"/>
  <c r="E77" i="33"/>
  <c r="C78" i="33"/>
  <c r="E78" i="33"/>
  <c r="C79" i="33"/>
  <c r="E79" i="33"/>
  <c r="C80" i="33"/>
  <c r="E80" i="33"/>
  <c r="C81" i="33"/>
  <c r="E81" i="33"/>
  <c r="C82" i="33"/>
  <c r="E82" i="33"/>
  <c r="C83" i="33"/>
  <c r="E83" i="33"/>
  <c r="C84" i="33"/>
  <c r="E84" i="33"/>
  <c r="C85" i="33"/>
  <c r="E85" i="33"/>
  <c r="C86" i="33"/>
  <c r="E86" i="33"/>
  <c r="C87" i="33"/>
  <c r="E87" i="33"/>
  <c r="C88" i="33"/>
  <c r="E88" i="33"/>
  <c r="C89" i="33"/>
  <c r="E89" i="33"/>
  <c r="C90" i="33"/>
  <c r="E90" i="33"/>
  <c r="C91" i="33"/>
  <c r="E91" i="33"/>
  <c r="C92" i="33"/>
  <c r="E92" i="33"/>
  <c r="C93" i="33"/>
  <c r="E93" i="33"/>
  <c r="C94" i="33"/>
  <c r="E94" i="33"/>
  <c r="C95" i="33"/>
  <c r="E95" i="33"/>
  <c r="C96" i="33"/>
  <c r="E96" i="33"/>
  <c r="C97" i="33"/>
  <c r="E97" i="33"/>
  <c r="C98" i="33"/>
  <c r="E98" i="33"/>
  <c r="C99" i="33"/>
  <c r="E99" i="33"/>
  <c r="C100" i="33"/>
  <c r="E100" i="33"/>
  <c r="C101" i="33"/>
  <c r="E101" i="33"/>
  <c r="C102" i="33"/>
  <c r="E102" i="33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83" i="32"/>
  <c r="B84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B104" i="32"/>
  <c r="B105" i="32"/>
  <c r="B106" i="32"/>
  <c r="C54" i="31"/>
  <c r="A54" i="31" s="1"/>
  <c r="E54" i="31"/>
  <c r="C55" i="31"/>
  <c r="E55" i="31"/>
  <c r="C56" i="31"/>
  <c r="A56" i="31" s="1"/>
  <c r="E56" i="31"/>
  <c r="C57" i="31"/>
  <c r="E57" i="31"/>
  <c r="C58" i="31"/>
  <c r="A58" i="31" s="1"/>
  <c r="E58" i="31"/>
  <c r="C59" i="31"/>
  <c r="E59" i="31"/>
  <c r="C60" i="31"/>
  <c r="A60" i="31" s="1"/>
  <c r="E60" i="31"/>
  <c r="C61" i="31"/>
  <c r="E61" i="31"/>
  <c r="C62" i="31"/>
  <c r="A62" i="31" s="1"/>
  <c r="E62" i="31"/>
  <c r="C63" i="31"/>
  <c r="E63" i="31"/>
  <c r="C64" i="31"/>
  <c r="A64" i="31" s="1"/>
  <c r="E64" i="31"/>
  <c r="C65" i="31"/>
  <c r="E65" i="31"/>
  <c r="C66" i="31"/>
  <c r="A66" i="31" s="1"/>
  <c r="E66" i="31"/>
  <c r="C67" i="31"/>
  <c r="E67" i="31"/>
  <c r="C68" i="31"/>
  <c r="A68" i="31" s="1"/>
  <c r="E68" i="31"/>
  <c r="C69" i="31"/>
  <c r="E69" i="31"/>
  <c r="C70" i="31"/>
  <c r="A70" i="31" s="1"/>
  <c r="E70" i="31"/>
  <c r="C71" i="31"/>
  <c r="E71" i="31"/>
  <c r="C72" i="31"/>
  <c r="A72" i="31" s="1"/>
  <c r="E72" i="31"/>
  <c r="C73" i="31"/>
  <c r="E73" i="31"/>
  <c r="C74" i="31"/>
  <c r="A74" i="31" s="1"/>
  <c r="E74" i="31"/>
  <c r="C75" i="31"/>
  <c r="E75" i="31"/>
  <c r="C76" i="31"/>
  <c r="A76" i="31" s="1"/>
  <c r="E76" i="31"/>
  <c r="C77" i="31"/>
  <c r="E77" i="31"/>
  <c r="C78" i="31"/>
  <c r="A78" i="31" s="1"/>
  <c r="E78" i="31"/>
  <c r="C79" i="31"/>
  <c r="E79" i="31"/>
  <c r="C80" i="31"/>
  <c r="A80" i="31" s="1"/>
  <c r="E80" i="31"/>
  <c r="C81" i="31"/>
  <c r="E81" i="31"/>
  <c r="C82" i="31"/>
  <c r="A82" i="31" s="1"/>
  <c r="E82" i="31"/>
  <c r="C83" i="31"/>
  <c r="E83" i="31"/>
  <c r="C84" i="31"/>
  <c r="A84" i="31" s="1"/>
  <c r="E84" i="31"/>
  <c r="C85" i="31"/>
  <c r="E85" i="31"/>
  <c r="C86" i="31"/>
  <c r="A86" i="31" s="1"/>
  <c r="E86" i="31"/>
  <c r="C87" i="31"/>
  <c r="E87" i="31"/>
  <c r="C88" i="31"/>
  <c r="A88" i="31" s="1"/>
  <c r="E88" i="31"/>
  <c r="C89" i="31"/>
  <c r="E89" i="31"/>
  <c r="C90" i="31"/>
  <c r="A90" i="31" s="1"/>
  <c r="E90" i="31"/>
  <c r="C91" i="31"/>
  <c r="E91" i="31"/>
  <c r="C92" i="31"/>
  <c r="A92" i="31" s="1"/>
  <c r="E92" i="31"/>
  <c r="C93" i="31"/>
  <c r="E93" i="31"/>
  <c r="C94" i="31"/>
  <c r="A94" i="31" s="1"/>
  <c r="E94" i="31"/>
  <c r="C95" i="31"/>
  <c r="E95" i="31"/>
  <c r="C96" i="31"/>
  <c r="A96" i="31" s="1"/>
  <c r="E96" i="31"/>
  <c r="C97" i="31"/>
  <c r="E97" i="31"/>
  <c r="C98" i="31"/>
  <c r="A98" i="31" s="1"/>
  <c r="E98" i="31"/>
  <c r="C99" i="31"/>
  <c r="E99" i="31"/>
  <c r="C100" i="31"/>
  <c r="A100" i="31" s="1"/>
  <c r="E100" i="31"/>
  <c r="C101" i="31"/>
  <c r="E101" i="31"/>
  <c r="C102" i="31"/>
  <c r="A102" i="31" s="1"/>
  <c r="E102" i="31"/>
  <c r="C103" i="31"/>
  <c r="E103" i="31"/>
  <c r="C104" i="31"/>
  <c r="A104" i="31" s="1"/>
  <c r="E104" i="31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C74" i="29"/>
  <c r="A74" i="29" s="1"/>
  <c r="E74" i="29"/>
  <c r="C75" i="29"/>
  <c r="E75" i="29"/>
  <c r="C76" i="29"/>
  <c r="A76" i="29" s="1"/>
  <c r="E76" i="29"/>
  <c r="C77" i="29"/>
  <c r="E77" i="29"/>
  <c r="C78" i="29"/>
  <c r="A78" i="29" s="1"/>
  <c r="E78" i="29"/>
  <c r="C79" i="29"/>
  <c r="E79" i="29"/>
  <c r="C80" i="29"/>
  <c r="A80" i="29" s="1"/>
  <c r="E80" i="29"/>
  <c r="C81" i="29"/>
  <c r="E81" i="29"/>
  <c r="C82" i="29"/>
  <c r="A82" i="29" s="1"/>
  <c r="E82" i="29"/>
  <c r="C83" i="29"/>
  <c r="E83" i="29"/>
  <c r="C84" i="29"/>
  <c r="A84" i="29" s="1"/>
  <c r="E84" i="29"/>
  <c r="C85" i="29"/>
  <c r="E85" i="29"/>
  <c r="C86" i="29"/>
  <c r="A86" i="29" s="1"/>
  <c r="E86" i="29"/>
  <c r="C87" i="29"/>
  <c r="E87" i="29"/>
  <c r="C88" i="29"/>
  <c r="A88" i="29" s="1"/>
  <c r="E88" i="29"/>
  <c r="C89" i="29"/>
  <c r="E89" i="29"/>
  <c r="C90" i="29"/>
  <c r="A90" i="29" s="1"/>
  <c r="E90" i="29"/>
  <c r="C91" i="29"/>
  <c r="E91" i="29"/>
  <c r="C92" i="29"/>
  <c r="A92" i="29" s="1"/>
  <c r="E92" i="29"/>
  <c r="C93" i="29"/>
  <c r="E93" i="29"/>
  <c r="C94" i="29"/>
  <c r="A94" i="29" s="1"/>
  <c r="E94" i="29"/>
  <c r="C95" i="29"/>
  <c r="E95" i="29"/>
  <c r="C96" i="29"/>
  <c r="A96" i="29" s="1"/>
  <c r="E96" i="29"/>
  <c r="C97" i="29"/>
  <c r="E97" i="29"/>
  <c r="C98" i="29"/>
  <c r="A98" i="29" s="1"/>
  <c r="E98" i="29"/>
  <c r="C99" i="29"/>
  <c r="E99" i="29"/>
  <c r="C100" i="29"/>
  <c r="A100" i="29" s="1"/>
  <c r="E100" i="29"/>
  <c r="C8" i="29"/>
  <c r="A8" i="29" s="1"/>
  <c r="E8" i="29"/>
  <c r="C9" i="29"/>
  <c r="E9" i="29"/>
  <c r="C10" i="29"/>
  <c r="E10" i="29"/>
  <c r="C11" i="29"/>
  <c r="E11" i="29"/>
  <c r="C12" i="29"/>
  <c r="A12" i="29" s="1"/>
  <c r="E12" i="29"/>
  <c r="C13" i="29"/>
  <c r="E13" i="29"/>
  <c r="C14" i="29"/>
  <c r="A14" i="29" s="1"/>
  <c r="E14" i="29"/>
  <c r="C15" i="29"/>
  <c r="A15" i="29" s="1"/>
  <c r="E15" i="29"/>
  <c r="C16" i="29"/>
  <c r="A16" i="29" s="1"/>
  <c r="E16" i="29"/>
  <c r="C17" i="29"/>
  <c r="E17" i="29"/>
  <c r="C18" i="29"/>
  <c r="A18" i="29" s="1"/>
  <c r="E18" i="29"/>
  <c r="C19" i="29"/>
  <c r="E19" i="29"/>
  <c r="C20" i="29"/>
  <c r="E20" i="29"/>
  <c r="C21" i="29"/>
  <c r="A21" i="29" s="1"/>
  <c r="E21" i="29"/>
  <c r="C22" i="29"/>
  <c r="E22" i="29"/>
  <c r="C23" i="29"/>
  <c r="A23" i="29" s="1"/>
  <c r="E23" i="29"/>
  <c r="C24" i="29"/>
  <c r="E24" i="29"/>
  <c r="C25" i="29"/>
  <c r="A25" i="29" s="1"/>
  <c r="E25" i="29"/>
  <c r="C26" i="29"/>
  <c r="E26" i="29"/>
  <c r="C27" i="29"/>
  <c r="A27" i="29" s="1"/>
  <c r="E27" i="29"/>
  <c r="C28" i="29"/>
  <c r="E28" i="29"/>
  <c r="C29" i="29"/>
  <c r="A29" i="29" s="1"/>
  <c r="E29" i="29"/>
  <c r="C30" i="29"/>
  <c r="E30" i="29"/>
  <c r="C31" i="29"/>
  <c r="A31" i="29" s="1"/>
  <c r="E31" i="29"/>
  <c r="C32" i="29"/>
  <c r="E32" i="29"/>
  <c r="C33" i="29"/>
  <c r="A33" i="29" s="1"/>
  <c r="E33" i="29"/>
  <c r="C34" i="29"/>
  <c r="E34" i="29"/>
  <c r="C35" i="29"/>
  <c r="A35" i="29" s="1"/>
  <c r="E35" i="29"/>
  <c r="C36" i="29"/>
  <c r="E36" i="29"/>
  <c r="C37" i="29"/>
  <c r="A37" i="29" s="1"/>
  <c r="E37" i="29"/>
  <c r="C38" i="29"/>
  <c r="E38" i="29"/>
  <c r="C39" i="29"/>
  <c r="A39" i="29" s="1"/>
  <c r="E39" i="29"/>
  <c r="C40" i="29"/>
  <c r="E40" i="29"/>
  <c r="C41" i="29"/>
  <c r="A41" i="29" s="1"/>
  <c r="E41" i="29"/>
  <c r="C42" i="29"/>
  <c r="E42" i="29"/>
  <c r="C43" i="29"/>
  <c r="A43" i="29" s="1"/>
  <c r="E43" i="29"/>
  <c r="C44" i="29"/>
  <c r="E44" i="29"/>
  <c r="C45" i="29"/>
  <c r="A45" i="29" s="1"/>
  <c r="E45" i="29"/>
  <c r="C46" i="29"/>
  <c r="E46" i="29"/>
  <c r="C47" i="29"/>
  <c r="A47" i="29" s="1"/>
  <c r="E47" i="29"/>
  <c r="C48" i="29"/>
  <c r="E48" i="29"/>
  <c r="C49" i="29"/>
  <c r="A49" i="29" s="1"/>
  <c r="E49" i="29"/>
  <c r="C50" i="29"/>
  <c r="E50" i="29"/>
  <c r="C51" i="29"/>
  <c r="A51" i="29" s="1"/>
  <c r="E51" i="29"/>
  <c r="C52" i="29"/>
  <c r="E52" i="29"/>
  <c r="C53" i="29"/>
  <c r="A53" i="29" s="1"/>
  <c r="E53" i="29"/>
  <c r="C54" i="29"/>
  <c r="E54" i="29"/>
  <c r="C55" i="29"/>
  <c r="A55" i="29" s="1"/>
  <c r="E55" i="29"/>
  <c r="C56" i="29"/>
  <c r="E56" i="29"/>
  <c r="C57" i="29"/>
  <c r="A57" i="29" s="1"/>
  <c r="E57" i="29"/>
  <c r="C58" i="29"/>
  <c r="E58" i="29"/>
  <c r="C59" i="29"/>
  <c r="A59" i="29" s="1"/>
  <c r="E59" i="29"/>
  <c r="C60" i="29"/>
  <c r="E60" i="29"/>
  <c r="C61" i="29"/>
  <c r="A61" i="29" s="1"/>
  <c r="E61" i="29"/>
  <c r="C62" i="29"/>
  <c r="E62" i="29"/>
  <c r="C63" i="29"/>
  <c r="A63" i="29" s="1"/>
  <c r="E63" i="29"/>
  <c r="C64" i="29"/>
  <c r="E64" i="29"/>
  <c r="C65" i="29"/>
  <c r="A65" i="29" s="1"/>
  <c r="E65" i="29"/>
  <c r="C66" i="29"/>
  <c r="E66" i="29"/>
  <c r="C67" i="29"/>
  <c r="A67" i="29" s="1"/>
  <c r="E67" i="29"/>
  <c r="C68" i="29"/>
  <c r="E68" i="29"/>
  <c r="C69" i="29"/>
  <c r="A69" i="29" s="1"/>
  <c r="E69" i="29"/>
  <c r="C70" i="29"/>
  <c r="E70" i="29"/>
  <c r="C71" i="29"/>
  <c r="A71" i="29" s="1"/>
  <c r="E71" i="29"/>
  <c r="C72" i="29"/>
  <c r="E72" i="29"/>
  <c r="C73" i="29"/>
  <c r="A73" i="29" s="1"/>
  <c r="E73" i="29"/>
  <c r="B31" i="28"/>
  <c r="D105" i="28"/>
  <c r="AL105" i="28" s="1"/>
  <c r="E105" i="28"/>
  <c r="F105" i="28"/>
  <c r="G105" i="28"/>
  <c r="H105" i="28"/>
  <c r="D106" i="28"/>
  <c r="AL106" i="28" s="1"/>
  <c r="E106" i="28"/>
  <c r="F106" i="28"/>
  <c r="G106" i="28"/>
  <c r="H106" i="28"/>
  <c r="N106" i="28" s="1"/>
  <c r="D107" i="28"/>
  <c r="AL107" i="28" s="1"/>
  <c r="E107" i="28"/>
  <c r="F107" i="28"/>
  <c r="G107" i="28"/>
  <c r="H107" i="28"/>
  <c r="N107" i="28" s="1"/>
  <c r="B58" i="28"/>
  <c r="B59" i="28"/>
  <c r="B60" i="28"/>
  <c r="B61" i="28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B87" i="28"/>
  <c r="B88" i="28"/>
  <c r="B89" i="28"/>
  <c r="B90" i="28"/>
  <c r="B91" i="28"/>
  <c r="B92" i="28"/>
  <c r="B93" i="28"/>
  <c r="B94" i="28"/>
  <c r="B95" i="28"/>
  <c r="B96" i="28"/>
  <c r="B97" i="28"/>
  <c r="B98" i="28"/>
  <c r="B99" i="28"/>
  <c r="B100" i="28"/>
  <c r="B101" i="28"/>
  <c r="B102" i="28"/>
  <c r="B103" i="28"/>
  <c r="B104" i="28"/>
  <c r="B105" i="28"/>
  <c r="B106" i="28"/>
  <c r="B107" i="28"/>
  <c r="C9" i="26"/>
  <c r="E9" i="26"/>
  <c r="C10" i="26"/>
  <c r="A10" i="26" s="1"/>
  <c r="E10" i="26"/>
  <c r="C11" i="26"/>
  <c r="E11" i="26"/>
  <c r="C12" i="26"/>
  <c r="A12" i="26" s="1"/>
  <c r="E12" i="26"/>
  <c r="C13" i="26"/>
  <c r="E13" i="26"/>
  <c r="C14" i="26"/>
  <c r="E14" i="26"/>
  <c r="C15" i="26"/>
  <c r="E15" i="26"/>
  <c r="C16" i="26"/>
  <c r="A16" i="26" s="1"/>
  <c r="E16" i="26"/>
  <c r="C17" i="26"/>
  <c r="E17" i="26"/>
  <c r="C18" i="26"/>
  <c r="E18" i="26"/>
  <c r="C19" i="26"/>
  <c r="A19" i="26" s="1"/>
  <c r="E19" i="26"/>
  <c r="C20" i="26"/>
  <c r="A20" i="26" s="1"/>
  <c r="E20" i="26"/>
  <c r="C21" i="26"/>
  <c r="A21" i="26" s="1"/>
  <c r="E21" i="26"/>
  <c r="C22" i="26"/>
  <c r="E22" i="26"/>
  <c r="C23" i="26"/>
  <c r="E23" i="26"/>
  <c r="C24" i="26"/>
  <c r="E24" i="26"/>
  <c r="C25" i="26"/>
  <c r="A25" i="26" s="1"/>
  <c r="E25" i="26"/>
  <c r="C26" i="26"/>
  <c r="E26" i="26"/>
  <c r="C27" i="26"/>
  <c r="A27" i="26" s="1"/>
  <c r="E27" i="26"/>
  <c r="C28" i="26"/>
  <c r="E28" i="26"/>
  <c r="C29" i="26"/>
  <c r="A29" i="26" s="1"/>
  <c r="E29" i="26"/>
  <c r="C30" i="26"/>
  <c r="E30" i="26"/>
  <c r="C31" i="26"/>
  <c r="A31" i="26" s="1"/>
  <c r="E31" i="26"/>
  <c r="C32" i="26"/>
  <c r="E32" i="26"/>
  <c r="C33" i="26"/>
  <c r="A33" i="26" s="1"/>
  <c r="E33" i="26"/>
  <c r="C34" i="26"/>
  <c r="E34" i="26"/>
  <c r="C35" i="26"/>
  <c r="A35" i="26" s="1"/>
  <c r="E35" i="26"/>
  <c r="C36" i="26"/>
  <c r="E36" i="26"/>
  <c r="C37" i="26"/>
  <c r="A37" i="26" s="1"/>
  <c r="E37" i="26"/>
  <c r="C38" i="26"/>
  <c r="E38" i="26"/>
  <c r="C39" i="26"/>
  <c r="A39" i="26" s="1"/>
  <c r="E39" i="26"/>
  <c r="C40" i="26"/>
  <c r="E40" i="26"/>
  <c r="C41" i="26"/>
  <c r="A41" i="26" s="1"/>
  <c r="E41" i="26"/>
  <c r="C42" i="26"/>
  <c r="E42" i="26"/>
  <c r="C43" i="26"/>
  <c r="A43" i="26" s="1"/>
  <c r="E43" i="26"/>
  <c r="C44" i="26"/>
  <c r="E44" i="26"/>
  <c r="C45" i="26"/>
  <c r="A45" i="26" s="1"/>
  <c r="E45" i="26"/>
  <c r="C46" i="26"/>
  <c r="E46" i="26"/>
  <c r="C47" i="26"/>
  <c r="A47" i="26" s="1"/>
  <c r="E47" i="26"/>
  <c r="C48" i="26"/>
  <c r="E48" i="26"/>
  <c r="C49" i="26"/>
  <c r="A49" i="26" s="1"/>
  <c r="E49" i="26"/>
  <c r="C50" i="26"/>
  <c r="E50" i="26"/>
  <c r="C51" i="26"/>
  <c r="A51" i="26" s="1"/>
  <c r="E51" i="26"/>
  <c r="C52" i="26"/>
  <c r="E52" i="26"/>
  <c r="C53" i="26"/>
  <c r="A53" i="26" s="1"/>
  <c r="E53" i="26"/>
  <c r="C54" i="26"/>
  <c r="E54" i="26"/>
  <c r="C55" i="26"/>
  <c r="A55" i="26" s="1"/>
  <c r="E55" i="26"/>
  <c r="C56" i="26"/>
  <c r="E56" i="26"/>
  <c r="C57" i="26"/>
  <c r="A57" i="26" s="1"/>
  <c r="E57" i="26"/>
  <c r="C58" i="26"/>
  <c r="E58" i="26"/>
  <c r="C59" i="26"/>
  <c r="A59" i="26" s="1"/>
  <c r="E59" i="26"/>
  <c r="C60" i="26"/>
  <c r="E60" i="26"/>
  <c r="C61" i="26"/>
  <c r="A61" i="26" s="1"/>
  <c r="E61" i="26"/>
  <c r="C62" i="26"/>
  <c r="E62" i="26"/>
  <c r="C63" i="26"/>
  <c r="A63" i="26" s="1"/>
  <c r="E63" i="26"/>
  <c r="C64" i="26"/>
  <c r="E64" i="26"/>
  <c r="C65" i="26"/>
  <c r="A65" i="26" s="1"/>
  <c r="E65" i="26"/>
  <c r="C66" i="26"/>
  <c r="E66" i="26"/>
  <c r="C67" i="26"/>
  <c r="A67" i="26" s="1"/>
  <c r="E67" i="26"/>
  <c r="C68" i="26"/>
  <c r="E68" i="26"/>
  <c r="C69" i="26"/>
  <c r="A69" i="26" s="1"/>
  <c r="E69" i="26"/>
  <c r="C70" i="26"/>
  <c r="E70" i="26"/>
  <c r="C71" i="26"/>
  <c r="A71" i="26" s="1"/>
  <c r="E71" i="26"/>
  <c r="C72" i="26"/>
  <c r="E72" i="26"/>
  <c r="C73" i="26"/>
  <c r="A73" i="26" s="1"/>
  <c r="E73" i="26"/>
  <c r="C74" i="26"/>
  <c r="E74" i="26"/>
  <c r="C75" i="26"/>
  <c r="A75" i="26" s="1"/>
  <c r="E75" i="26"/>
  <c r="C76" i="26"/>
  <c r="E76" i="26"/>
  <c r="C77" i="26"/>
  <c r="A77" i="26" s="1"/>
  <c r="E77" i="26"/>
  <c r="C78" i="26"/>
  <c r="E78" i="26"/>
  <c r="C79" i="26"/>
  <c r="A79" i="26" s="1"/>
  <c r="E79" i="26"/>
  <c r="C80" i="26"/>
  <c r="E80" i="26"/>
  <c r="C81" i="26"/>
  <c r="A81" i="26" s="1"/>
  <c r="E81" i="26"/>
  <c r="C82" i="26"/>
  <c r="E82" i="26"/>
  <c r="C83" i="26"/>
  <c r="A83" i="26" s="1"/>
  <c r="E83" i="26"/>
  <c r="C84" i="26"/>
  <c r="E84" i="26"/>
  <c r="C85" i="26"/>
  <c r="A85" i="26" s="1"/>
  <c r="E85" i="26"/>
  <c r="C86" i="26"/>
  <c r="E86" i="26"/>
  <c r="C87" i="26"/>
  <c r="A87" i="26" s="1"/>
  <c r="E87" i="26"/>
  <c r="C88" i="26"/>
  <c r="E88" i="26"/>
  <c r="C89" i="26"/>
  <c r="A89" i="26" s="1"/>
  <c r="E89" i="26"/>
  <c r="C90" i="26"/>
  <c r="E90" i="26"/>
  <c r="C91" i="26"/>
  <c r="A91" i="26" s="1"/>
  <c r="E91" i="26"/>
  <c r="C92" i="26"/>
  <c r="E92" i="26"/>
  <c r="C93" i="26"/>
  <c r="A93" i="26" s="1"/>
  <c r="E93" i="26"/>
  <c r="C94" i="26"/>
  <c r="E94" i="26"/>
  <c r="C95" i="26"/>
  <c r="A95" i="26" s="1"/>
  <c r="E95" i="26"/>
  <c r="C96" i="26"/>
  <c r="E96" i="26"/>
  <c r="C97" i="26"/>
  <c r="A97" i="26" s="1"/>
  <c r="E97" i="26"/>
  <c r="C98" i="26"/>
  <c r="E98" i="26"/>
  <c r="C99" i="26"/>
  <c r="A99" i="26" s="1"/>
  <c r="E99" i="26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E9" i="13"/>
  <c r="A9" i="13" s="1"/>
  <c r="E10" i="13"/>
  <c r="C11" i="13"/>
  <c r="A11" i="13" s="1"/>
  <c r="E11" i="13"/>
  <c r="C12" i="13"/>
  <c r="E12" i="13"/>
  <c r="C13" i="13"/>
  <c r="A13" i="13" s="1"/>
  <c r="E13" i="13"/>
  <c r="C14" i="13"/>
  <c r="E14" i="13"/>
  <c r="C15" i="13"/>
  <c r="A15" i="13" s="1"/>
  <c r="E15" i="13"/>
  <c r="C16" i="13"/>
  <c r="E16" i="13"/>
  <c r="C17" i="13"/>
  <c r="E17" i="13"/>
  <c r="C18" i="13"/>
  <c r="E18" i="13"/>
  <c r="C19" i="13"/>
  <c r="E19" i="13"/>
  <c r="C20" i="13"/>
  <c r="E20" i="13"/>
  <c r="C21" i="13"/>
  <c r="E21" i="13"/>
  <c r="C22" i="13"/>
  <c r="E22" i="13"/>
  <c r="C23" i="13"/>
  <c r="E23" i="13"/>
  <c r="C24" i="13"/>
  <c r="E24" i="13"/>
  <c r="C25" i="13"/>
  <c r="E25" i="13"/>
  <c r="C26" i="13"/>
  <c r="E26" i="13"/>
  <c r="C27" i="13"/>
  <c r="E27" i="13"/>
  <c r="C28" i="13"/>
  <c r="E28" i="13"/>
  <c r="C29" i="13"/>
  <c r="E29" i="13"/>
  <c r="C30" i="13"/>
  <c r="E30" i="13"/>
  <c r="C31" i="13"/>
  <c r="E31" i="13"/>
  <c r="C32" i="13"/>
  <c r="E32" i="13"/>
  <c r="C33" i="13"/>
  <c r="E33" i="13"/>
  <c r="C34" i="13"/>
  <c r="E34" i="13"/>
  <c r="C35" i="13"/>
  <c r="E35" i="13"/>
  <c r="C36" i="13"/>
  <c r="E36" i="13"/>
  <c r="C37" i="13"/>
  <c r="E37" i="13"/>
  <c r="C38" i="13"/>
  <c r="E38" i="13"/>
  <c r="C39" i="13"/>
  <c r="E39" i="13"/>
  <c r="C40" i="13"/>
  <c r="E40" i="13"/>
  <c r="C41" i="13"/>
  <c r="E41" i="13"/>
  <c r="C42" i="13"/>
  <c r="E42" i="13"/>
  <c r="C43" i="13"/>
  <c r="E43" i="13"/>
  <c r="C44" i="13"/>
  <c r="E44" i="13"/>
  <c r="C45" i="13"/>
  <c r="E45" i="13"/>
  <c r="C46" i="13"/>
  <c r="E46" i="13"/>
  <c r="C47" i="13"/>
  <c r="E47" i="13"/>
  <c r="C48" i="13"/>
  <c r="E48" i="13"/>
  <c r="C49" i="13"/>
  <c r="E49" i="13"/>
  <c r="C50" i="13"/>
  <c r="E50" i="13"/>
  <c r="C51" i="13"/>
  <c r="E51" i="13"/>
  <c r="C52" i="13"/>
  <c r="E52" i="13"/>
  <c r="C53" i="13"/>
  <c r="E53" i="13"/>
  <c r="C54" i="13"/>
  <c r="E54" i="13"/>
  <c r="C55" i="13"/>
  <c r="E55" i="13"/>
  <c r="C56" i="13"/>
  <c r="E56" i="13"/>
  <c r="C57" i="13"/>
  <c r="E57" i="13"/>
  <c r="C58" i="13"/>
  <c r="E58" i="13"/>
  <c r="C59" i="13"/>
  <c r="E59" i="13"/>
  <c r="C60" i="13"/>
  <c r="E60" i="13"/>
  <c r="C61" i="13"/>
  <c r="E61" i="13"/>
  <c r="C62" i="13"/>
  <c r="E62" i="13"/>
  <c r="C63" i="13"/>
  <c r="E63" i="13"/>
  <c r="C64" i="13"/>
  <c r="E64" i="13"/>
  <c r="C65" i="13"/>
  <c r="E65" i="13"/>
  <c r="C66" i="13"/>
  <c r="E66" i="13"/>
  <c r="C67" i="13"/>
  <c r="E67" i="13"/>
  <c r="C68" i="13"/>
  <c r="E68" i="13"/>
  <c r="C69" i="13"/>
  <c r="E69" i="13"/>
  <c r="C70" i="13"/>
  <c r="E70" i="13"/>
  <c r="C71" i="13"/>
  <c r="E71" i="13"/>
  <c r="C72" i="13"/>
  <c r="E72" i="13"/>
  <c r="C73" i="13"/>
  <c r="E73" i="13"/>
  <c r="C74" i="13"/>
  <c r="E74" i="13"/>
  <c r="C75" i="13"/>
  <c r="E75" i="13"/>
  <c r="C76" i="13"/>
  <c r="E76" i="13"/>
  <c r="C77" i="13"/>
  <c r="E77" i="13"/>
  <c r="C78" i="13"/>
  <c r="E78" i="13"/>
  <c r="C79" i="13"/>
  <c r="E79" i="13"/>
  <c r="C80" i="13"/>
  <c r="E80" i="13"/>
  <c r="C81" i="13"/>
  <c r="E81" i="13"/>
  <c r="C82" i="13"/>
  <c r="E82" i="13"/>
  <c r="C83" i="13"/>
  <c r="E83" i="13"/>
  <c r="C84" i="13"/>
  <c r="E84" i="13"/>
  <c r="C85" i="13"/>
  <c r="E85" i="13"/>
  <c r="C86" i="13"/>
  <c r="E86" i="13"/>
  <c r="C87" i="13"/>
  <c r="E87" i="13"/>
  <c r="C88" i="13"/>
  <c r="E88" i="13"/>
  <c r="C89" i="13"/>
  <c r="E89" i="13"/>
  <c r="C90" i="13"/>
  <c r="E90" i="13"/>
  <c r="C91" i="13"/>
  <c r="E91" i="13"/>
  <c r="C92" i="13"/>
  <c r="E92" i="13"/>
  <c r="C93" i="13"/>
  <c r="E93" i="13"/>
  <c r="C94" i="13"/>
  <c r="E94" i="13"/>
  <c r="C95" i="13"/>
  <c r="E95" i="13"/>
  <c r="C96" i="13"/>
  <c r="E96" i="13"/>
  <c r="C97" i="13"/>
  <c r="E97" i="13"/>
  <c r="C98" i="13"/>
  <c r="E98" i="13"/>
  <c r="C99" i="13"/>
  <c r="E99" i="13"/>
  <c r="C100" i="13"/>
  <c r="E100" i="13"/>
  <c r="C101" i="13"/>
  <c r="E101" i="13"/>
  <c r="C102" i="13"/>
  <c r="E102" i="13"/>
  <c r="C103" i="13"/>
  <c r="E103" i="13"/>
  <c r="C104" i="13"/>
  <c r="E104" i="13"/>
  <c r="B68" i="10"/>
  <c r="A68" i="10" s="1"/>
  <c r="B3" i="10"/>
  <c r="A3" i="10" s="1"/>
  <c r="B4" i="10"/>
  <c r="A4" i="10" s="1"/>
  <c r="B5" i="10"/>
  <c r="A5" i="10" s="1"/>
  <c r="B6" i="10"/>
  <c r="A6" i="10" s="1"/>
  <c r="B7" i="10"/>
  <c r="A7" i="10" s="1"/>
  <c r="B8" i="10"/>
  <c r="A8" i="10" s="1"/>
  <c r="B9" i="10"/>
  <c r="A9" i="10" s="1"/>
  <c r="B10" i="10"/>
  <c r="A10" i="10" s="1"/>
  <c r="B11" i="10"/>
  <c r="A11" i="10" s="1"/>
  <c r="B12" i="10"/>
  <c r="A12" i="10" s="1"/>
  <c r="B13" i="10"/>
  <c r="A13" i="10" s="1"/>
  <c r="B18" i="10"/>
  <c r="A18" i="10" s="1"/>
  <c r="B19" i="10"/>
  <c r="A19" i="10" s="1"/>
  <c r="B21" i="10"/>
  <c r="A21" i="10" s="1"/>
  <c r="B22" i="10"/>
  <c r="A22" i="10" s="1"/>
  <c r="B23" i="10"/>
  <c r="A23" i="10" s="1"/>
  <c r="B24" i="10"/>
  <c r="A24" i="10" s="1"/>
  <c r="F25" i="10"/>
  <c r="B26" i="10"/>
  <c r="A26" i="10" s="1"/>
  <c r="F26" i="10"/>
  <c r="B27" i="10"/>
  <c r="A27" i="10" s="1"/>
  <c r="F27" i="10"/>
  <c r="B28" i="10"/>
  <c r="A28" i="10" s="1"/>
  <c r="F28" i="10"/>
  <c r="B29" i="10"/>
  <c r="A29" i="10" s="1"/>
  <c r="F29" i="10"/>
  <c r="B30" i="10"/>
  <c r="A30" i="10" s="1"/>
  <c r="F30" i="10"/>
  <c r="B31" i="10"/>
  <c r="A31" i="10" s="1"/>
  <c r="F31" i="10"/>
  <c r="B32" i="10"/>
  <c r="A32" i="10" s="1"/>
  <c r="F32" i="10"/>
  <c r="F33" i="10"/>
  <c r="F34" i="10"/>
  <c r="B35" i="10"/>
  <c r="A35" i="10" s="1"/>
  <c r="F35" i="10"/>
  <c r="B36" i="10"/>
  <c r="A36" i="10" s="1"/>
  <c r="F36" i="10"/>
  <c r="B37" i="10"/>
  <c r="A37" i="10" s="1"/>
  <c r="F37" i="10"/>
  <c r="B38" i="10"/>
  <c r="A38" i="10" s="1"/>
  <c r="F38" i="10"/>
  <c r="B39" i="10"/>
  <c r="A39" i="10" s="1"/>
  <c r="F39" i="10"/>
  <c r="B40" i="10"/>
  <c r="A40" i="10" s="1"/>
  <c r="F40" i="10"/>
  <c r="B41" i="10"/>
  <c r="A41" i="10" s="1"/>
  <c r="F41" i="10"/>
  <c r="B42" i="10"/>
  <c r="A42" i="10" s="1"/>
  <c r="F42" i="10"/>
  <c r="B43" i="10"/>
  <c r="A43" i="10" s="1"/>
  <c r="F43" i="10"/>
  <c r="B44" i="10"/>
  <c r="A44" i="10" s="1"/>
  <c r="F44" i="10"/>
  <c r="B45" i="10"/>
  <c r="A45" i="10" s="1"/>
  <c r="F45" i="10"/>
  <c r="B46" i="10"/>
  <c r="A46" i="10" s="1"/>
  <c r="F46" i="10"/>
  <c r="B47" i="10"/>
  <c r="A47" i="10" s="1"/>
  <c r="F47" i="10"/>
  <c r="B48" i="10"/>
  <c r="A48" i="10" s="1"/>
  <c r="F48" i="10"/>
  <c r="B51" i="10"/>
  <c r="A51" i="10" s="1"/>
  <c r="B52" i="10"/>
  <c r="A52" i="10" s="1"/>
  <c r="B53" i="10"/>
  <c r="A53" i="10" s="1"/>
  <c r="B54" i="10"/>
  <c r="A54" i="10" s="1"/>
  <c r="B55" i="10"/>
  <c r="A55" i="10" s="1"/>
  <c r="B56" i="10"/>
  <c r="A56" i="10" s="1"/>
  <c r="B57" i="10"/>
  <c r="A57" i="10" s="1"/>
  <c r="B58" i="10"/>
  <c r="A58" i="10" s="1"/>
  <c r="B59" i="10"/>
  <c r="A59" i="10" s="1"/>
  <c r="B60" i="10"/>
  <c r="A60" i="10" s="1"/>
  <c r="B61" i="10"/>
  <c r="A61" i="10" s="1"/>
  <c r="B62" i="10"/>
  <c r="A62" i="10" s="1"/>
  <c r="B63" i="10"/>
  <c r="A63" i="10" s="1"/>
  <c r="B64" i="10"/>
  <c r="A64" i="10" s="1"/>
  <c r="F65" i="10"/>
  <c r="B66" i="10"/>
  <c r="A66" i="10" s="1"/>
  <c r="F66" i="10"/>
  <c r="B67" i="10"/>
  <c r="A67" i="10" s="1"/>
  <c r="F67" i="10"/>
  <c r="B69" i="10"/>
  <c r="A69" i="10" s="1"/>
  <c r="B70" i="10"/>
  <c r="A70" i="10" s="1"/>
  <c r="B71" i="10"/>
  <c r="A71" i="10" s="1"/>
  <c r="B72" i="10"/>
  <c r="A72" i="10" s="1"/>
  <c r="B73" i="10"/>
  <c r="A73" i="10" s="1"/>
  <c r="B74" i="10"/>
  <c r="A74" i="10" s="1"/>
  <c r="B77" i="10"/>
  <c r="A77" i="10" s="1"/>
  <c r="B78" i="10"/>
  <c r="A78" i="10" s="1"/>
  <c r="B79" i="10"/>
  <c r="A79" i="10" s="1"/>
  <c r="B81" i="10"/>
  <c r="A81" i="10" s="1"/>
  <c r="B82" i="10"/>
  <c r="A82" i="10" s="1"/>
  <c r="B84" i="10"/>
  <c r="A84" i="10" s="1"/>
  <c r="B85" i="10"/>
  <c r="A85" i="10" s="1"/>
  <c r="B92" i="10"/>
  <c r="A92" i="10" s="1"/>
  <c r="B95" i="10"/>
  <c r="A95" i="10" s="1"/>
  <c r="B99" i="10"/>
  <c r="A99" i="10" s="1"/>
  <c r="F100" i="10"/>
  <c r="F101" i="10"/>
  <c r="F102" i="10"/>
  <c r="B103" i="10"/>
  <c r="A103" i="10" s="1"/>
  <c r="F103" i="10"/>
  <c r="B104" i="10"/>
  <c r="A104" i="10" s="1"/>
  <c r="F104" i="10"/>
  <c r="B105" i="10"/>
  <c r="A105" i="10" s="1"/>
  <c r="F105" i="10"/>
  <c r="B106" i="10"/>
  <c r="A106" i="10" s="1"/>
  <c r="F106" i="10"/>
  <c r="B107" i="10"/>
  <c r="A107" i="10" s="1"/>
  <c r="F107" i="10"/>
  <c r="B108" i="10"/>
  <c r="A108" i="10" s="1"/>
  <c r="F108" i="10"/>
  <c r="B109" i="10"/>
  <c r="A109" i="10" s="1"/>
  <c r="F109" i="10"/>
  <c r="F110" i="10"/>
  <c r="B111" i="10"/>
  <c r="A111" i="10" s="1"/>
  <c r="F111" i="10"/>
  <c r="B112" i="10"/>
  <c r="A112" i="10" s="1"/>
  <c r="F112" i="10"/>
  <c r="B113" i="10"/>
  <c r="A113" i="10" s="1"/>
  <c r="F113" i="10"/>
  <c r="B114" i="10"/>
  <c r="A114" i="10" s="1"/>
  <c r="F114" i="10"/>
  <c r="B115" i="10"/>
  <c r="A115" i="10" s="1"/>
  <c r="F115" i="10"/>
  <c r="B116" i="10"/>
  <c r="A116" i="10" s="1"/>
  <c r="F116" i="10"/>
  <c r="B117" i="10"/>
  <c r="A117" i="10" s="1"/>
  <c r="F117" i="10"/>
  <c r="B118" i="10"/>
  <c r="A118" i="10" s="1"/>
  <c r="F118" i="10"/>
  <c r="B119" i="10"/>
  <c r="A119" i="10" s="1"/>
  <c r="F119" i="10"/>
  <c r="B120" i="10"/>
  <c r="A120" i="10" s="1"/>
  <c r="F120" i="10"/>
  <c r="B121" i="10"/>
  <c r="A121" i="10" s="1"/>
  <c r="F121" i="10"/>
  <c r="B124" i="10"/>
  <c r="A124" i="10" s="1"/>
  <c r="B125" i="10"/>
  <c r="A125" i="10" s="1"/>
  <c r="B126" i="10"/>
  <c r="A126" i="10" s="1"/>
  <c r="B128" i="10"/>
  <c r="A128" i="10" s="1"/>
  <c r="B129" i="10"/>
  <c r="A129" i="10" s="1"/>
  <c r="B132" i="10"/>
  <c r="A132" i="10" s="1"/>
  <c r="B140" i="10"/>
  <c r="A140" i="10" s="1"/>
  <c r="B143" i="10"/>
  <c r="A143" i="10" s="1"/>
  <c r="B144" i="10"/>
  <c r="A144" i="10" s="1"/>
  <c r="B151" i="10"/>
  <c r="A151" i="10" s="1"/>
  <c r="B154" i="10"/>
  <c r="A154" i="10" s="1"/>
  <c r="F160" i="10"/>
  <c r="F162" i="10"/>
  <c r="F164" i="10"/>
  <c r="F166" i="10"/>
  <c r="F168" i="10"/>
  <c r="F170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D23" i="23"/>
  <c r="AL23" i="23" s="1"/>
  <c r="E23" i="23"/>
  <c r="F23" i="23"/>
  <c r="G23" i="23"/>
  <c r="H23" i="23"/>
  <c r="T23" i="23" s="1"/>
  <c r="D24" i="23"/>
  <c r="AL24" i="23" s="1"/>
  <c r="E24" i="23"/>
  <c r="F24" i="23"/>
  <c r="G24" i="23"/>
  <c r="H24" i="23"/>
  <c r="D25" i="23"/>
  <c r="AL25" i="23" s="1"/>
  <c r="E25" i="23"/>
  <c r="F25" i="23"/>
  <c r="G25" i="23"/>
  <c r="H25" i="23"/>
  <c r="T25" i="23" s="1"/>
  <c r="D26" i="23"/>
  <c r="AL26" i="23" s="1"/>
  <c r="E26" i="23"/>
  <c r="F26" i="23"/>
  <c r="G26" i="23"/>
  <c r="H26" i="23"/>
  <c r="N26" i="23" s="1"/>
  <c r="D27" i="23"/>
  <c r="AL27" i="23" s="1"/>
  <c r="E27" i="23"/>
  <c r="F27" i="23"/>
  <c r="G27" i="23"/>
  <c r="H27" i="23"/>
  <c r="T27" i="23" s="1"/>
  <c r="D28" i="23"/>
  <c r="AL28" i="23" s="1"/>
  <c r="E28" i="23"/>
  <c r="F28" i="23"/>
  <c r="G28" i="23"/>
  <c r="H28" i="23"/>
  <c r="N28" i="23" s="1"/>
  <c r="D29" i="23"/>
  <c r="AL29" i="23" s="1"/>
  <c r="E29" i="23"/>
  <c r="F29" i="23"/>
  <c r="G29" i="23"/>
  <c r="H29" i="23"/>
  <c r="T29" i="23" s="1"/>
  <c r="D44" i="23"/>
  <c r="AL44" i="23" s="1"/>
  <c r="E44" i="23"/>
  <c r="F44" i="23"/>
  <c r="G44" i="23"/>
  <c r="H44" i="23"/>
  <c r="N44" i="23" s="1"/>
  <c r="D45" i="23"/>
  <c r="AL45" i="23" s="1"/>
  <c r="E45" i="23"/>
  <c r="F45" i="23"/>
  <c r="G45" i="23"/>
  <c r="H45" i="23"/>
  <c r="D46" i="23"/>
  <c r="AL46" i="23" s="1"/>
  <c r="E46" i="23"/>
  <c r="F46" i="23"/>
  <c r="G46" i="23"/>
  <c r="H46" i="23"/>
  <c r="N46" i="23" s="1"/>
  <c r="D47" i="23"/>
  <c r="AL47" i="23" s="1"/>
  <c r="E47" i="23"/>
  <c r="F47" i="23"/>
  <c r="G47" i="23"/>
  <c r="H47" i="23"/>
  <c r="T47" i="23" s="1"/>
  <c r="D48" i="23"/>
  <c r="AL48" i="23" s="1"/>
  <c r="E48" i="23"/>
  <c r="F48" i="23"/>
  <c r="G48" i="23"/>
  <c r="H48" i="23"/>
  <c r="N48" i="23" s="1"/>
  <c r="D49" i="23"/>
  <c r="AL49" i="23" s="1"/>
  <c r="E49" i="23"/>
  <c r="F49" i="23"/>
  <c r="G49" i="23"/>
  <c r="H49" i="23"/>
  <c r="T49" i="23" s="1"/>
  <c r="D50" i="23"/>
  <c r="AL50" i="23" s="1"/>
  <c r="E50" i="23"/>
  <c r="F50" i="23"/>
  <c r="G50" i="23"/>
  <c r="H50" i="23"/>
  <c r="N50" i="23" s="1"/>
  <c r="D51" i="23"/>
  <c r="AL51" i="23" s="1"/>
  <c r="E51" i="23"/>
  <c r="F51" i="23"/>
  <c r="G51" i="23"/>
  <c r="H51" i="23"/>
  <c r="T51" i="23" s="1"/>
  <c r="D52" i="23"/>
  <c r="AL52" i="23" s="1"/>
  <c r="E52" i="23"/>
  <c r="F52" i="23"/>
  <c r="G52" i="23"/>
  <c r="H52" i="23"/>
  <c r="N52" i="23" s="1"/>
  <c r="D53" i="23"/>
  <c r="AL53" i="23" s="1"/>
  <c r="E53" i="23"/>
  <c r="F53" i="23"/>
  <c r="G53" i="23"/>
  <c r="H53" i="23"/>
  <c r="T53" i="23" s="1"/>
  <c r="D54" i="23"/>
  <c r="AL54" i="23" s="1"/>
  <c r="E54" i="23"/>
  <c r="F54" i="23"/>
  <c r="G54" i="23"/>
  <c r="H54" i="23"/>
  <c r="N54" i="23" s="1"/>
  <c r="D55" i="23"/>
  <c r="AL55" i="23" s="1"/>
  <c r="E55" i="23"/>
  <c r="F55" i="23"/>
  <c r="G55" i="23"/>
  <c r="H55" i="23"/>
  <c r="T55" i="23" s="1"/>
  <c r="D56" i="23"/>
  <c r="AL56" i="23" s="1"/>
  <c r="E56" i="23"/>
  <c r="F56" i="23"/>
  <c r="G56" i="23"/>
  <c r="H56" i="23"/>
  <c r="N56" i="23" s="1"/>
  <c r="D57" i="23"/>
  <c r="AL57" i="23" s="1"/>
  <c r="E57" i="23"/>
  <c r="F57" i="23"/>
  <c r="G57" i="23"/>
  <c r="H57" i="23"/>
  <c r="T57" i="23" s="1"/>
  <c r="B57" i="23"/>
  <c r="B56" i="23"/>
  <c r="B55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B8" i="23"/>
  <c r="F4" i="23"/>
  <c r="A4" i="23"/>
  <c r="A2" i="23"/>
  <c r="E56" i="21"/>
  <c r="C56" i="21"/>
  <c r="E55" i="21"/>
  <c r="C55" i="21"/>
  <c r="A55" i="21" s="1"/>
  <c r="E54" i="21"/>
  <c r="C54" i="21"/>
  <c r="E53" i="21"/>
  <c r="C53" i="21"/>
  <c r="A53" i="21" s="1"/>
  <c r="E52" i="21"/>
  <c r="C52" i="21"/>
  <c r="E51" i="21"/>
  <c r="C51" i="21"/>
  <c r="A51" i="21" s="1"/>
  <c r="E50" i="21"/>
  <c r="C50" i="21"/>
  <c r="E49" i="21"/>
  <c r="C49" i="21"/>
  <c r="E48" i="21"/>
  <c r="C48" i="21"/>
  <c r="E47" i="21"/>
  <c r="C47" i="21"/>
  <c r="A47" i="21" s="1"/>
  <c r="E46" i="21"/>
  <c r="C46" i="21"/>
  <c r="E45" i="21"/>
  <c r="C45" i="21"/>
  <c r="A45" i="21" s="1"/>
  <c r="E44" i="21"/>
  <c r="C44" i="21"/>
  <c r="E43" i="21"/>
  <c r="C43" i="21"/>
  <c r="A43" i="21" s="1"/>
  <c r="E42" i="21"/>
  <c r="C42" i="21"/>
  <c r="E41" i="21"/>
  <c r="C41" i="21"/>
  <c r="A41" i="21" s="1"/>
  <c r="E40" i="21"/>
  <c r="C40" i="21"/>
  <c r="E39" i="21"/>
  <c r="C39" i="21"/>
  <c r="A39" i="21" s="1"/>
  <c r="E38" i="21"/>
  <c r="C38" i="21"/>
  <c r="E37" i="21"/>
  <c r="C37" i="21"/>
  <c r="A37" i="21" s="1"/>
  <c r="E36" i="21"/>
  <c r="C36" i="21"/>
  <c r="E35" i="21"/>
  <c r="C35" i="21"/>
  <c r="A35" i="21" s="1"/>
  <c r="E34" i="21"/>
  <c r="C34" i="21"/>
  <c r="E33" i="21"/>
  <c r="C33" i="21"/>
  <c r="A33" i="21" s="1"/>
  <c r="E32" i="21"/>
  <c r="C32" i="21"/>
  <c r="E31" i="21"/>
  <c r="C31" i="21"/>
  <c r="A31" i="21" s="1"/>
  <c r="E30" i="21"/>
  <c r="C30" i="21"/>
  <c r="E29" i="21"/>
  <c r="C29" i="21"/>
  <c r="A29" i="21" s="1"/>
  <c r="E28" i="21"/>
  <c r="C28" i="21"/>
  <c r="E27" i="21"/>
  <c r="C27" i="21"/>
  <c r="A27" i="21" s="1"/>
  <c r="E26" i="21"/>
  <c r="C26" i="21"/>
  <c r="E25" i="21"/>
  <c r="C25" i="21"/>
  <c r="E24" i="21"/>
  <c r="C24" i="21"/>
  <c r="E23" i="21"/>
  <c r="C23" i="21"/>
  <c r="E22" i="21"/>
  <c r="C22" i="21"/>
  <c r="E21" i="21"/>
  <c r="C21" i="21"/>
  <c r="E20" i="21"/>
  <c r="C20" i="21"/>
  <c r="E19" i="21"/>
  <c r="C19" i="21"/>
  <c r="E18" i="21"/>
  <c r="C18" i="21"/>
  <c r="E17" i="21"/>
  <c r="C17" i="21"/>
  <c r="E16" i="21"/>
  <c r="C16" i="21"/>
  <c r="E15" i="21"/>
  <c r="C15" i="21"/>
  <c r="E14" i="21"/>
  <c r="C14" i="21"/>
  <c r="E13" i="21"/>
  <c r="C13" i="21"/>
  <c r="E12" i="21"/>
  <c r="C12" i="21"/>
  <c r="E11" i="21"/>
  <c r="C11" i="21"/>
  <c r="E10" i="21"/>
  <c r="C10" i="21"/>
  <c r="E9" i="21"/>
  <c r="C9" i="21"/>
  <c r="E8" i="21"/>
  <c r="C8" i="21"/>
  <c r="E7" i="21"/>
  <c r="C7" i="21"/>
  <c r="I3" i="21"/>
  <c r="F3" i="21"/>
  <c r="F1" i="21"/>
  <c r="B57" i="34"/>
  <c r="B56" i="34"/>
  <c r="B55" i="34"/>
  <c r="B54" i="34"/>
  <c r="B53" i="34"/>
  <c r="B52" i="34"/>
  <c r="B51" i="34"/>
  <c r="B50" i="34"/>
  <c r="B49" i="34"/>
  <c r="B48" i="34"/>
  <c r="B47" i="34"/>
  <c r="B46" i="34"/>
  <c r="B45" i="34"/>
  <c r="B44" i="34"/>
  <c r="B43" i="34"/>
  <c r="B42" i="34"/>
  <c r="B41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8" i="34"/>
  <c r="F4" i="34"/>
  <c r="A4" i="34"/>
  <c r="A2" i="34"/>
  <c r="E7" i="33"/>
  <c r="C7" i="33"/>
  <c r="I3" i="33"/>
  <c r="F3" i="33"/>
  <c r="F1" i="33"/>
  <c r="B56" i="32"/>
  <c r="B55" i="32"/>
  <c r="B54" i="32"/>
  <c r="B53" i="32"/>
  <c r="B52" i="32"/>
  <c r="B51" i="32"/>
  <c r="B50" i="32"/>
  <c r="B49" i="32"/>
  <c r="B48" i="32"/>
  <c r="B47" i="32"/>
  <c r="B46" i="32"/>
  <c r="B45" i="32"/>
  <c r="B44" i="32"/>
  <c r="B43" i="32"/>
  <c r="B42" i="32"/>
  <c r="B41" i="32"/>
  <c r="B40" i="32"/>
  <c r="B39" i="32"/>
  <c r="B38" i="32"/>
  <c r="B37" i="32"/>
  <c r="B36" i="32"/>
  <c r="B35" i="32"/>
  <c r="B34" i="32"/>
  <c r="B33" i="32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8" i="32"/>
  <c r="F4" i="32"/>
  <c r="A4" i="32"/>
  <c r="A2" i="32"/>
  <c r="E53" i="31"/>
  <c r="C53" i="31"/>
  <c r="E52" i="31"/>
  <c r="C52" i="31"/>
  <c r="E51" i="31"/>
  <c r="C51" i="31"/>
  <c r="E50" i="31"/>
  <c r="C50" i="31"/>
  <c r="E49" i="31"/>
  <c r="C49" i="31"/>
  <c r="E48" i="31"/>
  <c r="C48" i="31"/>
  <c r="E47" i="31"/>
  <c r="C47" i="31"/>
  <c r="E46" i="31"/>
  <c r="C46" i="31"/>
  <c r="E45" i="31"/>
  <c r="C45" i="31"/>
  <c r="E44" i="31"/>
  <c r="C44" i="31"/>
  <c r="E43" i="31"/>
  <c r="C43" i="31"/>
  <c r="E42" i="31"/>
  <c r="C42" i="31"/>
  <c r="E41" i="31"/>
  <c r="C41" i="31"/>
  <c r="E40" i="31"/>
  <c r="C40" i="31"/>
  <c r="E39" i="31"/>
  <c r="C39" i="31"/>
  <c r="E38" i="31"/>
  <c r="C38" i="31"/>
  <c r="E37" i="31"/>
  <c r="C37" i="31"/>
  <c r="E36" i="31"/>
  <c r="C36" i="31"/>
  <c r="E35" i="31"/>
  <c r="C35" i="31"/>
  <c r="E34" i="31"/>
  <c r="C34" i="31"/>
  <c r="E33" i="31"/>
  <c r="C33" i="31"/>
  <c r="E32" i="31"/>
  <c r="C32" i="31"/>
  <c r="E31" i="31"/>
  <c r="C31" i="31"/>
  <c r="E30" i="31"/>
  <c r="C30" i="31"/>
  <c r="E29" i="31"/>
  <c r="C29" i="31"/>
  <c r="E28" i="31"/>
  <c r="C28" i="31"/>
  <c r="E27" i="31"/>
  <c r="C27" i="31"/>
  <c r="E26" i="31"/>
  <c r="C26" i="31"/>
  <c r="E25" i="31"/>
  <c r="C25" i="31"/>
  <c r="E24" i="31"/>
  <c r="C24" i="31"/>
  <c r="E23" i="31"/>
  <c r="C23" i="31"/>
  <c r="E22" i="31"/>
  <c r="C22" i="31"/>
  <c r="E21" i="31"/>
  <c r="C21" i="31"/>
  <c r="E20" i="31"/>
  <c r="C20" i="31"/>
  <c r="E19" i="31"/>
  <c r="C19" i="31"/>
  <c r="E18" i="31"/>
  <c r="C18" i="31"/>
  <c r="E17" i="31"/>
  <c r="C17" i="31"/>
  <c r="E16" i="31"/>
  <c r="C16" i="31"/>
  <c r="E15" i="31"/>
  <c r="C15" i="31"/>
  <c r="E14" i="31"/>
  <c r="C14" i="31"/>
  <c r="E13" i="31"/>
  <c r="C13" i="31"/>
  <c r="E12" i="31"/>
  <c r="C12" i="31"/>
  <c r="E11" i="31"/>
  <c r="C11" i="31"/>
  <c r="E10" i="31"/>
  <c r="C10" i="31"/>
  <c r="E9" i="31"/>
  <c r="C9" i="31"/>
  <c r="E8" i="31"/>
  <c r="C8" i="31"/>
  <c r="E7" i="31"/>
  <c r="C7" i="31"/>
  <c r="I3" i="31"/>
  <c r="F3" i="31"/>
  <c r="F1" i="31"/>
  <c r="B57" i="30"/>
  <c r="B56" i="30"/>
  <c r="B55" i="30"/>
  <c r="B54" i="30"/>
  <c r="B53" i="30"/>
  <c r="B52" i="30"/>
  <c r="B51" i="30"/>
  <c r="B50" i="30"/>
  <c r="B49" i="30"/>
  <c r="B48" i="30"/>
  <c r="B47" i="30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B11" i="30"/>
  <c r="B10" i="30"/>
  <c r="B9" i="30"/>
  <c r="B8" i="30"/>
  <c r="F4" i="30"/>
  <c r="A4" i="30"/>
  <c r="A2" i="30"/>
  <c r="A26" i="21" l="1"/>
  <c r="A28" i="21"/>
  <c r="A30" i="21"/>
  <c r="A32" i="21"/>
  <c r="A34" i="21"/>
  <c r="A36" i="21"/>
  <c r="A38" i="21"/>
  <c r="A40" i="21"/>
  <c r="A42" i="21"/>
  <c r="A44" i="21"/>
  <c r="A46" i="21"/>
  <c r="A52" i="21"/>
  <c r="A56" i="21"/>
  <c r="B20" i="10"/>
  <c r="A20" i="10" s="1"/>
  <c r="B110" i="10"/>
  <c r="A110" i="10" s="1"/>
  <c r="A101" i="33"/>
  <c r="A99" i="33"/>
  <c r="A97" i="33"/>
  <c r="A95" i="33"/>
  <c r="A93" i="33"/>
  <c r="A91" i="33"/>
  <c r="A89" i="33"/>
  <c r="A87" i="33"/>
  <c r="A85" i="33"/>
  <c r="A83" i="33"/>
  <c r="A81" i="33"/>
  <c r="A79" i="33"/>
  <c r="A77" i="33"/>
  <c r="A75" i="33"/>
  <c r="A73" i="33"/>
  <c r="A71" i="33"/>
  <c r="A69" i="33"/>
  <c r="A23" i="26"/>
  <c r="A19" i="29"/>
  <c r="A11" i="29"/>
  <c r="B130" i="10"/>
  <c r="A130" i="10" s="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48" i="21"/>
  <c r="A49" i="21"/>
  <c r="A50" i="21"/>
  <c r="A54" i="21"/>
  <c r="B131" i="10"/>
  <c r="A131" i="10" s="1"/>
  <c r="B155" i="10"/>
  <c r="B127" i="10"/>
  <c r="A127" i="10" s="1"/>
  <c r="B86" i="10"/>
  <c r="A86" i="10" s="1"/>
  <c r="B83" i="10"/>
  <c r="A83" i="10" s="1"/>
  <c r="B96" i="10"/>
  <c r="B145" i="10"/>
  <c r="B141" i="10"/>
  <c r="B93" i="10"/>
  <c r="S105" i="28"/>
  <c r="N105" i="28"/>
  <c r="B152" i="10"/>
  <c r="B90" i="10"/>
  <c r="A90" i="10" s="1"/>
  <c r="B87" i="10"/>
  <c r="A87" i="10" s="1"/>
  <c r="J107" i="28"/>
  <c r="J105" i="28"/>
  <c r="B159" i="10"/>
  <c r="A159" i="10" s="1"/>
  <c r="B88" i="10"/>
  <c r="B75" i="10"/>
  <c r="B14" i="10"/>
  <c r="A104" i="13"/>
  <c r="A102" i="13"/>
  <c r="A100" i="13"/>
  <c r="A98" i="13"/>
  <c r="A96" i="13"/>
  <c r="A94" i="13"/>
  <c r="A92" i="13"/>
  <c r="A90" i="13"/>
  <c r="A88" i="13"/>
  <c r="A86" i="13"/>
  <c r="A84" i="13"/>
  <c r="A82" i="13"/>
  <c r="A80" i="13"/>
  <c r="A78" i="13"/>
  <c r="A76" i="13"/>
  <c r="A74" i="13"/>
  <c r="A72" i="13"/>
  <c r="A70" i="13"/>
  <c r="A68" i="13"/>
  <c r="A66" i="13"/>
  <c r="A64" i="13"/>
  <c r="A62" i="13"/>
  <c r="A60" i="13"/>
  <c r="A58" i="13"/>
  <c r="A56" i="13"/>
  <c r="A54" i="13"/>
  <c r="A52" i="13"/>
  <c r="A50" i="13"/>
  <c r="A48" i="13"/>
  <c r="A46" i="13"/>
  <c r="A44" i="13"/>
  <c r="A42" i="13"/>
  <c r="A40" i="13"/>
  <c r="A38" i="13"/>
  <c r="A36" i="13"/>
  <c r="A34" i="13"/>
  <c r="A32" i="13"/>
  <c r="A30" i="13"/>
  <c r="A28" i="13"/>
  <c r="A26" i="13"/>
  <c r="A24" i="13"/>
  <c r="A22" i="13"/>
  <c r="A20" i="13"/>
  <c r="A18" i="13"/>
  <c r="A16" i="13"/>
  <c r="B33" i="10"/>
  <c r="A67" i="33"/>
  <c r="A65" i="33"/>
  <c r="A63" i="33"/>
  <c r="A61" i="33"/>
  <c r="A59" i="33"/>
  <c r="A57" i="33"/>
  <c r="A55" i="33"/>
  <c r="A53" i="33"/>
  <c r="A51" i="33"/>
  <c r="A49" i="33"/>
  <c r="A47" i="33"/>
  <c r="A45" i="33"/>
  <c r="A43" i="33"/>
  <c r="A41" i="33"/>
  <c r="A39" i="33"/>
  <c r="A37" i="33"/>
  <c r="A35" i="33"/>
  <c r="A33" i="33"/>
  <c r="A31" i="33"/>
  <c r="A29" i="33"/>
  <c r="A27" i="33"/>
  <c r="A25" i="33"/>
  <c r="A23" i="33"/>
  <c r="A21" i="33"/>
  <c r="A19" i="33"/>
  <c r="A17" i="33"/>
  <c r="A16" i="33"/>
  <c r="B133" i="10"/>
  <c r="B91" i="10"/>
  <c r="A91" i="10" s="1"/>
  <c r="B80" i="10"/>
  <c r="A80" i="10" s="1"/>
  <c r="N101" i="34"/>
  <c r="A7" i="33"/>
  <c r="N102" i="34"/>
  <c r="N107" i="34"/>
  <c r="N106" i="34"/>
  <c r="N105" i="34"/>
  <c r="N104" i="34"/>
  <c r="N103" i="34"/>
  <c r="A93" i="31"/>
  <c r="A91" i="31"/>
  <c r="A89" i="31"/>
  <c r="A87" i="31"/>
  <c r="A85" i="31"/>
  <c r="A83" i="31"/>
  <c r="A81" i="31"/>
  <c r="A79" i="31"/>
  <c r="A77" i="31"/>
  <c r="A75" i="31"/>
  <c r="A73" i="31"/>
  <c r="A71" i="31"/>
  <c r="A67" i="31"/>
  <c r="A65" i="31"/>
  <c r="A63" i="31"/>
  <c r="A61" i="31"/>
  <c r="A59" i="31"/>
  <c r="A57" i="31"/>
  <c r="A55" i="31"/>
  <c r="A18" i="26"/>
  <c r="A17" i="26"/>
  <c r="A15" i="26"/>
  <c r="A14" i="26"/>
  <c r="A13" i="26"/>
  <c r="A11" i="26"/>
  <c r="A9" i="26"/>
  <c r="A14" i="13"/>
  <c r="A12" i="13"/>
  <c r="A10" i="13"/>
  <c r="A102" i="33"/>
  <c r="A100" i="33"/>
  <c r="A98" i="33"/>
  <c r="A96" i="33"/>
  <c r="A94" i="33"/>
  <c r="A92" i="33"/>
  <c r="A90" i="33"/>
  <c r="A88" i="33"/>
  <c r="A86" i="33"/>
  <c r="A84" i="33"/>
  <c r="A82" i="33"/>
  <c r="A80" i="33"/>
  <c r="A78" i="33"/>
  <c r="A76" i="33"/>
  <c r="A74" i="33"/>
  <c r="A72" i="33"/>
  <c r="A70" i="33"/>
  <c r="A68" i="33"/>
  <c r="A66" i="33"/>
  <c r="A64" i="33"/>
  <c r="A62" i="33"/>
  <c r="A60" i="33"/>
  <c r="A58" i="33"/>
  <c r="A56" i="33"/>
  <c r="A54" i="33"/>
  <c r="A52" i="33"/>
  <c r="A50" i="33"/>
  <c r="A48" i="33"/>
  <c r="A46" i="33"/>
  <c r="A44" i="33"/>
  <c r="A42" i="33"/>
  <c r="A40" i="33"/>
  <c r="A38" i="33"/>
  <c r="A36" i="33"/>
  <c r="A34" i="33"/>
  <c r="A32" i="33"/>
  <c r="A30" i="33"/>
  <c r="A28" i="33"/>
  <c r="A26" i="33"/>
  <c r="A24" i="33"/>
  <c r="A22" i="33"/>
  <c r="A20" i="33"/>
  <c r="A18" i="33"/>
  <c r="A15" i="33"/>
  <c r="A12" i="33"/>
  <c r="A10" i="33"/>
  <c r="A8" i="33"/>
  <c r="A103" i="31"/>
  <c r="A101" i="31"/>
  <c r="A99" i="31"/>
  <c r="A97" i="31"/>
  <c r="A95" i="31"/>
  <c r="A69" i="31"/>
  <c r="A72" i="29"/>
  <c r="A70" i="29"/>
  <c r="A68" i="29"/>
  <c r="A66" i="29"/>
  <c r="A64" i="29"/>
  <c r="A62" i="29"/>
  <c r="A60" i="29"/>
  <c r="A58" i="29"/>
  <c r="A56" i="29"/>
  <c r="A54" i="29"/>
  <c r="A52" i="29"/>
  <c r="A50" i="29"/>
  <c r="A48" i="29"/>
  <c r="A46" i="29"/>
  <c r="A44" i="29"/>
  <c r="A42" i="29"/>
  <c r="A40" i="29"/>
  <c r="A38" i="29"/>
  <c r="A36" i="29"/>
  <c r="A34" i="29"/>
  <c r="A32" i="29"/>
  <c r="A30" i="29"/>
  <c r="A28" i="29"/>
  <c r="A26" i="29"/>
  <c r="A24" i="29"/>
  <c r="A22" i="29"/>
  <c r="A20" i="29"/>
  <c r="A17" i="29"/>
  <c r="A13" i="29"/>
  <c r="A10" i="29"/>
  <c r="A9" i="29"/>
  <c r="A99" i="29"/>
  <c r="A97" i="29"/>
  <c r="A95" i="29"/>
  <c r="A93" i="29"/>
  <c r="A91" i="29"/>
  <c r="A89" i="29"/>
  <c r="A87" i="29"/>
  <c r="A85" i="29"/>
  <c r="A83" i="29"/>
  <c r="A81" i="29"/>
  <c r="A79" i="29"/>
  <c r="A77" i="29"/>
  <c r="A75" i="29"/>
  <c r="S107" i="28"/>
  <c r="U106" i="28"/>
  <c r="O106" i="28"/>
  <c r="J106" i="28"/>
  <c r="U107" i="28"/>
  <c r="O107" i="28"/>
  <c r="S106" i="28"/>
  <c r="U105" i="28"/>
  <c r="O105" i="28"/>
  <c r="A98" i="26"/>
  <c r="H98" i="26" s="1"/>
  <c r="A96" i="26"/>
  <c r="A94" i="26"/>
  <c r="A92" i="26"/>
  <c r="A90" i="26"/>
  <c r="A88" i="26"/>
  <c r="A86" i="26"/>
  <c r="A84" i="26"/>
  <c r="A82" i="26"/>
  <c r="A80" i="26"/>
  <c r="A78" i="26"/>
  <c r="A76" i="26"/>
  <c r="A74" i="26"/>
  <c r="A72" i="26"/>
  <c r="A70" i="26"/>
  <c r="A68" i="26"/>
  <c r="A66" i="26"/>
  <c r="A64" i="26"/>
  <c r="A62" i="26"/>
  <c r="A60" i="26"/>
  <c r="A58" i="26"/>
  <c r="A56" i="26"/>
  <c r="A54" i="26"/>
  <c r="A52" i="26"/>
  <c r="A50" i="26"/>
  <c r="A48" i="26"/>
  <c r="A46" i="26"/>
  <c r="A44" i="26"/>
  <c r="A42" i="26"/>
  <c r="A40" i="26"/>
  <c r="A38" i="26"/>
  <c r="A36" i="26"/>
  <c r="A34" i="26"/>
  <c r="A32" i="26"/>
  <c r="A30" i="26"/>
  <c r="A28" i="26"/>
  <c r="A26" i="26"/>
  <c r="A24" i="26"/>
  <c r="A22" i="26"/>
  <c r="G97" i="26"/>
  <c r="X97" i="26" s="1"/>
  <c r="I97" i="26"/>
  <c r="K97" i="26"/>
  <c r="J98" i="26"/>
  <c r="G99" i="26"/>
  <c r="X99" i="26" s="1"/>
  <c r="I99" i="26"/>
  <c r="K99" i="26"/>
  <c r="H97" i="26"/>
  <c r="J97" i="26"/>
  <c r="G98" i="26"/>
  <c r="X98" i="26" s="1"/>
  <c r="K98" i="26"/>
  <c r="H99" i="26"/>
  <c r="J99" i="26"/>
  <c r="A103" i="13"/>
  <c r="A101" i="13"/>
  <c r="A99" i="13"/>
  <c r="A97" i="13"/>
  <c r="A95" i="13"/>
  <c r="A93" i="13"/>
  <c r="A91" i="13"/>
  <c r="A89" i="13"/>
  <c r="A87" i="13"/>
  <c r="A85" i="13"/>
  <c r="A83" i="13"/>
  <c r="A81" i="13"/>
  <c r="A79" i="13"/>
  <c r="A77" i="13"/>
  <c r="A75" i="13"/>
  <c r="A73" i="13"/>
  <c r="A71" i="13"/>
  <c r="A69" i="13"/>
  <c r="A67" i="13"/>
  <c r="A65" i="13"/>
  <c r="A63" i="13"/>
  <c r="A61" i="13"/>
  <c r="A59" i="13"/>
  <c r="A57" i="13"/>
  <c r="A55" i="13"/>
  <c r="A53" i="13"/>
  <c r="A51" i="13"/>
  <c r="A49" i="13"/>
  <c r="A47" i="13"/>
  <c r="A45" i="13"/>
  <c r="A43" i="13"/>
  <c r="A41" i="13"/>
  <c r="A39" i="13"/>
  <c r="A37" i="13"/>
  <c r="A35" i="13"/>
  <c r="A33" i="13"/>
  <c r="A31" i="13"/>
  <c r="A29" i="13"/>
  <c r="A27" i="13"/>
  <c r="A25" i="13"/>
  <c r="A23" i="13"/>
  <c r="A21" i="13"/>
  <c r="A19" i="13"/>
  <c r="A17" i="13"/>
  <c r="B160" i="10"/>
  <c r="B122" i="10"/>
  <c r="B100" i="10"/>
  <c r="B65" i="10"/>
  <c r="A65" i="10" s="1"/>
  <c r="B49" i="10"/>
  <c r="B25" i="10"/>
  <c r="A25" i="10" s="1"/>
  <c r="J57" i="23"/>
  <c r="J56" i="23"/>
  <c r="J55" i="23"/>
  <c r="J54" i="23"/>
  <c r="J53" i="23"/>
  <c r="J52" i="23"/>
  <c r="J51" i="23"/>
  <c r="J50" i="23"/>
  <c r="J49" i="23"/>
  <c r="J48" i="23"/>
  <c r="J47" i="23"/>
  <c r="J46" i="23"/>
  <c r="J45" i="23"/>
  <c r="J44" i="23"/>
  <c r="J29" i="23"/>
  <c r="J28" i="23"/>
  <c r="J27" i="23"/>
  <c r="J26" i="23"/>
  <c r="J25" i="23"/>
  <c r="J24" i="23"/>
  <c r="J23" i="23"/>
  <c r="P56" i="23"/>
  <c r="P54" i="23"/>
  <c r="P52" i="23"/>
  <c r="P50" i="23"/>
  <c r="P48" i="23"/>
  <c r="P46" i="23"/>
  <c r="P44" i="23"/>
  <c r="P28" i="23"/>
  <c r="P26" i="23"/>
  <c r="P24" i="23"/>
  <c r="T56" i="23"/>
  <c r="T54" i="23"/>
  <c r="T52" i="23"/>
  <c r="T50" i="23"/>
  <c r="T48" i="23"/>
  <c r="T28" i="23"/>
  <c r="T26" i="23"/>
  <c r="T24" i="23"/>
  <c r="N57" i="23"/>
  <c r="N55" i="23"/>
  <c r="N53" i="23"/>
  <c r="N51" i="23"/>
  <c r="N49" i="23"/>
  <c r="N47" i="23"/>
  <c r="N45" i="23"/>
  <c r="N29" i="23"/>
  <c r="N27" i="23"/>
  <c r="P57" i="23"/>
  <c r="P55" i="23"/>
  <c r="P53" i="23"/>
  <c r="P51" i="23"/>
  <c r="P49" i="23"/>
  <c r="P47" i="23"/>
  <c r="P45" i="23"/>
  <c r="P29" i="23"/>
  <c r="P27" i="23"/>
  <c r="P25" i="23"/>
  <c r="P23" i="23"/>
  <c r="E7" i="29"/>
  <c r="C7" i="29"/>
  <c r="A7" i="29" s="1"/>
  <c r="I3" i="29"/>
  <c r="F3" i="29"/>
  <c r="F1" i="29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48" i="28"/>
  <c r="B49" i="28"/>
  <c r="B50" i="28"/>
  <c r="B51" i="28"/>
  <c r="B52" i="28"/>
  <c r="B53" i="28"/>
  <c r="B54" i="28"/>
  <c r="B55" i="28"/>
  <c r="B56" i="28"/>
  <c r="B57" i="28"/>
  <c r="B8" i="28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8" i="14"/>
  <c r="A2" i="14"/>
  <c r="F4" i="28"/>
  <c r="A4" i="28"/>
  <c r="A2" i="28"/>
  <c r="I98" i="26" l="1"/>
  <c r="A49" i="10"/>
  <c r="B50" i="10"/>
  <c r="A50" i="10" s="1"/>
  <c r="A88" i="10"/>
  <c r="B89" i="10"/>
  <c r="A89" i="10" s="1"/>
  <c r="A100" i="10"/>
  <c r="B101" i="10"/>
  <c r="A155" i="10"/>
  <c r="B156" i="10"/>
  <c r="A14" i="10"/>
  <c r="B15" i="10"/>
  <c r="A152" i="10"/>
  <c r="B153" i="10"/>
  <c r="A153" i="10" s="1"/>
  <c r="A93" i="10"/>
  <c r="B94" i="10"/>
  <c r="A94" i="10" s="1"/>
  <c r="A96" i="10"/>
  <c r="B97" i="10"/>
  <c r="A145" i="10"/>
  <c r="B146" i="10"/>
  <c r="A141" i="10"/>
  <c r="B142" i="10"/>
  <c r="A142" i="10" s="1"/>
  <c r="A75" i="10"/>
  <c r="B76" i="10"/>
  <c r="A76" i="10" s="1"/>
  <c r="A33" i="10"/>
  <c r="B34" i="10"/>
  <c r="A34" i="10" s="1"/>
  <c r="A133" i="10"/>
  <c r="B134" i="10"/>
  <c r="A122" i="10"/>
  <c r="B123" i="10"/>
  <c r="A123" i="10" s="1"/>
  <c r="A160" i="10"/>
  <c r="B161" i="10"/>
  <c r="A101" i="10" l="1"/>
  <c r="B102" i="10"/>
  <c r="A102" i="10" s="1"/>
  <c r="A97" i="10"/>
  <c r="B98" i="10"/>
  <c r="A98" i="10" s="1"/>
  <c r="A15" i="10"/>
  <c r="B16" i="10"/>
  <c r="A156" i="10"/>
  <c r="B157" i="10"/>
  <c r="A146" i="10"/>
  <c r="B147" i="10"/>
  <c r="A134" i="10"/>
  <c r="B135" i="10"/>
  <c r="A161" i="10"/>
  <c r="B162" i="10"/>
  <c r="E8" i="26"/>
  <c r="C8" i="26"/>
  <c r="E7" i="26"/>
  <c r="C7" i="26"/>
  <c r="I3" i="26"/>
  <c r="F3" i="26"/>
  <c r="F1" i="26"/>
  <c r="O398" i="10"/>
  <c r="P398" i="10"/>
  <c r="O399" i="10"/>
  <c r="P399" i="10"/>
  <c r="O400" i="10"/>
  <c r="P400" i="10"/>
  <c r="O401" i="10"/>
  <c r="P401" i="10"/>
  <c r="O402" i="10"/>
  <c r="P402" i="10"/>
  <c r="O403" i="10"/>
  <c r="P403" i="10"/>
  <c r="O404" i="10"/>
  <c r="P404" i="10"/>
  <c r="A16" i="10" l="1"/>
  <c r="B17" i="10"/>
  <c r="A17" i="10" s="1"/>
  <c r="A157" i="10"/>
  <c r="B158" i="10"/>
  <c r="A158" i="10" s="1"/>
  <c r="A147" i="10"/>
  <c r="B148" i="10"/>
  <c r="A7" i="26"/>
  <c r="A135" i="10"/>
  <c r="B136" i="10"/>
  <c r="A162" i="10"/>
  <c r="B163" i="10"/>
  <c r="A8" i="26"/>
  <c r="E8" i="13"/>
  <c r="A148" i="10" l="1"/>
  <c r="B149" i="10"/>
  <c r="A136" i="10"/>
  <c r="B137" i="10"/>
  <c r="A163" i="10"/>
  <c r="B164" i="10"/>
  <c r="A8" i="13"/>
  <c r="B150" i="10" l="1"/>
  <c r="A150" i="10" s="1"/>
  <c r="A149" i="10"/>
  <c r="A137" i="10"/>
  <c r="B138" i="10"/>
  <c r="A164" i="10"/>
  <c r="B165" i="10"/>
  <c r="J25" i="21"/>
  <c r="J45" i="21"/>
  <c r="J49" i="21"/>
  <c r="J53" i="21"/>
  <c r="J28" i="21"/>
  <c r="J44" i="21"/>
  <c r="J48" i="21"/>
  <c r="J52" i="21"/>
  <c r="J56" i="21"/>
  <c r="G25" i="21"/>
  <c r="X25" i="21" s="1"/>
  <c r="K25" i="21"/>
  <c r="I26" i="21"/>
  <c r="G27" i="21"/>
  <c r="X27" i="21" s="1"/>
  <c r="K27" i="21"/>
  <c r="I28" i="21"/>
  <c r="G43" i="21"/>
  <c r="X43" i="21" s="1"/>
  <c r="K43" i="21"/>
  <c r="I44" i="21"/>
  <c r="G45" i="21"/>
  <c r="X45" i="21" s="1"/>
  <c r="K45" i="21"/>
  <c r="I46" i="21"/>
  <c r="G47" i="21"/>
  <c r="X47" i="21" s="1"/>
  <c r="K47" i="21"/>
  <c r="I48" i="21"/>
  <c r="G49" i="21"/>
  <c r="X49" i="21" s="1"/>
  <c r="K49" i="21"/>
  <c r="I50" i="21"/>
  <c r="G51" i="21"/>
  <c r="X51" i="21" s="1"/>
  <c r="K51" i="21"/>
  <c r="I52" i="21"/>
  <c r="G53" i="21"/>
  <c r="X53" i="21" s="1"/>
  <c r="K53" i="21"/>
  <c r="I54" i="21"/>
  <c r="G55" i="21"/>
  <c r="X55" i="21" s="1"/>
  <c r="K55" i="21"/>
  <c r="I56" i="21"/>
  <c r="H25" i="21"/>
  <c r="H27" i="21"/>
  <c r="H43" i="21"/>
  <c r="H45" i="21"/>
  <c r="H47" i="21"/>
  <c r="H49" i="21"/>
  <c r="H51" i="21"/>
  <c r="H53" i="21"/>
  <c r="H55" i="21"/>
  <c r="J27" i="21"/>
  <c r="J43" i="21"/>
  <c r="J47" i="21"/>
  <c r="J51" i="21"/>
  <c r="J55" i="21"/>
  <c r="J26" i="21"/>
  <c r="J46" i="21"/>
  <c r="J50" i="21"/>
  <c r="J54" i="21"/>
  <c r="I25" i="21"/>
  <c r="G26" i="21"/>
  <c r="X26" i="21" s="1"/>
  <c r="K26" i="21"/>
  <c r="I27" i="21"/>
  <c r="G28" i="21"/>
  <c r="X28" i="21" s="1"/>
  <c r="K28" i="21"/>
  <c r="I43" i="21"/>
  <c r="G44" i="21"/>
  <c r="X44" i="21" s="1"/>
  <c r="K44" i="21"/>
  <c r="I45" i="21"/>
  <c r="G46" i="21"/>
  <c r="X46" i="21" s="1"/>
  <c r="K46" i="21"/>
  <c r="I47" i="21"/>
  <c r="G48" i="21"/>
  <c r="X48" i="21" s="1"/>
  <c r="K48" i="21"/>
  <c r="I49" i="21"/>
  <c r="G50" i="21"/>
  <c r="X50" i="21" s="1"/>
  <c r="K50" i="21"/>
  <c r="I51" i="21"/>
  <c r="G52" i="21"/>
  <c r="X52" i="21" s="1"/>
  <c r="K52" i="21"/>
  <c r="I53" i="21"/>
  <c r="G54" i="21"/>
  <c r="X54" i="21" s="1"/>
  <c r="K54" i="21"/>
  <c r="I55" i="21"/>
  <c r="G56" i="21"/>
  <c r="X56" i="21" s="1"/>
  <c r="K56" i="21"/>
  <c r="H26" i="21"/>
  <c r="H28" i="21"/>
  <c r="H44" i="21"/>
  <c r="H46" i="21"/>
  <c r="H48" i="21"/>
  <c r="H50" i="21"/>
  <c r="H52" i="21"/>
  <c r="H54" i="21"/>
  <c r="H56" i="21"/>
  <c r="A138" i="10" l="1"/>
  <c r="B139" i="10"/>
  <c r="A139" i="10" s="1"/>
  <c r="A165" i="10"/>
  <c r="B166" i="10"/>
  <c r="A15" i="24"/>
  <c r="A14" i="24"/>
  <c r="A13" i="24"/>
  <c r="A12" i="24"/>
  <c r="A11" i="24"/>
  <c r="A10" i="24"/>
  <c r="A9" i="24"/>
  <c r="A8" i="24"/>
  <c r="A7" i="24"/>
  <c r="A6" i="24"/>
  <c r="B398" i="10"/>
  <c r="F1" i="13"/>
  <c r="E7" i="13"/>
  <c r="P875" i="10"/>
  <c r="O875" i="10"/>
  <c r="O873" i="10"/>
  <c r="P873" i="10"/>
  <c r="O874" i="10"/>
  <c r="P874" i="10"/>
  <c r="O876" i="10"/>
  <c r="P876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1012" i="10"/>
  <c r="F1013" i="10"/>
  <c r="F1014" i="10"/>
  <c r="F1015" i="10"/>
  <c r="F1016" i="10"/>
  <c r="F1017" i="10"/>
  <c r="F1018" i="10"/>
  <c r="F1019" i="10"/>
  <c r="F1020" i="10"/>
  <c r="F1021" i="10"/>
  <c r="F1022" i="10"/>
  <c r="F1023" i="10"/>
  <c r="F1024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0" i="10"/>
  <c r="F1051" i="10"/>
  <c r="F1052" i="10"/>
  <c r="F1053" i="10"/>
  <c r="F1054" i="10"/>
  <c r="F1055" i="10"/>
  <c r="F1056" i="10"/>
  <c r="F1057" i="10"/>
  <c r="F1058" i="10"/>
  <c r="F1059" i="10"/>
  <c r="F1060" i="10"/>
  <c r="F1061" i="10"/>
  <c r="F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F1099" i="10"/>
  <c r="F1100" i="10"/>
  <c r="F1101" i="10"/>
  <c r="F1102" i="10"/>
  <c r="F1103" i="10"/>
  <c r="F1104" i="10"/>
  <c r="F1105" i="10"/>
  <c r="F1106" i="10"/>
  <c r="F1107" i="10"/>
  <c r="F1108" i="10"/>
  <c r="F1109" i="10"/>
  <c r="F1110" i="10"/>
  <c r="F1111" i="10"/>
  <c r="F1112" i="10"/>
  <c r="F1113" i="10"/>
  <c r="F1114" i="10"/>
  <c r="F1115" i="10"/>
  <c r="F1116" i="10"/>
  <c r="F1117" i="10"/>
  <c r="F1118" i="10"/>
  <c r="F1119" i="10"/>
  <c r="F1120" i="10"/>
  <c r="F1121" i="10"/>
  <c r="F1122" i="10"/>
  <c r="F1123" i="10"/>
  <c r="F1124" i="10"/>
  <c r="F1125" i="10"/>
  <c r="F1126" i="10"/>
  <c r="F1127" i="10"/>
  <c r="F1128" i="10"/>
  <c r="F1129" i="10"/>
  <c r="F1130" i="10"/>
  <c r="F1131" i="10"/>
  <c r="F1132" i="10"/>
  <c r="F1133" i="10"/>
  <c r="F1134" i="10"/>
  <c r="F1135" i="10"/>
  <c r="F1136" i="10"/>
  <c r="F1137" i="10"/>
  <c r="F1138" i="10"/>
  <c r="F1139" i="10"/>
  <c r="F1140" i="10"/>
  <c r="F1141" i="10"/>
  <c r="F1142" i="10"/>
  <c r="F1143" i="10"/>
  <c r="F1144" i="10"/>
  <c r="F1145" i="10"/>
  <c r="F1146" i="10"/>
  <c r="F1147" i="10"/>
  <c r="F1148" i="10"/>
  <c r="F1149" i="10"/>
  <c r="F1150" i="10"/>
  <c r="F1151" i="10"/>
  <c r="F1152" i="10"/>
  <c r="F1153" i="10"/>
  <c r="F1154" i="10"/>
  <c r="F1155" i="10"/>
  <c r="F1156" i="10"/>
  <c r="F1157" i="10"/>
  <c r="F1158" i="10"/>
  <c r="F1159" i="10"/>
  <c r="F1160" i="10"/>
  <c r="F1161" i="10"/>
  <c r="F1162" i="10"/>
  <c r="F1163" i="10"/>
  <c r="F1164" i="10"/>
  <c r="F1165" i="10"/>
  <c r="F1166" i="10"/>
  <c r="F1167" i="10"/>
  <c r="F1168" i="10"/>
  <c r="F1169" i="10"/>
  <c r="F1170" i="10"/>
  <c r="F1171" i="10"/>
  <c r="F1172" i="10"/>
  <c r="F1173" i="10"/>
  <c r="F1174" i="10"/>
  <c r="F1175" i="10"/>
  <c r="F1176" i="10"/>
  <c r="F1177" i="10"/>
  <c r="F1178" i="10"/>
  <c r="F1179" i="10"/>
  <c r="F1180" i="10"/>
  <c r="F1181" i="10"/>
  <c r="F1182" i="10"/>
  <c r="F1183" i="10"/>
  <c r="F1184" i="10"/>
  <c r="F1185" i="10"/>
  <c r="F1186" i="10"/>
  <c r="F1187" i="10"/>
  <c r="F1188" i="10"/>
  <c r="F1189" i="10"/>
  <c r="F1190" i="10"/>
  <c r="F1191" i="10"/>
  <c r="F1192" i="10"/>
  <c r="F1193" i="10"/>
  <c r="F1194" i="10"/>
  <c r="F1195" i="10"/>
  <c r="F1196" i="10"/>
  <c r="F1197" i="10"/>
  <c r="F1198" i="10"/>
  <c r="F1199" i="10"/>
  <c r="F1200" i="10"/>
  <c r="F1201" i="10"/>
  <c r="F1202" i="10"/>
  <c r="F1203" i="10"/>
  <c r="F1204" i="10"/>
  <c r="F1205" i="10"/>
  <c r="F1206" i="10"/>
  <c r="F1207" i="10"/>
  <c r="F1208" i="10"/>
  <c r="F1209" i="10"/>
  <c r="F1210" i="10"/>
  <c r="F1211" i="10"/>
  <c r="F1212" i="10"/>
  <c r="F1213" i="10"/>
  <c r="F1214" i="10"/>
  <c r="F1215" i="10"/>
  <c r="F1216" i="10"/>
  <c r="F1217" i="10"/>
  <c r="F1218" i="10"/>
  <c r="F1219" i="10"/>
  <c r="F1220" i="10"/>
  <c r="F1221" i="10"/>
  <c r="F1222" i="10"/>
  <c r="F1223" i="10"/>
  <c r="F1224" i="10"/>
  <c r="F1225" i="10"/>
  <c r="F1226" i="10"/>
  <c r="F1227" i="10"/>
  <c r="F1228" i="10"/>
  <c r="F1229" i="10"/>
  <c r="F1230" i="10"/>
  <c r="F1231" i="10"/>
  <c r="F1232" i="10"/>
  <c r="F1233" i="10"/>
  <c r="F1234" i="10"/>
  <c r="F1235" i="10"/>
  <c r="F1236" i="10"/>
  <c r="F1237" i="10"/>
  <c r="F398" i="10"/>
  <c r="O405" i="10"/>
  <c r="P405" i="10"/>
  <c r="O406" i="10"/>
  <c r="P406" i="10"/>
  <c r="O407" i="10"/>
  <c r="P407" i="10"/>
  <c r="O408" i="10"/>
  <c r="P408" i="10"/>
  <c r="O409" i="10"/>
  <c r="P409" i="10"/>
  <c r="O410" i="10"/>
  <c r="P410" i="10"/>
  <c r="O411" i="10"/>
  <c r="P411" i="10"/>
  <c r="O412" i="10"/>
  <c r="P412" i="10"/>
  <c r="O413" i="10"/>
  <c r="P413" i="10"/>
  <c r="O414" i="10"/>
  <c r="P414" i="10"/>
  <c r="O415" i="10"/>
  <c r="P415" i="10"/>
  <c r="O416" i="10"/>
  <c r="P416" i="10"/>
  <c r="O417" i="10"/>
  <c r="P417" i="10"/>
  <c r="O418" i="10"/>
  <c r="P418" i="10"/>
  <c r="O419" i="10"/>
  <c r="P419" i="10"/>
  <c r="O420" i="10"/>
  <c r="P420" i="10"/>
  <c r="O421" i="10"/>
  <c r="P421" i="10"/>
  <c r="O422" i="10"/>
  <c r="P422" i="10"/>
  <c r="O423" i="10"/>
  <c r="P423" i="10"/>
  <c r="O424" i="10"/>
  <c r="P424" i="10"/>
  <c r="O425" i="10"/>
  <c r="P425" i="10"/>
  <c r="O426" i="10"/>
  <c r="P426" i="10"/>
  <c r="O427" i="10"/>
  <c r="P427" i="10"/>
  <c r="O428" i="10"/>
  <c r="P428" i="10"/>
  <c r="O429" i="10"/>
  <c r="P429" i="10"/>
  <c r="O430" i="10"/>
  <c r="P430" i="10"/>
  <c r="O431" i="10"/>
  <c r="P431" i="10"/>
  <c r="O432" i="10"/>
  <c r="P432" i="10"/>
  <c r="O433" i="10"/>
  <c r="P433" i="10"/>
  <c r="O434" i="10"/>
  <c r="P434" i="10"/>
  <c r="O435" i="10"/>
  <c r="P435" i="10"/>
  <c r="O436" i="10"/>
  <c r="P436" i="10"/>
  <c r="O437" i="10"/>
  <c r="P437" i="10"/>
  <c r="O438" i="10"/>
  <c r="P438" i="10"/>
  <c r="O439" i="10"/>
  <c r="P439" i="10"/>
  <c r="O440" i="10"/>
  <c r="P440" i="10"/>
  <c r="O441" i="10"/>
  <c r="P441" i="10"/>
  <c r="O442" i="10"/>
  <c r="P442" i="10"/>
  <c r="O443" i="10"/>
  <c r="P443" i="10"/>
  <c r="O444" i="10"/>
  <c r="P444" i="10"/>
  <c r="O445" i="10"/>
  <c r="P445" i="10"/>
  <c r="O446" i="10"/>
  <c r="P446" i="10"/>
  <c r="O447" i="10"/>
  <c r="P447" i="10"/>
  <c r="O448" i="10"/>
  <c r="P448" i="10"/>
  <c r="O449" i="10"/>
  <c r="P449" i="10"/>
  <c r="O450" i="10"/>
  <c r="P450" i="10"/>
  <c r="O451" i="10"/>
  <c r="P451" i="10"/>
  <c r="O452" i="10"/>
  <c r="P452" i="10"/>
  <c r="O453" i="10"/>
  <c r="P453" i="10"/>
  <c r="O454" i="10"/>
  <c r="P454" i="10"/>
  <c r="O455" i="10"/>
  <c r="P455" i="10"/>
  <c r="O456" i="10"/>
  <c r="P456" i="10"/>
  <c r="O457" i="10"/>
  <c r="P457" i="10"/>
  <c r="O458" i="10"/>
  <c r="P458" i="10"/>
  <c r="O459" i="10"/>
  <c r="P459" i="10"/>
  <c r="O460" i="10"/>
  <c r="P460" i="10"/>
  <c r="O461" i="10"/>
  <c r="P461" i="10"/>
  <c r="O462" i="10"/>
  <c r="P462" i="10"/>
  <c r="O463" i="10"/>
  <c r="P463" i="10"/>
  <c r="O464" i="10"/>
  <c r="P464" i="10"/>
  <c r="O465" i="10"/>
  <c r="P465" i="10"/>
  <c r="O466" i="10"/>
  <c r="P466" i="10"/>
  <c r="O467" i="10"/>
  <c r="P467" i="10"/>
  <c r="O468" i="10"/>
  <c r="P468" i="10"/>
  <c r="O469" i="10"/>
  <c r="P469" i="10"/>
  <c r="O470" i="10"/>
  <c r="P470" i="10"/>
  <c r="O471" i="10"/>
  <c r="P471" i="10"/>
  <c r="O472" i="10"/>
  <c r="P472" i="10"/>
  <c r="O473" i="10"/>
  <c r="P473" i="10"/>
  <c r="O474" i="10"/>
  <c r="P474" i="10"/>
  <c r="O475" i="10"/>
  <c r="P475" i="10"/>
  <c r="O476" i="10"/>
  <c r="P476" i="10"/>
  <c r="O477" i="10"/>
  <c r="P477" i="10"/>
  <c r="O478" i="10"/>
  <c r="P478" i="10"/>
  <c r="O479" i="10"/>
  <c r="P479" i="10"/>
  <c r="O480" i="10"/>
  <c r="P480" i="10"/>
  <c r="O481" i="10"/>
  <c r="P481" i="10"/>
  <c r="O482" i="10"/>
  <c r="P482" i="10"/>
  <c r="O483" i="10"/>
  <c r="P483" i="10"/>
  <c r="O484" i="10"/>
  <c r="P484" i="10"/>
  <c r="O485" i="10"/>
  <c r="P485" i="10"/>
  <c r="O486" i="10"/>
  <c r="P486" i="10"/>
  <c r="O487" i="10"/>
  <c r="P487" i="10"/>
  <c r="O488" i="10"/>
  <c r="P488" i="10"/>
  <c r="O489" i="10"/>
  <c r="P489" i="10"/>
  <c r="O490" i="10"/>
  <c r="P490" i="10"/>
  <c r="O491" i="10"/>
  <c r="P491" i="10"/>
  <c r="O492" i="10"/>
  <c r="P492" i="10"/>
  <c r="O493" i="10"/>
  <c r="P493" i="10"/>
  <c r="O494" i="10"/>
  <c r="P494" i="10"/>
  <c r="O495" i="10"/>
  <c r="P495" i="10"/>
  <c r="O496" i="10"/>
  <c r="P496" i="10"/>
  <c r="O497" i="10"/>
  <c r="P497" i="10"/>
  <c r="O498" i="10"/>
  <c r="P498" i="10"/>
  <c r="O499" i="10"/>
  <c r="P499" i="10"/>
  <c r="O500" i="10"/>
  <c r="P500" i="10"/>
  <c r="O501" i="10"/>
  <c r="P501" i="10"/>
  <c r="O502" i="10"/>
  <c r="P502" i="10"/>
  <c r="O503" i="10"/>
  <c r="P503" i="10"/>
  <c r="O504" i="10"/>
  <c r="P504" i="10"/>
  <c r="O505" i="10"/>
  <c r="P505" i="10"/>
  <c r="O506" i="10"/>
  <c r="P506" i="10"/>
  <c r="O507" i="10"/>
  <c r="P507" i="10"/>
  <c r="O508" i="10"/>
  <c r="P508" i="10"/>
  <c r="O509" i="10"/>
  <c r="P509" i="10"/>
  <c r="O510" i="10"/>
  <c r="P510" i="10"/>
  <c r="O511" i="10"/>
  <c r="P511" i="10"/>
  <c r="O512" i="10"/>
  <c r="P512" i="10"/>
  <c r="O513" i="10"/>
  <c r="P513" i="10"/>
  <c r="O514" i="10"/>
  <c r="P514" i="10"/>
  <c r="O515" i="10"/>
  <c r="P515" i="10"/>
  <c r="O516" i="10"/>
  <c r="P516" i="10"/>
  <c r="O517" i="10"/>
  <c r="P517" i="10"/>
  <c r="O518" i="10"/>
  <c r="P518" i="10"/>
  <c r="O519" i="10"/>
  <c r="P519" i="10"/>
  <c r="O520" i="10"/>
  <c r="P520" i="10"/>
  <c r="O521" i="10"/>
  <c r="P521" i="10"/>
  <c r="O522" i="10"/>
  <c r="P522" i="10"/>
  <c r="O523" i="10"/>
  <c r="P523" i="10"/>
  <c r="O524" i="10"/>
  <c r="P524" i="10"/>
  <c r="O525" i="10"/>
  <c r="P525" i="10"/>
  <c r="O526" i="10"/>
  <c r="P526" i="10"/>
  <c r="O527" i="10"/>
  <c r="P527" i="10"/>
  <c r="O528" i="10"/>
  <c r="P528" i="10"/>
  <c r="O529" i="10"/>
  <c r="P529" i="10"/>
  <c r="O530" i="10"/>
  <c r="P530" i="10"/>
  <c r="O531" i="10"/>
  <c r="P531" i="10"/>
  <c r="O532" i="10"/>
  <c r="P532" i="10"/>
  <c r="O533" i="10"/>
  <c r="P533" i="10"/>
  <c r="O534" i="10"/>
  <c r="P534" i="10"/>
  <c r="O535" i="10"/>
  <c r="P535" i="10"/>
  <c r="O536" i="10"/>
  <c r="P536" i="10"/>
  <c r="O537" i="10"/>
  <c r="P537" i="10"/>
  <c r="O538" i="10"/>
  <c r="P538" i="10"/>
  <c r="O539" i="10"/>
  <c r="P539" i="10"/>
  <c r="O540" i="10"/>
  <c r="P540" i="10"/>
  <c r="O541" i="10"/>
  <c r="P541" i="10"/>
  <c r="O542" i="10"/>
  <c r="P542" i="10"/>
  <c r="O543" i="10"/>
  <c r="P543" i="10"/>
  <c r="O544" i="10"/>
  <c r="P544" i="10"/>
  <c r="O545" i="10"/>
  <c r="P545" i="10"/>
  <c r="O546" i="10"/>
  <c r="P546" i="10"/>
  <c r="O547" i="10"/>
  <c r="P547" i="10"/>
  <c r="O548" i="10"/>
  <c r="P548" i="10"/>
  <c r="O549" i="10"/>
  <c r="P549" i="10"/>
  <c r="O550" i="10"/>
  <c r="P550" i="10"/>
  <c r="O551" i="10"/>
  <c r="P551" i="10"/>
  <c r="O552" i="10"/>
  <c r="P552" i="10"/>
  <c r="O553" i="10"/>
  <c r="P553" i="10"/>
  <c r="O554" i="10"/>
  <c r="P554" i="10"/>
  <c r="O555" i="10"/>
  <c r="P555" i="10"/>
  <c r="O556" i="10"/>
  <c r="P556" i="10"/>
  <c r="O557" i="10"/>
  <c r="P557" i="10"/>
  <c r="O558" i="10"/>
  <c r="P558" i="10"/>
  <c r="O559" i="10"/>
  <c r="P559" i="10"/>
  <c r="O560" i="10"/>
  <c r="P560" i="10"/>
  <c r="O561" i="10"/>
  <c r="P561" i="10"/>
  <c r="O562" i="10"/>
  <c r="P562" i="10"/>
  <c r="O563" i="10"/>
  <c r="P563" i="10"/>
  <c r="O564" i="10"/>
  <c r="P564" i="10"/>
  <c r="O565" i="10"/>
  <c r="P565" i="10"/>
  <c r="O566" i="10"/>
  <c r="P566" i="10"/>
  <c r="O567" i="10"/>
  <c r="P567" i="10"/>
  <c r="O568" i="10"/>
  <c r="P568" i="10"/>
  <c r="O569" i="10"/>
  <c r="P569" i="10"/>
  <c r="O570" i="10"/>
  <c r="P570" i="10"/>
  <c r="O571" i="10"/>
  <c r="P571" i="10"/>
  <c r="O572" i="10"/>
  <c r="P572" i="10"/>
  <c r="O573" i="10"/>
  <c r="P573" i="10"/>
  <c r="O574" i="10"/>
  <c r="P574" i="10"/>
  <c r="O575" i="10"/>
  <c r="P575" i="10"/>
  <c r="O576" i="10"/>
  <c r="P576" i="10"/>
  <c r="O577" i="10"/>
  <c r="P577" i="10"/>
  <c r="O578" i="10"/>
  <c r="P578" i="10"/>
  <c r="O579" i="10"/>
  <c r="P579" i="10"/>
  <c r="O580" i="10"/>
  <c r="P580" i="10"/>
  <c r="O581" i="10"/>
  <c r="P581" i="10"/>
  <c r="O582" i="10"/>
  <c r="P582" i="10"/>
  <c r="O583" i="10"/>
  <c r="P583" i="10"/>
  <c r="O584" i="10"/>
  <c r="P584" i="10"/>
  <c r="O585" i="10"/>
  <c r="P585" i="10"/>
  <c r="O586" i="10"/>
  <c r="P586" i="10"/>
  <c r="O587" i="10"/>
  <c r="P587" i="10"/>
  <c r="O588" i="10"/>
  <c r="P588" i="10"/>
  <c r="O589" i="10"/>
  <c r="P589" i="10"/>
  <c r="O590" i="10"/>
  <c r="P590" i="10"/>
  <c r="O591" i="10"/>
  <c r="P591" i="10"/>
  <c r="O592" i="10"/>
  <c r="P592" i="10"/>
  <c r="O593" i="10"/>
  <c r="P593" i="10"/>
  <c r="O594" i="10"/>
  <c r="P594" i="10"/>
  <c r="O595" i="10"/>
  <c r="P595" i="10"/>
  <c r="O596" i="10"/>
  <c r="P596" i="10"/>
  <c r="O597" i="10"/>
  <c r="P597" i="10"/>
  <c r="O598" i="10"/>
  <c r="P598" i="10"/>
  <c r="O599" i="10"/>
  <c r="P599" i="10"/>
  <c r="O600" i="10"/>
  <c r="P600" i="10"/>
  <c r="O601" i="10"/>
  <c r="P601" i="10"/>
  <c r="O602" i="10"/>
  <c r="P602" i="10"/>
  <c r="O603" i="10"/>
  <c r="P603" i="10"/>
  <c r="O604" i="10"/>
  <c r="P604" i="10"/>
  <c r="O605" i="10"/>
  <c r="P605" i="10"/>
  <c r="O606" i="10"/>
  <c r="P606" i="10"/>
  <c r="O607" i="10"/>
  <c r="P607" i="10"/>
  <c r="O608" i="10"/>
  <c r="P608" i="10"/>
  <c r="O609" i="10"/>
  <c r="P609" i="10"/>
  <c r="O610" i="10"/>
  <c r="P610" i="10"/>
  <c r="O611" i="10"/>
  <c r="P611" i="10"/>
  <c r="O612" i="10"/>
  <c r="P612" i="10"/>
  <c r="O613" i="10"/>
  <c r="P613" i="10"/>
  <c r="O614" i="10"/>
  <c r="P614" i="10"/>
  <c r="O615" i="10"/>
  <c r="P615" i="10"/>
  <c r="O616" i="10"/>
  <c r="P616" i="10"/>
  <c r="O617" i="10"/>
  <c r="P617" i="10"/>
  <c r="O618" i="10"/>
  <c r="P618" i="10"/>
  <c r="O619" i="10"/>
  <c r="P619" i="10"/>
  <c r="O620" i="10"/>
  <c r="P620" i="10"/>
  <c r="O621" i="10"/>
  <c r="P621" i="10"/>
  <c r="O622" i="10"/>
  <c r="P622" i="10"/>
  <c r="O623" i="10"/>
  <c r="P623" i="10"/>
  <c r="O624" i="10"/>
  <c r="P624" i="10"/>
  <c r="O625" i="10"/>
  <c r="P625" i="10"/>
  <c r="O626" i="10"/>
  <c r="P626" i="10"/>
  <c r="O627" i="10"/>
  <c r="P627" i="10"/>
  <c r="O628" i="10"/>
  <c r="P628" i="10"/>
  <c r="O629" i="10"/>
  <c r="P629" i="10"/>
  <c r="O630" i="10"/>
  <c r="P630" i="10"/>
  <c r="O631" i="10"/>
  <c r="P631" i="10"/>
  <c r="O632" i="10"/>
  <c r="P632" i="10"/>
  <c r="O633" i="10"/>
  <c r="P633" i="10"/>
  <c r="O634" i="10"/>
  <c r="P634" i="10"/>
  <c r="O635" i="10"/>
  <c r="P635" i="10"/>
  <c r="O636" i="10"/>
  <c r="P636" i="10"/>
  <c r="O637" i="10"/>
  <c r="P637" i="10"/>
  <c r="O638" i="10"/>
  <c r="P638" i="10"/>
  <c r="O639" i="10"/>
  <c r="P639" i="10"/>
  <c r="O640" i="10"/>
  <c r="P640" i="10"/>
  <c r="O641" i="10"/>
  <c r="P641" i="10"/>
  <c r="O642" i="10"/>
  <c r="P642" i="10"/>
  <c r="O643" i="10"/>
  <c r="P643" i="10"/>
  <c r="O644" i="10"/>
  <c r="P644" i="10"/>
  <c r="O645" i="10"/>
  <c r="P645" i="10"/>
  <c r="O646" i="10"/>
  <c r="P646" i="10"/>
  <c r="O647" i="10"/>
  <c r="P647" i="10"/>
  <c r="O648" i="10"/>
  <c r="P648" i="10"/>
  <c r="O649" i="10"/>
  <c r="P649" i="10"/>
  <c r="O650" i="10"/>
  <c r="P650" i="10"/>
  <c r="O651" i="10"/>
  <c r="P651" i="10"/>
  <c r="O652" i="10"/>
  <c r="P652" i="10"/>
  <c r="O653" i="10"/>
  <c r="P653" i="10"/>
  <c r="O654" i="10"/>
  <c r="P654" i="10"/>
  <c r="O655" i="10"/>
  <c r="P655" i="10"/>
  <c r="O656" i="10"/>
  <c r="P656" i="10"/>
  <c r="O657" i="10"/>
  <c r="P657" i="10"/>
  <c r="O658" i="10"/>
  <c r="P658" i="10"/>
  <c r="O659" i="10"/>
  <c r="P659" i="10"/>
  <c r="O660" i="10"/>
  <c r="P660" i="10"/>
  <c r="O661" i="10"/>
  <c r="P661" i="10"/>
  <c r="O662" i="10"/>
  <c r="P662" i="10"/>
  <c r="O663" i="10"/>
  <c r="P663" i="10"/>
  <c r="O664" i="10"/>
  <c r="P664" i="10"/>
  <c r="O665" i="10"/>
  <c r="P665" i="10"/>
  <c r="O666" i="10"/>
  <c r="P666" i="10"/>
  <c r="O667" i="10"/>
  <c r="P667" i="10"/>
  <c r="O668" i="10"/>
  <c r="P668" i="10"/>
  <c r="O669" i="10"/>
  <c r="P669" i="10"/>
  <c r="O670" i="10"/>
  <c r="P670" i="10"/>
  <c r="O671" i="10"/>
  <c r="P671" i="10"/>
  <c r="O672" i="10"/>
  <c r="P672" i="10"/>
  <c r="O673" i="10"/>
  <c r="P673" i="10"/>
  <c r="O674" i="10"/>
  <c r="P674" i="10"/>
  <c r="O675" i="10"/>
  <c r="P675" i="10"/>
  <c r="O676" i="10"/>
  <c r="P676" i="10"/>
  <c r="O677" i="10"/>
  <c r="P677" i="10"/>
  <c r="O678" i="10"/>
  <c r="P678" i="10"/>
  <c r="O679" i="10"/>
  <c r="P679" i="10"/>
  <c r="O680" i="10"/>
  <c r="P680" i="10"/>
  <c r="O681" i="10"/>
  <c r="P681" i="10"/>
  <c r="O682" i="10"/>
  <c r="P682" i="10"/>
  <c r="O683" i="10"/>
  <c r="P683" i="10"/>
  <c r="O684" i="10"/>
  <c r="P684" i="10"/>
  <c r="O685" i="10"/>
  <c r="P685" i="10"/>
  <c r="O686" i="10"/>
  <c r="P686" i="10"/>
  <c r="O687" i="10"/>
  <c r="P687" i="10"/>
  <c r="O688" i="10"/>
  <c r="P688" i="10"/>
  <c r="O689" i="10"/>
  <c r="P689" i="10"/>
  <c r="O690" i="10"/>
  <c r="P690" i="10"/>
  <c r="O691" i="10"/>
  <c r="P691" i="10"/>
  <c r="O692" i="10"/>
  <c r="P692" i="10"/>
  <c r="O693" i="10"/>
  <c r="P693" i="10"/>
  <c r="O694" i="10"/>
  <c r="P694" i="10"/>
  <c r="O695" i="10"/>
  <c r="P695" i="10"/>
  <c r="O696" i="10"/>
  <c r="P696" i="10"/>
  <c r="O697" i="10"/>
  <c r="P697" i="10"/>
  <c r="O698" i="10"/>
  <c r="P698" i="10"/>
  <c r="O699" i="10"/>
  <c r="P699" i="10"/>
  <c r="O700" i="10"/>
  <c r="P700" i="10"/>
  <c r="O701" i="10"/>
  <c r="P701" i="10"/>
  <c r="O702" i="10"/>
  <c r="P702" i="10"/>
  <c r="O703" i="10"/>
  <c r="P703" i="10"/>
  <c r="O704" i="10"/>
  <c r="P704" i="10"/>
  <c r="O705" i="10"/>
  <c r="P705" i="10"/>
  <c r="O706" i="10"/>
  <c r="P706" i="10"/>
  <c r="O707" i="10"/>
  <c r="P707" i="10"/>
  <c r="O708" i="10"/>
  <c r="P708" i="10"/>
  <c r="O709" i="10"/>
  <c r="P709" i="10"/>
  <c r="O710" i="10"/>
  <c r="P710" i="10"/>
  <c r="O711" i="10"/>
  <c r="P711" i="10"/>
  <c r="O712" i="10"/>
  <c r="P712" i="10"/>
  <c r="O713" i="10"/>
  <c r="P713" i="10"/>
  <c r="O714" i="10"/>
  <c r="P714" i="10"/>
  <c r="O715" i="10"/>
  <c r="P715" i="10"/>
  <c r="O716" i="10"/>
  <c r="P716" i="10"/>
  <c r="O717" i="10"/>
  <c r="P717" i="10"/>
  <c r="O718" i="10"/>
  <c r="P718" i="10"/>
  <c r="O719" i="10"/>
  <c r="P719" i="10"/>
  <c r="O720" i="10"/>
  <c r="P720" i="10"/>
  <c r="O721" i="10"/>
  <c r="P721" i="10"/>
  <c r="O722" i="10"/>
  <c r="P722" i="10"/>
  <c r="O723" i="10"/>
  <c r="P723" i="10"/>
  <c r="O724" i="10"/>
  <c r="P724" i="10"/>
  <c r="O725" i="10"/>
  <c r="P725" i="10"/>
  <c r="O726" i="10"/>
  <c r="P726" i="10"/>
  <c r="O727" i="10"/>
  <c r="P727" i="10"/>
  <c r="O728" i="10"/>
  <c r="P728" i="10"/>
  <c r="O729" i="10"/>
  <c r="P729" i="10"/>
  <c r="O730" i="10"/>
  <c r="P730" i="10"/>
  <c r="O731" i="10"/>
  <c r="P731" i="10"/>
  <c r="O732" i="10"/>
  <c r="P732" i="10"/>
  <c r="O733" i="10"/>
  <c r="P733" i="10"/>
  <c r="O734" i="10"/>
  <c r="P734" i="10"/>
  <c r="O735" i="10"/>
  <c r="P735" i="10"/>
  <c r="O736" i="10"/>
  <c r="P736" i="10"/>
  <c r="O737" i="10"/>
  <c r="P737" i="10"/>
  <c r="O738" i="10"/>
  <c r="P738" i="10"/>
  <c r="O739" i="10"/>
  <c r="P739" i="10"/>
  <c r="O740" i="10"/>
  <c r="P740" i="10"/>
  <c r="O741" i="10"/>
  <c r="P741" i="10"/>
  <c r="O742" i="10"/>
  <c r="P742" i="10"/>
  <c r="O743" i="10"/>
  <c r="P743" i="10"/>
  <c r="O744" i="10"/>
  <c r="P744" i="10"/>
  <c r="O745" i="10"/>
  <c r="P745" i="10"/>
  <c r="O746" i="10"/>
  <c r="P746" i="10"/>
  <c r="O747" i="10"/>
  <c r="P747" i="10"/>
  <c r="O748" i="10"/>
  <c r="P748" i="10"/>
  <c r="O749" i="10"/>
  <c r="P749" i="10"/>
  <c r="O750" i="10"/>
  <c r="P750" i="10"/>
  <c r="O751" i="10"/>
  <c r="P751" i="10"/>
  <c r="O752" i="10"/>
  <c r="P752" i="10"/>
  <c r="O753" i="10"/>
  <c r="P753" i="10"/>
  <c r="O754" i="10"/>
  <c r="P754" i="10"/>
  <c r="O755" i="10"/>
  <c r="P755" i="10"/>
  <c r="O756" i="10"/>
  <c r="P756" i="10"/>
  <c r="O757" i="10"/>
  <c r="P757" i="10"/>
  <c r="O758" i="10"/>
  <c r="P758" i="10"/>
  <c r="O759" i="10"/>
  <c r="P759" i="10"/>
  <c r="O760" i="10"/>
  <c r="P760" i="10"/>
  <c r="O761" i="10"/>
  <c r="P761" i="10"/>
  <c r="O762" i="10"/>
  <c r="P762" i="10"/>
  <c r="O763" i="10"/>
  <c r="P763" i="10"/>
  <c r="O764" i="10"/>
  <c r="P764" i="10"/>
  <c r="O765" i="10"/>
  <c r="P765" i="10"/>
  <c r="O766" i="10"/>
  <c r="P766" i="10"/>
  <c r="O767" i="10"/>
  <c r="P767" i="10"/>
  <c r="O768" i="10"/>
  <c r="P768" i="10"/>
  <c r="O769" i="10"/>
  <c r="P769" i="10"/>
  <c r="O770" i="10"/>
  <c r="P770" i="10"/>
  <c r="O771" i="10"/>
  <c r="P771" i="10"/>
  <c r="O772" i="10"/>
  <c r="P772" i="10"/>
  <c r="O773" i="10"/>
  <c r="P773" i="10"/>
  <c r="O774" i="10"/>
  <c r="P774" i="10"/>
  <c r="O775" i="10"/>
  <c r="P775" i="10"/>
  <c r="O776" i="10"/>
  <c r="P776" i="10"/>
  <c r="O777" i="10"/>
  <c r="P777" i="10"/>
  <c r="O778" i="10"/>
  <c r="P778" i="10"/>
  <c r="O779" i="10"/>
  <c r="P779" i="10"/>
  <c r="O780" i="10"/>
  <c r="P780" i="10"/>
  <c r="O781" i="10"/>
  <c r="P781" i="10"/>
  <c r="O782" i="10"/>
  <c r="P782" i="10"/>
  <c r="O783" i="10"/>
  <c r="P783" i="10"/>
  <c r="O784" i="10"/>
  <c r="P784" i="10"/>
  <c r="O785" i="10"/>
  <c r="P785" i="10"/>
  <c r="O786" i="10"/>
  <c r="P786" i="10"/>
  <c r="O787" i="10"/>
  <c r="P787" i="10"/>
  <c r="O788" i="10"/>
  <c r="P788" i="10"/>
  <c r="O789" i="10"/>
  <c r="P789" i="10"/>
  <c r="O790" i="10"/>
  <c r="P790" i="10"/>
  <c r="O791" i="10"/>
  <c r="P791" i="10"/>
  <c r="O792" i="10"/>
  <c r="P792" i="10"/>
  <c r="O793" i="10"/>
  <c r="P793" i="10"/>
  <c r="O794" i="10"/>
  <c r="P794" i="10"/>
  <c r="O795" i="10"/>
  <c r="P795" i="10"/>
  <c r="O796" i="10"/>
  <c r="P796" i="10"/>
  <c r="O797" i="10"/>
  <c r="P797" i="10"/>
  <c r="O798" i="10"/>
  <c r="P798" i="10"/>
  <c r="O799" i="10"/>
  <c r="P799" i="10"/>
  <c r="O800" i="10"/>
  <c r="P800" i="10"/>
  <c r="O801" i="10"/>
  <c r="P801" i="10"/>
  <c r="O802" i="10"/>
  <c r="P802" i="10"/>
  <c r="O803" i="10"/>
  <c r="P803" i="10"/>
  <c r="O804" i="10"/>
  <c r="P804" i="10"/>
  <c r="O805" i="10"/>
  <c r="P805" i="10"/>
  <c r="O806" i="10"/>
  <c r="P806" i="10"/>
  <c r="O807" i="10"/>
  <c r="P807" i="10"/>
  <c r="O808" i="10"/>
  <c r="P808" i="10"/>
  <c r="O809" i="10"/>
  <c r="P809" i="10"/>
  <c r="O810" i="10"/>
  <c r="P810" i="10"/>
  <c r="O811" i="10"/>
  <c r="P811" i="10"/>
  <c r="O812" i="10"/>
  <c r="P812" i="10"/>
  <c r="O813" i="10"/>
  <c r="P813" i="10"/>
  <c r="O814" i="10"/>
  <c r="P814" i="10"/>
  <c r="O815" i="10"/>
  <c r="P815" i="10"/>
  <c r="O816" i="10"/>
  <c r="P816" i="10"/>
  <c r="O817" i="10"/>
  <c r="P817" i="10"/>
  <c r="O818" i="10"/>
  <c r="P818" i="10"/>
  <c r="O819" i="10"/>
  <c r="P819" i="10"/>
  <c r="O820" i="10"/>
  <c r="P820" i="10"/>
  <c r="O821" i="10"/>
  <c r="P821" i="10"/>
  <c r="O822" i="10"/>
  <c r="P822" i="10"/>
  <c r="O823" i="10"/>
  <c r="P823" i="10"/>
  <c r="O824" i="10"/>
  <c r="P824" i="10"/>
  <c r="O825" i="10"/>
  <c r="P825" i="10"/>
  <c r="O826" i="10"/>
  <c r="P826" i="10"/>
  <c r="O827" i="10"/>
  <c r="P827" i="10"/>
  <c r="O828" i="10"/>
  <c r="P828" i="10"/>
  <c r="O829" i="10"/>
  <c r="P829" i="10"/>
  <c r="O830" i="10"/>
  <c r="P830" i="10"/>
  <c r="O831" i="10"/>
  <c r="P831" i="10"/>
  <c r="O832" i="10"/>
  <c r="P832" i="10"/>
  <c r="O833" i="10"/>
  <c r="P833" i="10"/>
  <c r="O834" i="10"/>
  <c r="P834" i="10"/>
  <c r="O835" i="10"/>
  <c r="P835" i="10"/>
  <c r="O836" i="10"/>
  <c r="P836" i="10"/>
  <c r="O837" i="10"/>
  <c r="P837" i="10"/>
  <c r="O838" i="10"/>
  <c r="P838" i="10"/>
  <c r="O839" i="10"/>
  <c r="P839" i="10"/>
  <c r="O840" i="10"/>
  <c r="P840" i="10"/>
  <c r="O841" i="10"/>
  <c r="P841" i="10"/>
  <c r="O842" i="10"/>
  <c r="P842" i="10"/>
  <c r="O843" i="10"/>
  <c r="P843" i="10"/>
  <c r="O844" i="10"/>
  <c r="P844" i="10"/>
  <c r="O845" i="10"/>
  <c r="P845" i="10"/>
  <c r="O846" i="10"/>
  <c r="P846" i="10"/>
  <c r="O847" i="10"/>
  <c r="P847" i="10"/>
  <c r="O848" i="10"/>
  <c r="P848" i="10"/>
  <c r="O849" i="10"/>
  <c r="P849" i="10"/>
  <c r="O850" i="10"/>
  <c r="P850" i="10"/>
  <c r="O851" i="10"/>
  <c r="P851" i="10"/>
  <c r="O852" i="10"/>
  <c r="P852" i="10"/>
  <c r="O853" i="10"/>
  <c r="P853" i="10"/>
  <c r="O854" i="10"/>
  <c r="P854" i="10"/>
  <c r="O855" i="10"/>
  <c r="P855" i="10"/>
  <c r="O856" i="10"/>
  <c r="P856" i="10"/>
  <c r="O857" i="10"/>
  <c r="P857" i="10"/>
  <c r="O858" i="10"/>
  <c r="P858" i="10"/>
  <c r="O859" i="10"/>
  <c r="P859" i="10"/>
  <c r="O860" i="10"/>
  <c r="P860" i="10"/>
  <c r="O861" i="10"/>
  <c r="P861" i="10"/>
  <c r="O862" i="10"/>
  <c r="P862" i="10"/>
  <c r="O863" i="10"/>
  <c r="P863" i="10"/>
  <c r="O864" i="10"/>
  <c r="P864" i="10"/>
  <c r="O865" i="10"/>
  <c r="P865" i="10"/>
  <c r="O866" i="10"/>
  <c r="P866" i="10"/>
  <c r="O867" i="10"/>
  <c r="P867" i="10"/>
  <c r="O868" i="10"/>
  <c r="P868" i="10"/>
  <c r="O869" i="10"/>
  <c r="P869" i="10"/>
  <c r="O870" i="10"/>
  <c r="P870" i="10"/>
  <c r="O871" i="10"/>
  <c r="P871" i="10"/>
  <c r="O872" i="10"/>
  <c r="P872" i="10"/>
  <c r="O877" i="10"/>
  <c r="P877" i="10"/>
  <c r="O878" i="10"/>
  <c r="P878" i="10"/>
  <c r="O879" i="10"/>
  <c r="P879" i="10"/>
  <c r="O880" i="10"/>
  <c r="P880" i="10"/>
  <c r="O881" i="10"/>
  <c r="P881" i="10"/>
  <c r="O882" i="10"/>
  <c r="P882" i="10"/>
  <c r="O883" i="10"/>
  <c r="P883" i="10"/>
  <c r="O884" i="10"/>
  <c r="P884" i="10"/>
  <c r="O885" i="10"/>
  <c r="P885" i="10"/>
  <c r="O886" i="10"/>
  <c r="P886" i="10"/>
  <c r="O887" i="10"/>
  <c r="P887" i="10"/>
  <c r="O888" i="10"/>
  <c r="P888" i="10"/>
  <c r="O889" i="10"/>
  <c r="P889" i="10"/>
  <c r="O890" i="10"/>
  <c r="P890" i="10"/>
  <c r="O891" i="10"/>
  <c r="P891" i="10"/>
  <c r="O892" i="10"/>
  <c r="P892" i="10"/>
  <c r="O893" i="10"/>
  <c r="P893" i="10"/>
  <c r="O894" i="10"/>
  <c r="P894" i="10"/>
  <c r="O895" i="10"/>
  <c r="P895" i="10"/>
  <c r="O896" i="10"/>
  <c r="P896" i="10"/>
  <c r="O897" i="10"/>
  <c r="P897" i="10"/>
  <c r="O898" i="10"/>
  <c r="P898" i="10"/>
  <c r="O899" i="10"/>
  <c r="P899" i="10"/>
  <c r="O900" i="10"/>
  <c r="P900" i="10"/>
  <c r="O901" i="10"/>
  <c r="P901" i="10"/>
  <c r="O902" i="10"/>
  <c r="P902" i="10"/>
  <c r="O903" i="10"/>
  <c r="P903" i="10"/>
  <c r="O904" i="10"/>
  <c r="P904" i="10"/>
  <c r="O905" i="10"/>
  <c r="P905" i="10"/>
  <c r="O906" i="10"/>
  <c r="P906" i="10"/>
  <c r="O907" i="10"/>
  <c r="P907" i="10"/>
  <c r="O908" i="10"/>
  <c r="P908" i="10"/>
  <c r="O909" i="10"/>
  <c r="P909" i="10"/>
  <c r="O910" i="10"/>
  <c r="P910" i="10"/>
  <c r="O911" i="10"/>
  <c r="P911" i="10"/>
  <c r="O912" i="10"/>
  <c r="P912" i="10"/>
  <c r="O913" i="10"/>
  <c r="P913" i="10"/>
  <c r="O914" i="10"/>
  <c r="P914" i="10"/>
  <c r="O915" i="10"/>
  <c r="P915" i="10"/>
  <c r="O916" i="10"/>
  <c r="P916" i="10"/>
  <c r="O917" i="10"/>
  <c r="P917" i="10"/>
  <c r="O918" i="10"/>
  <c r="P918" i="10"/>
  <c r="O919" i="10"/>
  <c r="P919" i="10"/>
  <c r="O920" i="10"/>
  <c r="P920" i="10"/>
  <c r="O921" i="10"/>
  <c r="P921" i="10"/>
  <c r="O922" i="10"/>
  <c r="P922" i="10"/>
  <c r="O923" i="10"/>
  <c r="P923" i="10"/>
  <c r="O924" i="10"/>
  <c r="P924" i="10"/>
  <c r="O925" i="10"/>
  <c r="P925" i="10"/>
  <c r="O926" i="10"/>
  <c r="P926" i="10"/>
  <c r="O927" i="10"/>
  <c r="P927" i="10"/>
  <c r="O928" i="10"/>
  <c r="P928" i="10"/>
  <c r="O929" i="10"/>
  <c r="P929" i="10"/>
  <c r="O930" i="10"/>
  <c r="P930" i="10"/>
  <c r="O931" i="10"/>
  <c r="P931" i="10"/>
  <c r="O932" i="10"/>
  <c r="P932" i="10"/>
  <c r="O933" i="10"/>
  <c r="P933" i="10"/>
  <c r="O934" i="10"/>
  <c r="P934" i="10"/>
  <c r="O935" i="10"/>
  <c r="P935" i="10"/>
  <c r="O936" i="10"/>
  <c r="P936" i="10"/>
  <c r="O937" i="10"/>
  <c r="P937" i="10"/>
  <c r="O938" i="10"/>
  <c r="P938" i="10"/>
  <c r="O939" i="10"/>
  <c r="P939" i="10"/>
  <c r="O940" i="10"/>
  <c r="P940" i="10"/>
  <c r="O941" i="10"/>
  <c r="P941" i="10"/>
  <c r="O942" i="10"/>
  <c r="P942" i="10"/>
  <c r="O943" i="10"/>
  <c r="P943" i="10"/>
  <c r="O944" i="10"/>
  <c r="P944" i="10"/>
  <c r="O945" i="10"/>
  <c r="P945" i="10"/>
  <c r="O946" i="10"/>
  <c r="P946" i="10"/>
  <c r="O947" i="10"/>
  <c r="P947" i="10"/>
  <c r="O948" i="10"/>
  <c r="P948" i="10"/>
  <c r="O949" i="10"/>
  <c r="P949" i="10"/>
  <c r="O950" i="10"/>
  <c r="P950" i="10"/>
  <c r="O951" i="10"/>
  <c r="P951" i="10"/>
  <c r="O952" i="10"/>
  <c r="P952" i="10"/>
  <c r="O953" i="10"/>
  <c r="P953" i="10"/>
  <c r="O954" i="10"/>
  <c r="P954" i="10"/>
  <c r="O955" i="10"/>
  <c r="P955" i="10"/>
  <c r="O956" i="10"/>
  <c r="P956" i="10"/>
  <c r="O957" i="10"/>
  <c r="P957" i="10"/>
  <c r="O958" i="10"/>
  <c r="P958" i="10"/>
  <c r="O959" i="10"/>
  <c r="P959" i="10"/>
  <c r="O960" i="10"/>
  <c r="P960" i="10"/>
  <c r="O961" i="10"/>
  <c r="P961" i="10"/>
  <c r="O962" i="10"/>
  <c r="P962" i="10"/>
  <c r="O963" i="10"/>
  <c r="P963" i="10"/>
  <c r="O964" i="10"/>
  <c r="P964" i="10"/>
  <c r="O965" i="10"/>
  <c r="P965" i="10"/>
  <c r="O966" i="10"/>
  <c r="P966" i="10"/>
  <c r="O967" i="10"/>
  <c r="P967" i="10"/>
  <c r="O968" i="10"/>
  <c r="P968" i="10"/>
  <c r="O969" i="10"/>
  <c r="P969" i="10"/>
  <c r="O970" i="10"/>
  <c r="P970" i="10"/>
  <c r="O971" i="10"/>
  <c r="P971" i="10"/>
  <c r="O972" i="10"/>
  <c r="P972" i="10"/>
  <c r="O973" i="10"/>
  <c r="P973" i="10"/>
  <c r="O974" i="10"/>
  <c r="P974" i="10"/>
  <c r="O975" i="10"/>
  <c r="P975" i="10"/>
  <c r="O976" i="10"/>
  <c r="P976" i="10"/>
  <c r="O977" i="10"/>
  <c r="P977" i="10"/>
  <c r="O978" i="10"/>
  <c r="P978" i="10"/>
  <c r="O979" i="10"/>
  <c r="P979" i="10"/>
  <c r="O980" i="10"/>
  <c r="P980" i="10"/>
  <c r="O981" i="10"/>
  <c r="P981" i="10"/>
  <c r="O982" i="10"/>
  <c r="P982" i="10"/>
  <c r="O983" i="10"/>
  <c r="P983" i="10"/>
  <c r="O984" i="10"/>
  <c r="P984" i="10"/>
  <c r="O985" i="10"/>
  <c r="P985" i="10"/>
  <c r="O986" i="10"/>
  <c r="P986" i="10"/>
  <c r="O987" i="10"/>
  <c r="P987" i="10"/>
  <c r="O988" i="10"/>
  <c r="P988" i="10"/>
  <c r="O989" i="10"/>
  <c r="P989" i="10"/>
  <c r="O990" i="10"/>
  <c r="P990" i="10"/>
  <c r="O991" i="10"/>
  <c r="P991" i="10"/>
  <c r="O992" i="10"/>
  <c r="P992" i="10"/>
  <c r="O993" i="10"/>
  <c r="P993" i="10"/>
  <c r="O994" i="10"/>
  <c r="P994" i="10"/>
  <c r="O995" i="10"/>
  <c r="P995" i="10"/>
  <c r="O996" i="10"/>
  <c r="P996" i="10"/>
  <c r="O997" i="10"/>
  <c r="P997" i="10"/>
  <c r="O998" i="10"/>
  <c r="P998" i="10"/>
  <c r="O999" i="10"/>
  <c r="P999" i="10"/>
  <c r="O1000" i="10"/>
  <c r="P1000" i="10"/>
  <c r="O1001" i="10"/>
  <c r="P1001" i="10"/>
  <c r="O1002" i="10"/>
  <c r="P1002" i="10"/>
  <c r="O1003" i="10"/>
  <c r="P1003" i="10"/>
  <c r="O1004" i="10"/>
  <c r="P1004" i="10"/>
  <c r="O1005" i="10"/>
  <c r="P1005" i="10"/>
  <c r="O1006" i="10"/>
  <c r="P1006" i="10"/>
  <c r="O1007" i="10"/>
  <c r="P1007" i="10"/>
  <c r="O1008" i="10"/>
  <c r="P1008" i="10"/>
  <c r="O1009" i="10"/>
  <c r="P1009" i="10"/>
  <c r="O1010" i="10"/>
  <c r="P1010" i="10"/>
  <c r="O1011" i="10"/>
  <c r="P1011" i="10"/>
  <c r="O1012" i="10"/>
  <c r="P1012" i="10"/>
  <c r="O1013" i="10"/>
  <c r="P1013" i="10"/>
  <c r="O1014" i="10"/>
  <c r="P1014" i="10"/>
  <c r="O1015" i="10"/>
  <c r="P1015" i="10"/>
  <c r="O1016" i="10"/>
  <c r="P1016" i="10"/>
  <c r="O1017" i="10"/>
  <c r="P1017" i="10"/>
  <c r="O1018" i="10"/>
  <c r="P1018" i="10"/>
  <c r="O1019" i="10"/>
  <c r="P1019" i="10"/>
  <c r="O1020" i="10"/>
  <c r="P1020" i="10"/>
  <c r="O1021" i="10"/>
  <c r="P1021" i="10"/>
  <c r="O1022" i="10"/>
  <c r="P1022" i="10"/>
  <c r="O1023" i="10"/>
  <c r="P1023" i="10"/>
  <c r="O1024" i="10"/>
  <c r="P1024" i="10"/>
  <c r="O1025" i="10"/>
  <c r="P1025" i="10"/>
  <c r="O1026" i="10"/>
  <c r="P1026" i="10"/>
  <c r="O1027" i="10"/>
  <c r="P1027" i="10"/>
  <c r="O1028" i="10"/>
  <c r="P1028" i="10"/>
  <c r="O1029" i="10"/>
  <c r="P1029" i="10"/>
  <c r="O1030" i="10"/>
  <c r="P1030" i="10"/>
  <c r="O1031" i="10"/>
  <c r="P1031" i="10"/>
  <c r="O1032" i="10"/>
  <c r="P1032" i="10"/>
  <c r="O1033" i="10"/>
  <c r="P1033" i="10"/>
  <c r="O1034" i="10"/>
  <c r="P1034" i="10"/>
  <c r="O1035" i="10"/>
  <c r="P1035" i="10"/>
  <c r="O1036" i="10"/>
  <c r="P1036" i="10"/>
  <c r="O1037" i="10"/>
  <c r="P1037" i="10"/>
  <c r="O1038" i="10"/>
  <c r="P1038" i="10"/>
  <c r="O1039" i="10"/>
  <c r="P1039" i="10"/>
  <c r="O1040" i="10"/>
  <c r="P1040" i="10"/>
  <c r="O1041" i="10"/>
  <c r="P1041" i="10"/>
  <c r="O1042" i="10"/>
  <c r="P1042" i="10"/>
  <c r="O1043" i="10"/>
  <c r="P1043" i="10"/>
  <c r="O1044" i="10"/>
  <c r="P1044" i="10"/>
  <c r="O1045" i="10"/>
  <c r="P1045" i="10"/>
  <c r="O1046" i="10"/>
  <c r="P1046" i="10"/>
  <c r="O1047" i="10"/>
  <c r="P1047" i="10"/>
  <c r="O1048" i="10"/>
  <c r="P1048" i="10"/>
  <c r="O1049" i="10"/>
  <c r="P1049" i="10"/>
  <c r="O1050" i="10"/>
  <c r="P1050" i="10"/>
  <c r="O1051" i="10"/>
  <c r="P1051" i="10"/>
  <c r="O1052" i="10"/>
  <c r="P1052" i="10"/>
  <c r="O1053" i="10"/>
  <c r="P1053" i="10"/>
  <c r="O1054" i="10"/>
  <c r="P1054" i="10"/>
  <c r="O1055" i="10"/>
  <c r="P1055" i="10"/>
  <c r="O1056" i="10"/>
  <c r="P1056" i="10"/>
  <c r="O1057" i="10"/>
  <c r="P1057" i="10"/>
  <c r="O1058" i="10"/>
  <c r="P1058" i="10"/>
  <c r="O1059" i="10"/>
  <c r="P1059" i="10"/>
  <c r="O1060" i="10"/>
  <c r="P1060" i="10"/>
  <c r="O1061" i="10"/>
  <c r="P1061" i="10"/>
  <c r="O1062" i="10"/>
  <c r="P1062" i="10"/>
  <c r="O1063" i="10"/>
  <c r="P1063" i="10"/>
  <c r="O1064" i="10"/>
  <c r="P1064" i="10"/>
  <c r="O1065" i="10"/>
  <c r="P1065" i="10"/>
  <c r="O1066" i="10"/>
  <c r="P1066" i="10"/>
  <c r="O1067" i="10"/>
  <c r="P1067" i="10"/>
  <c r="O1068" i="10"/>
  <c r="P1068" i="10"/>
  <c r="O1069" i="10"/>
  <c r="P1069" i="10"/>
  <c r="O1070" i="10"/>
  <c r="P1070" i="10"/>
  <c r="O1071" i="10"/>
  <c r="P1071" i="10"/>
  <c r="O1072" i="10"/>
  <c r="P1072" i="10"/>
  <c r="O1073" i="10"/>
  <c r="P1073" i="10"/>
  <c r="O1074" i="10"/>
  <c r="P1074" i="10"/>
  <c r="O1075" i="10"/>
  <c r="P1075" i="10"/>
  <c r="O1076" i="10"/>
  <c r="P1076" i="10"/>
  <c r="O1077" i="10"/>
  <c r="P1077" i="10"/>
  <c r="O1078" i="10"/>
  <c r="P1078" i="10"/>
  <c r="O1079" i="10"/>
  <c r="P1079" i="10"/>
  <c r="O1080" i="10"/>
  <c r="P1080" i="10"/>
  <c r="O1081" i="10"/>
  <c r="P1081" i="10"/>
  <c r="O1082" i="10"/>
  <c r="P1082" i="10"/>
  <c r="O1083" i="10"/>
  <c r="P1083" i="10"/>
  <c r="O1084" i="10"/>
  <c r="P1084" i="10"/>
  <c r="O1085" i="10"/>
  <c r="P1085" i="10"/>
  <c r="O1086" i="10"/>
  <c r="P1086" i="10"/>
  <c r="O1087" i="10"/>
  <c r="P1087" i="10"/>
  <c r="O1088" i="10"/>
  <c r="P1088" i="10"/>
  <c r="O1089" i="10"/>
  <c r="P1089" i="10"/>
  <c r="O1090" i="10"/>
  <c r="P1090" i="10"/>
  <c r="O1091" i="10"/>
  <c r="P1091" i="10"/>
  <c r="O1092" i="10"/>
  <c r="P1092" i="10"/>
  <c r="O1093" i="10"/>
  <c r="P1093" i="10"/>
  <c r="O1094" i="10"/>
  <c r="P1094" i="10"/>
  <c r="O1095" i="10"/>
  <c r="P1095" i="10"/>
  <c r="O1096" i="10"/>
  <c r="P1096" i="10"/>
  <c r="O1097" i="10"/>
  <c r="P1097" i="10"/>
  <c r="O1098" i="10"/>
  <c r="P1098" i="10"/>
  <c r="O1099" i="10"/>
  <c r="P1099" i="10"/>
  <c r="O1100" i="10"/>
  <c r="P1100" i="10"/>
  <c r="O1101" i="10"/>
  <c r="P1101" i="10"/>
  <c r="O1102" i="10"/>
  <c r="P1102" i="10"/>
  <c r="O1103" i="10"/>
  <c r="P1103" i="10"/>
  <c r="O1104" i="10"/>
  <c r="P1104" i="10"/>
  <c r="O1105" i="10"/>
  <c r="P1105" i="10"/>
  <c r="O1106" i="10"/>
  <c r="P1106" i="10"/>
  <c r="O1107" i="10"/>
  <c r="P1107" i="10"/>
  <c r="O1108" i="10"/>
  <c r="P1108" i="10"/>
  <c r="O1109" i="10"/>
  <c r="P1109" i="10"/>
  <c r="O1110" i="10"/>
  <c r="P1110" i="10"/>
  <c r="O1111" i="10"/>
  <c r="P1111" i="10"/>
  <c r="O1112" i="10"/>
  <c r="P1112" i="10"/>
  <c r="O1113" i="10"/>
  <c r="P1113" i="10"/>
  <c r="O1114" i="10"/>
  <c r="P1114" i="10"/>
  <c r="O1115" i="10"/>
  <c r="P1115" i="10"/>
  <c r="O1116" i="10"/>
  <c r="P1116" i="10"/>
  <c r="O1117" i="10"/>
  <c r="P1117" i="10"/>
  <c r="O1118" i="10"/>
  <c r="P1118" i="10"/>
  <c r="O1119" i="10"/>
  <c r="P1119" i="10"/>
  <c r="O1120" i="10"/>
  <c r="P1120" i="10"/>
  <c r="O1121" i="10"/>
  <c r="P1121" i="10"/>
  <c r="O1122" i="10"/>
  <c r="P1122" i="10"/>
  <c r="O1123" i="10"/>
  <c r="P1123" i="10"/>
  <c r="O1124" i="10"/>
  <c r="P1124" i="10"/>
  <c r="O1125" i="10"/>
  <c r="P1125" i="10"/>
  <c r="O1126" i="10"/>
  <c r="P1126" i="10"/>
  <c r="O1127" i="10"/>
  <c r="P1127" i="10"/>
  <c r="O1128" i="10"/>
  <c r="P1128" i="10"/>
  <c r="O1129" i="10"/>
  <c r="P1129" i="10"/>
  <c r="O1130" i="10"/>
  <c r="P1130" i="10"/>
  <c r="O1131" i="10"/>
  <c r="P1131" i="10"/>
  <c r="O1132" i="10"/>
  <c r="P1132" i="10"/>
  <c r="O1133" i="10"/>
  <c r="P1133" i="10"/>
  <c r="O1134" i="10"/>
  <c r="P1134" i="10"/>
  <c r="O1135" i="10"/>
  <c r="P1135" i="10"/>
  <c r="O1136" i="10"/>
  <c r="P1136" i="10"/>
  <c r="O1137" i="10"/>
  <c r="P1137" i="10"/>
  <c r="O1138" i="10"/>
  <c r="P1138" i="10"/>
  <c r="O1139" i="10"/>
  <c r="P1139" i="10"/>
  <c r="O1140" i="10"/>
  <c r="P1140" i="10"/>
  <c r="O1141" i="10"/>
  <c r="P1141" i="10"/>
  <c r="O1142" i="10"/>
  <c r="P1142" i="10"/>
  <c r="O1143" i="10"/>
  <c r="P1143" i="10"/>
  <c r="O1144" i="10"/>
  <c r="P1144" i="10"/>
  <c r="O1145" i="10"/>
  <c r="P1145" i="10"/>
  <c r="O1146" i="10"/>
  <c r="P1146" i="10"/>
  <c r="O1147" i="10"/>
  <c r="P1147" i="10"/>
  <c r="O1148" i="10"/>
  <c r="P1148" i="10"/>
  <c r="O1149" i="10"/>
  <c r="P1149" i="10"/>
  <c r="O1150" i="10"/>
  <c r="P1150" i="10"/>
  <c r="O1151" i="10"/>
  <c r="P1151" i="10"/>
  <c r="O1152" i="10"/>
  <c r="P1152" i="10"/>
  <c r="O1153" i="10"/>
  <c r="P1153" i="10"/>
  <c r="O1154" i="10"/>
  <c r="P1154" i="10"/>
  <c r="O1155" i="10"/>
  <c r="P1155" i="10"/>
  <c r="O1156" i="10"/>
  <c r="P1156" i="10"/>
  <c r="O1157" i="10"/>
  <c r="P1157" i="10"/>
  <c r="O1158" i="10"/>
  <c r="P1158" i="10"/>
  <c r="O1159" i="10"/>
  <c r="P1159" i="10"/>
  <c r="O1160" i="10"/>
  <c r="P1160" i="10"/>
  <c r="O1161" i="10"/>
  <c r="P1161" i="10"/>
  <c r="O1162" i="10"/>
  <c r="P1162" i="10"/>
  <c r="O1163" i="10"/>
  <c r="P1163" i="10"/>
  <c r="O1164" i="10"/>
  <c r="P1164" i="10"/>
  <c r="O1165" i="10"/>
  <c r="P1165" i="10"/>
  <c r="O1166" i="10"/>
  <c r="P1166" i="10"/>
  <c r="O1167" i="10"/>
  <c r="P1167" i="10"/>
  <c r="O1168" i="10"/>
  <c r="P1168" i="10"/>
  <c r="O1169" i="10"/>
  <c r="P1169" i="10"/>
  <c r="O1170" i="10"/>
  <c r="P1170" i="10"/>
  <c r="O1171" i="10"/>
  <c r="P1171" i="10"/>
  <c r="O1172" i="10"/>
  <c r="P1172" i="10"/>
  <c r="O1173" i="10"/>
  <c r="P1173" i="10"/>
  <c r="O1174" i="10"/>
  <c r="P1174" i="10"/>
  <c r="O1175" i="10"/>
  <c r="P1175" i="10"/>
  <c r="O1176" i="10"/>
  <c r="P1176" i="10"/>
  <c r="O1177" i="10"/>
  <c r="P1177" i="10"/>
  <c r="O1178" i="10"/>
  <c r="P1178" i="10"/>
  <c r="O1179" i="10"/>
  <c r="P1179" i="10"/>
  <c r="O1180" i="10"/>
  <c r="P1180" i="10"/>
  <c r="O1181" i="10"/>
  <c r="P1181" i="10"/>
  <c r="O1182" i="10"/>
  <c r="P1182" i="10"/>
  <c r="O1183" i="10"/>
  <c r="P1183" i="10"/>
  <c r="O1184" i="10"/>
  <c r="P1184" i="10"/>
  <c r="O1185" i="10"/>
  <c r="P1185" i="10"/>
  <c r="O1186" i="10"/>
  <c r="P1186" i="10"/>
  <c r="O1187" i="10"/>
  <c r="P1187" i="10"/>
  <c r="O1188" i="10"/>
  <c r="P1188" i="10"/>
  <c r="O1189" i="10"/>
  <c r="P1189" i="10"/>
  <c r="O1190" i="10"/>
  <c r="P1190" i="10"/>
  <c r="O1191" i="10"/>
  <c r="P1191" i="10"/>
  <c r="O1192" i="10"/>
  <c r="P1192" i="10"/>
  <c r="O1193" i="10"/>
  <c r="P1193" i="10"/>
  <c r="O1194" i="10"/>
  <c r="P1194" i="10"/>
  <c r="O1195" i="10"/>
  <c r="P1195" i="10"/>
  <c r="O1196" i="10"/>
  <c r="P1196" i="10"/>
  <c r="O1197" i="10"/>
  <c r="P1197" i="10"/>
  <c r="O1198" i="10"/>
  <c r="P1198" i="10"/>
  <c r="O1199" i="10"/>
  <c r="P1199" i="10"/>
  <c r="O1200" i="10"/>
  <c r="P1200" i="10"/>
  <c r="O1201" i="10"/>
  <c r="P1201" i="10"/>
  <c r="O1202" i="10"/>
  <c r="P1202" i="10"/>
  <c r="O1203" i="10"/>
  <c r="P1203" i="10"/>
  <c r="O1204" i="10"/>
  <c r="P1204" i="10"/>
  <c r="O1205" i="10"/>
  <c r="P1205" i="10"/>
  <c r="O1206" i="10"/>
  <c r="P1206" i="10"/>
  <c r="O1207" i="10"/>
  <c r="P1207" i="10"/>
  <c r="O1208" i="10"/>
  <c r="P1208" i="10"/>
  <c r="O1209" i="10"/>
  <c r="P1209" i="10"/>
  <c r="O1210" i="10"/>
  <c r="P1210" i="10"/>
  <c r="O1211" i="10"/>
  <c r="P1211" i="10"/>
  <c r="O1212" i="10"/>
  <c r="P1212" i="10"/>
  <c r="O1213" i="10"/>
  <c r="P1213" i="10"/>
  <c r="O1214" i="10"/>
  <c r="P1214" i="10"/>
  <c r="O1215" i="10"/>
  <c r="P1215" i="10"/>
  <c r="O1216" i="10"/>
  <c r="P1216" i="10"/>
  <c r="O1217" i="10"/>
  <c r="P1217" i="10"/>
  <c r="O1218" i="10"/>
  <c r="P1218" i="10"/>
  <c r="O1219" i="10"/>
  <c r="P1219" i="10"/>
  <c r="O1220" i="10"/>
  <c r="P1220" i="10"/>
  <c r="O1221" i="10"/>
  <c r="P1221" i="10"/>
  <c r="O1222" i="10"/>
  <c r="P1222" i="10"/>
  <c r="O1223" i="10"/>
  <c r="P1223" i="10"/>
  <c r="O1224" i="10"/>
  <c r="P1224" i="10"/>
  <c r="O1225" i="10"/>
  <c r="P1225" i="10"/>
  <c r="O1226" i="10"/>
  <c r="P1226" i="10"/>
  <c r="O1227" i="10"/>
  <c r="P1227" i="10"/>
  <c r="O1228" i="10"/>
  <c r="P1228" i="10"/>
  <c r="O1229" i="10"/>
  <c r="P1229" i="10"/>
  <c r="O1230" i="10"/>
  <c r="P1230" i="10"/>
  <c r="O1231" i="10"/>
  <c r="P1231" i="10"/>
  <c r="O1232" i="10"/>
  <c r="P1232" i="10"/>
  <c r="O1233" i="10"/>
  <c r="P1233" i="10"/>
  <c r="O1234" i="10"/>
  <c r="P1234" i="10"/>
  <c r="O1235" i="10"/>
  <c r="P1235" i="10"/>
  <c r="O1236" i="10"/>
  <c r="P1236" i="10"/>
  <c r="O1237" i="10"/>
  <c r="P1237" i="10"/>
  <c r="I52" i="33" l="1"/>
  <c r="J53" i="33"/>
  <c r="I54" i="33"/>
  <c r="H55" i="33"/>
  <c r="G56" i="33"/>
  <c r="K56" i="33"/>
  <c r="J61" i="34" s="1"/>
  <c r="J57" i="33"/>
  <c r="I58" i="33"/>
  <c r="H59" i="33"/>
  <c r="G60" i="33"/>
  <c r="K60" i="33"/>
  <c r="J65" i="34" s="1"/>
  <c r="J61" i="33"/>
  <c r="I62" i="33"/>
  <c r="H63" i="33"/>
  <c r="G64" i="33"/>
  <c r="K64" i="33"/>
  <c r="J69" i="34" s="1"/>
  <c r="J65" i="33"/>
  <c r="I66" i="33"/>
  <c r="H67" i="33"/>
  <c r="G68" i="33"/>
  <c r="K68" i="33"/>
  <c r="J73" i="34" s="1"/>
  <c r="J69" i="33"/>
  <c r="I70" i="33"/>
  <c r="H71" i="33"/>
  <c r="G72" i="33"/>
  <c r="K72" i="33"/>
  <c r="J77" i="34" s="1"/>
  <c r="J73" i="33"/>
  <c r="I74" i="33"/>
  <c r="H75" i="33"/>
  <c r="G76" i="33"/>
  <c r="K76" i="33"/>
  <c r="J81" i="34" s="1"/>
  <c r="J77" i="33"/>
  <c r="I78" i="33"/>
  <c r="H79" i="33"/>
  <c r="G80" i="33"/>
  <c r="K80" i="33"/>
  <c r="J85" i="34" s="1"/>
  <c r="J81" i="33"/>
  <c r="I82" i="33"/>
  <c r="H83" i="33"/>
  <c r="G84" i="33"/>
  <c r="K84" i="33"/>
  <c r="J89" i="34" s="1"/>
  <c r="J85" i="33"/>
  <c r="I86" i="33"/>
  <c r="H87" i="33"/>
  <c r="G88" i="33"/>
  <c r="K88" i="33"/>
  <c r="J93" i="34" s="1"/>
  <c r="J89" i="33"/>
  <c r="I90" i="33"/>
  <c r="H91" i="33"/>
  <c r="G92" i="33"/>
  <c r="K92" i="33"/>
  <c r="J97" i="34" s="1"/>
  <c r="J93" i="33"/>
  <c r="I94" i="33"/>
  <c r="H95" i="33"/>
  <c r="G96" i="33"/>
  <c r="X96" i="33" s="1"/>
  <c r="K96" i="33"/>
  <c r="J97" i="33"/>
  <c r="I98" i="33"/>
  <c r="H99" i="33"/>
  <c r="G100" i="33"/>
  <c r="X100" i="33" s="1"/>
  <c r="K100" i="33"/>
  <c r="J101" i="33"/>
  <c r="I102" i="33"/>
  <c r="H52" i="33"/>
  <c r="K53" i="33"/>
  <c r="J58" i="34" s="1"/>
  <c r="I55" i="33"/>
  <c r="G57" i="33"/>
  <c r="J58" i="33"/>
  <c r="H60" i="33"/>
  <c r="K61" i="33"/>
  <c r="J66" i="34" s="1"/>
  <c r="I63" i="33"/>
  <c r="G65" i="33"/>
  <c r="J66" i="33"/>
  <c r="H68" i="33"/>
  <c r="K69" i="33"/>
  <c r="J74" i="34" s="1"/>
  <c r="I71" i="33"/>
  <c r="G73" i="33"/>
  <c r="J74" i="33"/>
  <c r="H76" i="33"/>
  <c r="K77" i="33"/>
  <c r="J82" i="34" s="1"/>
  <c r="I79" i="33"/>
  <c r="G81" i="33"/>
  <c r="J82" i="33"/>
  <c r="H84" i="33"/>
  <c r="K85" i="33"/>
  <c r="J90" i="34" s="1"/>
  <c r="I87" i="33"/>
  <c r="G89" i="33"/>
  <c r="J90" i="33"/>
  <c r="H92" i="33"/>
  <c r="K93" i="33"/>
  <c r="J98" i="34" s="1"/>
  <c r="I95" i="33"/>
  <c r="G97" i="33"/>
  <c r="X97" i="33" s="1"/>
  <c r="J98" i="33"/>
  <c r="H100" i="33"/>
  <c r="K101" i="33"/>
  <c r="K99" i="33"/>
  <c r="J96" i="33"/>
  <c r="I93" i="33"/>
  <c r="H90" i="33"/>
  <c r="G87" i="33"/>
  <c r="K83" i="33"/>
  <c r="J88" i="34" s="1"/>
  <c r="J80" i="33"/>
  <c r="I77" i="33"/>
  <c r="H74" i="33"/>
  <c r="G71" i="33"/>
  <c r="K67" i="33"/>
  <c r="J72" i="34" s="1"/>
  <c r="J64" i="33"/>
  <c r="I61" i="33"/>
  <c r="H58" i="33"/>
  <c r="G55" i="33"/>
  <c r="H102" i="33"/>
  <c r="G99" i="33"/>
  <c r="X99" i="33" s="1"/>
  <c r="K95" i="33"/>
  <c r="J100" i="34" s="1"/>
  <c r="J92" i="33"/>
  <c r="I89" i="33"/>
  <c r="H86" i="33"/>
  <c r="G83" i="33"/>
  <c r="K79" i="33"/>
  <c r="J84" i="34" s="1"/>
  <c r="J76" i="33"/>
  <c r="I73" i="33"/>
  <c r="H70" i="33"/>
  <c r="G67" i="33"/>
  <c r="K63" i="33"/>
  <c r="J68" i="34" s="1"/>
  <c r="J60" i="33"/>
  <c r="I57" i="33"/>
  <c r="H54" i="33"/>
  <c r="I97" i="33"/>
  <c r="G91" i="33"/>
  <c r="J84" i="33"/>
  <c r="H78" i="33"/>
  <c r="K71" i="33"/>
  <c r="J76" i="34" s="1"/>
  <c r="I65" i="33"/>
  <c r="G59" i="33"/>
  <c r="J52" i="33"/>
  <c r="H53" i="33"/>
  <c r="G54" i="33"/>
  <c r="K54" i="33"/>
  <c r="J59" i="34" s="1"/>
  <c r="J55" i="33"/>
  <c r="I56" i="33"/>
  <c r="H57" i="33"/>
  <c r="G58" i="33"/>
  <c r="K58" i="33"/>
  <c r="J63" i="34" s="1"/>
  <c r="J59" i="33"/>
  <c r="I60" i="33"/>
  <c r="H61" i="33"/>
  <c r="G62" i="33"/>
  <c r="K62" i="33"/>
  <c r="J67" i="34" s="1"/>
  <c r="J63" i="33"/>
  <c r="I64" i="33"/>
  <c r="H65" i="33"/>
  <c r="G66" i="33"/>
  <c r="K66" i="33"/>
  <c r="J71" i="34" s="1"/>
  <c r="J67" i="33"/>
  <c r="I68" i="33"/>
  <c r="H69" i="33"/>
  <c r="G70" i="33"/>
  <c r="K70" i="33"/>
  <c r="J75" i="34" s="1"/>
  <c r="J71" i="33"/>
  <c r="I72" i="33"/>
  <c r="H73" i="33"/>
  <c r="G74" i="33"/>
  <c r="K74" i="33"/>
  <c r="J79" i="34" s="1"/>
  <c r="J75" i="33"/>
  <c r="I76" i="33"/>
  <c r="H77" i="33"/>
  <c r="G78" i="33"/>
  <c r="K78" i="33"/>
  <c r="J83" i="34" s="1"/>
  <c r="J79" i="33"/>
  <c r="I80" i="33"/>
  <c r="H81" i="33"/>
  <c r="G82" i="33"/>
  <c r="K82" i="33"/>
  <c r="J87" i="34" s="1"/>
  <c r="J83" i="33"/>
  <c r="I84" i="33"/>
  <c r="H85" i="33"/>
  <c r="G86" i="33"/>
  <c r="K86" i="33"/>
  <c r="J91" i="34" s="1"/>
  <c r="J87" i="33"/>
  <c r="I88" i="33"/>
  <c r="H89" i="33"/>
  <c r="G90" i="33"/>
  <c r="K90" i="33"/>
  <c r="J95" i="34" s="1"/>
  <c r="J91" i="33"/>
  <c r="I92" i="33"/>
  <c r="H93" i="33"/>
  <c r="G94" i="33"/>
  <c r="K94" i="33"/>
  <c r="J99" i="34" s="1"/>
  <c r="J95" i="33"/>
  <c r="I96" i="33"/>
  <c r="H97" i="33"/>
  <c r="G98" i="33"/>
  <c r="X98" i="33" s="1"/>
  <c r="K98" i="33"/>
  <c r="J99" i="33"/>
  <c r="I100" i="33"/>
  <c r="H101" i="33"/>
  <c r="G102" i="33"/>
  <c r="X102" i="33" s="1"/>
  <c r="K102" i="33"/>
  <c r="G53" i="33"/>
  <c r="J54" i="33"/>
  <c r="H56" i="33"/>
  <c r="K57" i="33"/>
  <c r="J62" i="34" s="1"/>
  <c r="I59" i="33"/>
  <c r="G61" i="33"/>
  <c r="J62" i="33"/>
  <c r="H64" i="33"/>
  <c r="K65" i="33"/>
  <c r="J70" i="34" s="1"/>
  <c r="I67" i="33"/>
  <c r="G69" i="33"/>
  <c r="J70" i="33"/>
  <c r="H72" i="33"/>
  <c r="K73" i="33"/>
  <c r="J78" i="34" s="1"/>
  <c r="I75" i="33"/>
  <c r="G77" i="33"/>
  <c r="J78" i="33"/>
  <c r="H80" i="33"/>
  <c r="K81" i="33"/>
  <c r="J86" i="34" s="1"/>
  <c r="I83" i="33"/>
  <c r="G85" i="33"/>
  <c r="J86" i="33"/>
  <c r="H88" i="33"/>
  <c r="K89" i="33"/>
  <c r="J94" i="34" s="1"/>
  <c r="I91" i="33"/>
  <c r="G93" i="33"/>
  <c r="J94" i="33"/>
  <c r="H96" i="33"/>
  <c r="K97" i="33"/>
  <c r="I99" i="33"/>
  <c r="G101" i="33"/>
  <c r="X101" i="33" s="1"/>
  <c r="J102" i="33"/>
  <c r="I101" i="33"/>
  <c r="H98" i="33"/>
  <c r="G95" i="33"/>
  <c r="K91" i="33"/>
  <c r="J96" i="34" s="1"/>
  <c r="J88" i="33"/>
  <c r="I85" i="33"/>
  <c r="H82" i="33"/>
  <c r="G79" i="33"/>
  <c r="K75" i="33"/>
  <c r="J80" i="34" s="1"/>
  <c r="J72" i="33"/>
  <c r="I69" i="33"/>
  <c r="H66" i="33"/>
  <c r="G63" i="33"/>
  <c r="K59" i="33"/>
  <c r="J64" i="34" s="1"/>
  <c r="J56" i="33"/>
  <c r="I53" i="33"/>
  <c r="J100" i="33"/>
  <c r="H94" i="33"/>
  <c r="K87" i="33"/>
  <c r="J92" i="34" s="1"/>
  <c r="I81" i="33"/>
  <c r="G75" i="33"/>
  <c r="J68" i="33"/>
  <c r="H62" i="33"/>
  <c r="K55" i="33"/>
  <c r="J60" i="34" s="1"/>
  <c r="K52" i="33"/>
  <c r="J57" i="34" s="1"/>
  <c r="G52" i="33"/>
  <c r="J45" i="33"/>
  <c r="J50" i="33"/>
  <c r="J51" i="33"/>
  <c r="G45" i="33"/>
  <c r="I46" i="33"/>
  <c r="K47" i="33"/>
  <c r="J52" i="34" s="1"/>
  <c r="G49" i="33"/>
  <c r="I50" i="33"/>
  <c r="K51" i="33"/>
  <c r="J56" i="34" s="1"/>
  <c r="H47" i="33"/>
  <c r="H51" i="33"/>
  <c r="G46" i="33"/>
  <c r="I47" i="33"/>
  <c r="K48" i="33"/>
  <c r="J53" i="34" s="1"/>
  <c r="G50" i="33"/>
  <c r="I51" i="33"/>
  <c r="H48" i="33"/>
  <c r="I49" i="33"/>
  <c r="H46" i="33"/>
  <c r="J48" i="33"/>
  <c r="J49" i="33"/>
  <c r="J46" i="33"/>
  <c r="J47" i="33"/>
  <c r="K45" i="33"/>
  <c r="J50" i="34" s="1"/>
  <c r="G47" i="33"/>
  <c r="I48" i="33"/>
  <c r="K49" i="33"/>
  <c r="J54" i="34" s="1"/>
  <c r="G51" i="33"/>
  <c r="H45" i="33"/>
  <c r="H49" i="33"/>
  <c r="I45" i="33"/>
  <c r="K46" i="33"/>
  <c r="J51" i="34" s="1"/>
  <c r="G48" i="33"/>
  <c r="K50" i="33"/>
  <c r="J55" i="34" s="1"/>
  <c r="H50" i="33"/>
  <c r="H54" i="31"/>
  <c r="E57" i="32" s="1"/>
  <c r="G55" i="31"/>
  <c r="K55" i="31"/>
  <c r="H58" i="32" s="1"/>
  <c r="J56" i="31"/>
  <c r="G59" i="32" s="1"/>
  <c r="I57" i="31"/>
  <c r="F60" i="32" s="1"/>
  <c r="H58" i="31"/>
  <c r="E61" i="32" s="1"/>
  <c r="G59" i="31"/>
  <c r="K59" i="31"/>
  <c r="H62" i="32" s="1"/>
  <c r="J60" i="31"/>
  <c r="G63" i="32" s="1"/>
  <c r="I61" i="31"/>
  <c r="F64" i="32" s="1"/>
  <c r="H62" i="31"/>
  <c r="E65" i="32" s="1"/>
  <c r="G63" i="31"/>
  <c r="K63" i="31"/>
  <c r="H66" i="32" s="1"/>
  <c r="J64" i="31"/>
  <c r="G67" i="32" s="1"/>
  <c r="I65" i="31"/>
  <c r="F68" i="32" s="1"/>
  <c r="H66" i="31"/>
  <c r="E69" i="32" s="1"/>
  <c r="G67" i="31"/>
  <c r="K67" i="31"/>
  <c r="H70" i="32" s="1"/>
  <c r="J68" i="31"/>
  <c r="G71" i="32" s="1"/>
  <c r="I69" i="31"/>
  <c r="F72" i="32" s="1"/>
  <c r="H70" i="31"/>
  <c r="E73" i="32" s="1"/>
  <c r="G71" i="31"/>
  <c r="K71" i="31"/>
  <c r="H74" i="32" s="1"/>
  <c r="J72" i="31"/>
  <c r="G75" i="32" s="1"/>
  <c r="I73" i="31"/>
  <c r="F76" i="32" s="1"/>
  <c r="H74" i="31"/>
  <c r="E77" i="32" s="1"/>
  <c r="G75" i="31"/>
  <c r="K75" i="31"/>
  <c r="H78" i="32" s="1"/>
  <c r="J76" i="31"/>
  <c r="G79" i="32" s="1"/>
  <c r="I77" i="31"/>
  <c r="F80" i="32" s="1"/>
  <c r="H78" i="31"/>
  <c r="E81" i="32" s="1"/>
  <c r="G79" i="31"/>
  <c r="K79" i="31"/>
  <c r="H82" i="32" s="1"/>
  <c r="J80" i="31"/>
  <c r="G83" i="32" s="1"/>
  <c r="I81" i="31"/>
  <c r="F84" i="32" s="1"/>
  <c r="H82" i="31"/>
  <c r="E85" i="32" s="1"/>
  <c r="G83" i="31"/>
  <c r="K83" i="31"/>
  <c r="H86" i="32" s="1"/>
  <c r="J84" i="31"/>
  <c r="G87" i="32" s="1"/>
  <c r="I85" i="31"/>
  <c r="F88" i="32" s="1"/>
  <c r="H86" i="31"/>
  <c r="E89" i="32" s="1"/>
  <c r="G87" i="31"/>
  <c r="K87" i="31"/>
  <c r="H90" i="32" s="1"/>
  <c r="J88" i="31"/>
  <c r="G91" i="32" s="1"/>
  <c r="I89" i="31"/>
  <c r="F92" i="32" s="1"/>
  <c r="H90" i="31"/>
  <c r="E93" i="32" s="1"/>
  <c r="G91" i="31"/>
  <c r="K91" i="31"/>
  <c r="H94" i="32" s="1"/>
  <c r="J92" i="31"/>
  <c r="G95" i="32" s="1"/>
  <c r="I93" i="31"/>
  <c r="F96" i="32" s="1"/>
  <c r="H94" i="31"/>
  <c r="E97" i="32" s="1"/>
  <c r="G95" i="31"/>
  <c r="K95" i="31"/>
  <c r="H98" i="32" s="1"/>
  <c r="J96" i="31"/>
  <c r="G99" i="32" s="1"/>
  <c r="I97" i="31"/>
  <c r="F100" i="32" s="1"/>
  <c r="H98" i="31"/>
  <c r="E101" i="32" s="1"/>
  <c r="G99" i="31"/>
  <c r="K99" i="31"/>
  <c r="H102" i="32" s="1"/>
  <c r="J100" i="31"/>
  <c r="G103" i="32" s="1"/>
  <c r="I101" i="31"/>
  <c r="F104" i="32" s="1"/>
  <c r="H102" i="31"/>
  <c r="E105" i="32" s="1"/>
  <c r="G103" i="31"/>
  <c r="K103" i="31"/>
  <c r="H106" i="32" s="1"/>
  <c r="J104" i="31"/>
  <c r="I54" i="31"/>
  <c r="F57" i="32" s="1"/>
  <c r="H55" i="31"/>
  <c r="E58" i="32" s="1"/>
  <c r="G56" i="31"/>
  <c r="K56" i="31"/>
  <c r="H59" i="32" s="1"/>
  <c r="J57" i="31"/>
  <c r="G60" i="32" s="1"/>
  <c r="I58" i="31"/>
  <c r="F61" i="32" s="1"/>
  <c r="H59" i="31"/>
  <c r="E62" i="32" s="1"/>
  <c r="G60" i="31"/>
  <c r="K60" i="31"/>
  <c r="H63" i="32" s="1"/>
  <c r="J61" i="31"/>
  <c r="G64" i="32" s="1"/>
  <c r="I62" i="31"/>
  <c r="F65" i="32" s="1"/>
  <c r="H63" i="31"/>
  <c r="E66" i="32" s="1"/>
  <c r="G64" i="31"/>
  <c r="K64" i="31"/>
  <c r="H67" i="32" s="1"/>
  <c r="J65" i="31"/>
  <c r="G68" i="32" s="1"/>
  <c r="I66" i="31"/>
  <c r="F69" i="32" s="1"/>
  <c r="H67" i="31"/>
  <c r="E70" i="32" s="1"/>
  <c r="G68" i="31"/>
  <c r="K68" i="31"/>
  <c r="H71" i="32" s="1"/>
  <c r="J69" i="31"/>
  <c r="G72" i="32" s="1"/>
  <c r="I70" i="31"/>
  <c r="F73" i="32" s="1"/>
  <c r="H71" i="31"/>
  <c r="E74" i="32" s="1"/>
  <c r="G72" i="31"/>
  <c r="K72" i="31"/>
  <c r="H75" i="32" s="1"/>
  <c r="J73" i="31"/>
  <c r="G76" i="32" s="1"/>
  <c r="I74" i="31"/>
  <c r="F77" i="32" s="1"/>
  <c r="H75" i="31"/>
  <c r="E78" i="32" s="1"/>
  <c r="G76" i="31"/>
  <c r="K76" i="31"/>
  <c r="H79" i="32" s="1"/>
  <c r="J77" i="31"/>
  <c r="G80" i="32" s="1"/>
  <c r="I78" i="31"/>
  <c r="F81" i="32" s="1"/>
  <c r="H79" i="31"/>
  <c r="E82" i="32" s="1"/>
  <c r="G80" i="31"/>
  <c r="K80" i="31"/>
  <c r="H83" i="32" s="1"/>
  <c r="J81" i="31"/>
  <c r="G84" i="32" s="1"/>
  <c r="I82" i="31"/>
  <c r="F85" i="32" s="1"/>
  <c r="H83" i="31"/>
  <c r="E86" i="32" s="1"/>
  <c r="G84" i="31"/>
  <c r="K84" i="31"/>
  <c r="H87" i="32" s="1"/>
  <c r="J85" i="31"/>
  <c r="G88" i="32" s="1"/>
  <c r="I86" i="31"/>
  <c r="F89" i="32" s="1"/>
  <c r="H87" i="31"/>
  <c r="E90" i="32" s="1"/>
  <c r="G88" i="31"/>
  <c r="K88" i="31"/>
  <c r="H91" i="32" s="1"/>
  <c r="J89" i="31"/>
  <c r="G92" i="32" s="1"/>
  <c r="I90" i="31"/>
  <c r="F93" i="32" s="1"/>
  <c r="H91" i="31"/>
  <c r="E94" i="32" s="1"/>
  <c r="G92" i="31"/>
  <c r="K92" i="31"/>
  <c r="H95" i="32" s="1"/>
  <c r="J93" i="31"/>
  <c r="G96" i="32" s="1"/>
  <c r="I94" i="31"/>
  <c r="F97" i="32" s="1"/>
  <c r="H95" i="31"/>
  <c r="E98" i="32" s="1"/>
  <c r="G96" i="31"/>
  <c r="K96" i="31"/>
  <c r="H99" i="32" s="1"/>
  <c r="I98" i="31"/>
  <c r="F101" i="32" s="1"/>
  <c r="G100" i="31"/>
  <c r="J101" i="31"/>
  <c r="G104" i="32" s="1"/>
  <c r="H103" i="31"/>
  <c r="E106" i="32" s="1"/>
  <c r="K104" i="31"/>
  <c r="J54" i="31"/>
  <c r="G57" i="32" s="1"/>
  <c r="I55" i="31"/>
  <c r="F58" i="32" s="1"/>
  <c r="H56" i="31"/>
  <c r="E59" i="32" s="1"/>
  <c r="G57" i="31"/>
  <c r="K57" i="31"/>
  <c r="H60" i="32" s="1"/>
  <c r="J58" i="31"/>
  <c r="G61" i="32" s="1"/>
  <c r="I59" i="31"/>
  <c r="F62" i="32" s="1"/>
  <c r="H60" i="31"/>
  <c r="E63" i="32" s="1"/>
  <c r="G61" i="31"/>
  <c r="K61" i="31"/>
  <c r="H64" i="32" s="1"/>
  <c r="J62" i="31"/>
  <c r="G65" i="32" s="1"/>
  <c r="I63" i="31"/>
  <c r="F66" i="32" s="1"/>
  <c r="H64" i="31"/>
  <c r="E67" i="32" s="1"/>
  <c r="G65" i="31"/>
  <c r="K65" i="31"/>
  <c r="H68" i="32" s="1"/>
  <c r="J66" i="31"/>
  <c r="G69" i="32" s="1"/>
  <c r="I67" i="31"/>
  <c r="F70" i="32" s="1"/>
  <c r="H68" i="31"/>
  <c r="E71" i="32" s="1"/>
  <c r="G69" i="31"/>
  <c r="K69" i="31"/>
  <c r="H72" i="32" s="1"/>
  <c r="J70" i="31"/>
  <c r="G73" i="32" s="1"/>
  <c r="I71" i="31"/>
  <c r="F74" i="32" s="1"/>
  <c r="H72" i="31"/>
  <c r="E75" i="32" s="1"/>
  <c r="G73" i="31"/>
  <c r="K73" i="31"/>
  <c r="H76" i="32" s="1"/>
  <c r="J74" i="31"/>
  <c r="G77" i="32" s="1"/>
  <c r="I75" i="31"/>
  <c r="F78" i="32" s="1"/>
  <c r="H76" i="31"/>
  <c r="E79" i="32" s="1"/>
  <c r="G77" i="31"/>
  <c r="K77" i="31"/>
  <c r="H80" i="32" s="1"/>
  <c r="J78" i="31"/>
  <c r="G81" i="32" s="1"/>
  <c r="I79" i="31"/>
  <c r="F82" i="32" s="1"/>
  <c r="H80" i="31"/>
  <c r="E83" i="32" s="1"/>
  <c r="G81" i="31"/>
  <c r="K81" i="31"/>
  <c r="H84" i="32" s="1"/>
  <c r="J82" i="31"/>
  <c r="G85" i="32" s="1"/>
  <c r="I83" i="31"/>
  <c r="F86" i="32" s="1"/>
  <c r="H84" i="31"/>
  <c r="E87" i="32" s="1"/>
  <c r="G85" i="31"/>
  <c r="K85" i="31"/>
  <c r="H88" i="32" s="1"/>
  <c r="J86" i="31"/>
  <c r="G89" i="32" s="1"/>
  <c r="I87" i="31"/>
  <c r="F90" i="32" s="1"/>
  <c r="H88" i="31"/>
  <c r="E91" i="32" s="1"/>
  <c r="G89" i="31"/>
  <c r="K89" i="31"/>
  <c r="H92" i="32" s="1"/>
  <c r="J90" i="31"/>
  <c r="G93" i="32" s="1"/>
  <c r="I91" i="31"/>
  <c r="F94" i="32" s="1"/>
  <c r="H92" i="31"/>
  <c r="E95" i="32" s="1"/>
  <c r="G93" i="31"/>
  <c r="K93" i="31"/>
  <c r="H96" i="32" s="1"/>
  <c r="J94" i="31"/>
  <c r="G97" i="32" s="1"/>
  <c r="I95" i="31"/>
  <c r="F98" i="32" s="1"/>
  <c r="H96" i="31"/>
  <c r="E99" i="32" s="1"/>
  <c r="G97" i="31"/>
  <c r="K97" i="31"/>
  <c r="H100" i="32" s="1"/>
  <c r="J98" i="31"/>
  <c r="G101" i="32" s="1"/>
  <c r="I99" i="31"/>
  <c r="F102" i="32" s="1"/>
  <c r="H100" i="31"/>
  <c r="E103" i="32" s="1"/>
  <c r="G101" i="31"/>
  <c r="K101" i="31"/>
  <c r="H104" i="32" s="1"/>
  <c r="J102" i="31"/>
  <c r="G105" i="32" s="1"/>
  <c r="I103" i="31"/>
  <c r="F106" i="32" s="1"/>
  <c r="H104" i="31"/>
  <c r="G54" i="31"/>
  <c r="K54" i="31"/>
  <c r="H57" i="32" s="1"/>
  <c r="J55" i="31"/>
  <c r="G58" i="32" s="1"/>
  <c r="I56" i="31"/>
  <c r="F59" i="32" s="1"/>
  <c r="H57" i="31"/>
  <c r="E60" i="32" s="1"/>
  <c r="G58" i="31"/>
  <c r="K58" i="31"/>
  <c r="H61" i="32" s="1"/>
  <c r="J59" i="31"/>
  <c r="G62" i="32" s="1"/>
  <c r="I60" i="31"/>
  <c r="F63" i="32" s="1"/>
  <c r="H61" i="31"/>
  <c r="E64" i="32" s="1"/>
  <c r="G62" i="31"/>
  <c r="K62" i="31"/>
  <c r="H65" i="32" s="1"/>
  <c r="J63" i="31"/>
  <c r="G66" i="32" s="1"/>
  <c r="I64" i="31"/>
  <c r="F67" i="32" s="1"/>
  <c r="H65" i="31"/>
  <c r="E68" i="32" s="1"/>
  <c r="G66" i="31"/>
  <c r="K66" i="31"/>
  <c r="H69" i="32" s="1"/>
  <c r="J67" i="31"/>
  <c r="G70" i="32" s="1"/>
  <c r="I68" i="31"/>
  <c r="F71" i="32" s="1"/>
  <c r="H69" i="31"/>
  <c r="E72" i="32" s="1"/>
  <c r="G70" i="31"/>
  <c r="K70" i="31"/>
  <c r="H73" i="32" s="1"/>
  <c r="J71" i="31"/>
  <c r="G74" i="32" s="1"/>
  <c r="I72" i="31"/>
  <c r="F75" i="32" s="1"/>
  <c r="H73" i="31"/>
  <c r="E76" i="32" s="1"/>
  <c r="G74" i="31"/>
  <c r="K74" i="31"/>
  <c r="H77" i="32" s="1"/>
  <c r="J75" i="31"/>
  <c r="G78" i="32" s="1"/>
  <c r="I76" i="31"/>
  <c r="F79" i="32" s="1"/>
  <c r="H77" i="31"/>
  <c r="E80" i="32" s="1"/>
  <c r="G78" i="31"/>
  <c r="K78" i="31"/>
  <c r="H81" i="32" s="1"/>
  <c r="J79" i="31"/>
  <c r="G82" i="32" s="1"/>
  <c r="I80" i="31"/>
  <c r="F83" i="32" s="1"/>
  <c r="H81" i="31"/>
  <c r="E84" i="32" s="1"/>
  <c r="G82" i="31"/>
  <c r="K82" i="31"/>
  <c r="H85" i="32" s="1"/>
  <c r="J83" i="31"/>
  <c r="G86" i="32" s="1"/>
  <c r="I84" i="31"/>
  <c r="F87" i="32" s="1"/>
  <c r="H85" i="31"/>
  <c r="E88" i="32" s="1"/>
  <c r="G86" i="31"/>
  <c r="K86" i="31"/>
  <c r="H89" i="32" s="1"/>
  <c r="J87" i="31"/>
  <c r="G90" i="32" s="1"/>
  <c r="I88" i="31"/>
  <c r="F91" i="32" s="1"/>
  <c r="H89" i="31"/>
  <c r="E92" i="32" s="1"/>
  <c r="G90" i="31"/>
  <c r="K90" i="31"/>
  <c r="H93" i="32" s="1"/>
  <c r="J91" i="31"/>
  <c r="G94" i="32" s="1"/>
  <c r="I92" i="31"/>
  <c r="F95" i="32" s="1"/>
  <c r="H93" i="31"/>
  <c r="E96" i="32" s="1"/>
  <c r="G94" i="31"/>
  <c r="K94" i="31"/>
  <c r="H97" i="32" s="1"/>
  <c r="J95" i="31"/>
  <c r="G98" i="32" s="1"/>
  <c r="I96" i="31"/>
  <c r="F99" i="32" s="1"/>
  <c r="H97" i="31"/>
  <c r="E100" i="32" s="1"/>
  <c r="G98" i="31"/>
  <c r="K98" i="31"/>
  <c r="H101" i="32" s="1"/>
  <c r="J99" i="31"/>
  <c r="G102" i="32" s="1"/>
  <c r="I100" i="31"/>
  <c r="F103" i="32" s="1"/>
  <c r="H101" i="31"/>
  <c r="E104" i="32" s="1"/>
  <c r="G102" i="31"/>
  <c r="K102" i="31"/>
  <c r="H105" i="32" s="1"/>
  <c r="J103" i="31"/>
  <c r="G106" i="32" s="1"/>
  <c r="I104" i="31"/>
  <c r="J97" i="31"/>
  <c r="G100" i="32" s="1"/>
  <c r="H99" i="31"/>
  <c r="E102" i="32" s="1"/>
  <c r="K100" i="31"/>
  <c r="H103" i="32" s="1"/>
  <c r="I102" i="31"/>
  <c r="F105" i="32" s="1"/>
  <c r="G104" i="31"/>
  <c r="X104" i="31" s="1"/>
  <c r="J39" i="31"/>
  <c r="J47" i="31"/>
  <c r="G50" i="32" s="1"/>
  <c r="J42" i="31"/>
  <c r="G45" i="32" s="1"/>
  <c r="J50" i="31"/>
  <c r="G53" i="32" s="1"/>
  <c r="J37" i="31"/>
  <c r="G40" i="32" s="1"/>
  <c r="J45" i="31"/>
  <c r="G48" i="32" s="1"/>
  <c r="J53" i="31"/>
  <c r="G56" i="32" s="1"/>
  <c r="J40" i="31"/>
  <c r="J48" i="31"/>
  <c r="G51" i="32" s="1"/>
  <c r="G35" i="31"/>
  <c r="I36" i="31"/>
  <c r="F39" i="32" s="1"/>
  <c r="K37" i="31"/>
  <c r="H40" i="32" s="1"/>
  <c r="G39" i="31"/>
  <c r="I40" i="31"/>
  <c r="K41" i="31"/>
  <c r="G43" i="31"/>
  <c r="I44" i="31"/>
  <c r="F47" i="32" s="1"/>
  <c r="K45" i="31"/>
  <c r="H48" i="32" s="1"/>
  <c r="G47" i="31"/>
  <c r="I48" i="31"/>
  <c r="F51" i="32" s="1"/>
  <c r="K49" i="31"/>
  <c r="H52" i="32" s="1"/>
  <c r="G51" i="31"/>
  <c r="I52" i="31"/>
  <c r="F55" i="32" s="1"/>
  <c r="K53" i="31"/>
  <c r="H56" i="32" s="1"/>
  <c r="H37" i="31"/>
  <c r="E40" i="32" s="1"/>
  <c r="H41" i="31"/>
  <c r="H45" i="31"/>
  <c r="E48" i="32" s="1"/>
  <c r="H49" i="31"/>
  <c r="E52" i="32" s="1"/>
  <c r="H53" i="31"/>
  <c r="E56" i="32" s="1"/>
  <c r="I35" i="31"/>
  <c r="F38" i="32" s="1"/>
  <c r="K36" i="31"/>
  <c r="H39" i="32" s="1"/>
  <c r="G38" i="31"/>
  <c r="I39" i="31"/>
  <c r="K40" i="31"/>
  <c r="G42" i="31"/>
  <c r="I43" i="31"/>
  <c r="F46" i="32" s="1"/>
  <c r="K44" i="31"/>
  <c r="H47" i="32" s="1"/>
  <c r="G46" i="31"/>
  <c r="I47" i="31"/>
  <c r="F50" i="32" s="1"/>
  <c r="K48" i="31"/>
  <c r="H51" i="32" s="1"/>
  <c r="G50" i="31"/>
  <c r="I51" i="31"/>
  <c r="F54" i="32" s="1"/>
  <c r="K52" i="31"/>
  <c r="H55" i="32" s="1"/>
  <c r="H36" i="31"/>
  <c r="E39" i="32" s="1"/>
  <c r="H40" i="31"/>
  <c r="H44" i="31"/>
  <c r="E47" i="32" s="1"/>
  <c r="H48" i="31"/>
  <c r="E51" i="32" s="1"/>
  <c r="J35" i="31"/>
  <c r="G38" i="32" s="1"/>
  <c r="J43" i="31"/>
  <c r="G46" i="32" s="1"/>
  <c r="J51" i="31"/>
  <c r="G54" i="32" s="1"/>
  <c r="J38" i="31"/>
  <c r="G41" i="32" s="1"/>
  <c r="J46" i="31"/>
  <c r="G49" i="32" s="1"/>
  <c r="J41" i="31"/>
  <c r="J49" i="31"/>
  <c r="G52" i="32" s="1"/>
  <c r="J36" i="31"/>
  <c r="G39" i="32" s="1"/>
  <c r="J44" i="31"/>
  <c r="G47" i="32" s="1"/>
  <c r="J52" i="31"/>
  <c r="G55" i="32" s="1"/>
  <c r="K35" i="31"/>
  <c r="H38" i="32" s="1"/>
  <c r="G37" i="31"/>
  <c r="I38" i="31"/>
  <c r="F41" i="32" s="1"/>
  <c r="K39" i="31"/>
  <c r="G41" i="31"/>
  <c r="I42" i="31"/>
  <c r="F45" i="32" s="1"/>
  <c r="K43" i="31"/>
  <c r="H46" i="32" s="1"/>
  <c r="G45" i="31"/>
  <c r="I46" i="31"/>
  <c r="F49" i="32" s="1"/>
  <c r="K47" i="31"/>
  <c r="H50" i="32" s="1"/>
  <c r="G49" i="31"/>
  <c r="I50" i="31"/>
  <c r="F53" i="32" s="1"/>
  <c r="K51" i="31"/>
  <c r="H54" i="32" s="1"/>
  <c r="G53" i="31"/>
  <c r="H35" i="31"/>
  <c r="E38" i="32" s="1"/>
  <c r="H39" i="31"/>
  <c r="H43" i="31"/>
  <c r="E46" i="32" s="1"/>
  <c r="H47" i="31"/>
  <c r="E50" i="32" s="1"/>
  <c r="H51" i="31"/>
  <c r="E54" i="32" s="1"/>
  <c r="G36" i="31"/>
  <c r="I37" i="31"/>
  <c r="F40" i="32" s="1"/>
  <c r="K38" i="31"/>
  <c r="H41" i="32" s="1"/>
  <c r="G40" i="31"/>
  <c r="I41" i="31"/>
  <c r="K42" i="31"/>
  <c r="H45" i="32" s="1"/>
  <c r="G44" i="31"/>
  <c r="I45" i="31"/>
  <c r="F48" i="32" s="1"/>
  <c r="K46" i="31"/>
  <c r="H49" i="32" s="1"/>
  <c r="G48" i="31"/>
  <c r="I49" i="31"/>
  <c r="F52" i="32" s="1"/>
  <c r="K50" i="31"/>
  <c r="H53" i="32" s="1"/>
  <c r="G52" i="31"/>
  <c r="I53" i="31"/>
  <c r="F56" i="32" s="1"/>
  <c r="H38" i="31"/>
  <c r="E41" i="32" s="1"/>
  <c r="H42" i="31"/>
  <c r="E45" i="32" s="1"/>
  <c r="H46" i="31"/>
  <c r="E49" i="32" s="1"/>
  <c r="H50" i="31"/>
  <c r="E53" i="32" s="1"/>
  <c r="H52" i="31"/>
  <c r="E55" i="32" s="1"/>
  <c r="J48" i="29"/>
  <c r="G56" i="30" s="1"/>
  <c r="I49" i="29"/>
  <c r="F57" i="30" s="1"/>
  <c r="H50" i="29"/>
  <c r="E58" i="30" s="1"/>
  <c r="G51" i="29"/>
  <c r="K51" i="29"/>
  <c r="H59" i="30" s="1"/>
  <c r="J52" i="29"/>
  <c r="G60" i="30" s="1"/>
  <c r="I53" i="29"/>
  <c r="F61" i="30" s="1"/>
  <c r="H54" i="29"/>
  <c r="E62" i="30" s="1"/>
  <c r="G55" i="29"/>
  <c r="K55" i="29"/>
  <c r="H63" i="30" s="1"/>
  <c r="J56" i="29"/>
  <c r="G64" i="30" s="1"/>
  <c r="I57" i="29"/>
  <c r="F65" i="30" s="1"/>
  <c r="H58" i="29"/>
  <c r="E66" i="30" s="1"/>
  <c r="G59" i="29"/>
  <c r="K59" i="29"/>
  <c r="H67" i="30" s="1"/>
  <c r="J60" i="29"/>
  <c r="G68" i="30" s="1"/>
  <c r="I61" i="29"/>
  <c r="F69" i="30" s="1"/>
  <c r="H62" i="29"/>
  <c r="E70" i="30" s="1"/>
  <c r="G63" i="29"/>
  <c r="K63" i="29"/>
  <c r="H71" i="30" s="1"/>
  <c r="J64" i="29"/>
  <c r="G72" i="30" s="1"/>
  <c r="I65" i="29"/>
  <c r="F73" i="30" s="1"/>
  <c r="H66" i="29"/>
  <c r="E74" i="30" s="1"/>
  <c r="G67" i="29"/>
  <c r="K67" i="29"/>
  <c r="H75" i="30" s="1"/>
  <c r="J68" i="29"/>
  <c r="G76" i="30" s="1"/>
  <c r="I69" i="29"/>
  <c r="F77" i="30" s="1"/>
  <c r="H70" i="29"/>
  <c r="E78" i="30" s="1"/>
  <c r="G71" i="29"/>
  <c r="K71" i="29"/>
  <c r="H79" i="30" s="1"/>
  <c r="J72" i="29"/>
  <c r="G80" i="30" s="1"/>
  <c r="I73" i="29"/>
  <c r="F81" i="30" s="1"/>
  <c r="H74" i="29"/>
  <c r="E82" i="30" s="1"/>
  <c r="G75" i="29"/>
  <c r="K75" i="29"/>
  <c r="H83" i="30" s="1"/>
  <c r="J76" i="29"/>
  <c r="G84" i="30" s="1"/>
  <c r="I77" i="29"/>
  <c r="F85" i="30" s="1"/>
  <c r="H78" i="29"/>
  <c r="E86" i="30" s="1"/>
  <c r="G79" i="29"/>
  <c r="K79" i="29"/>
  <c r="H87" i="30" s="1"/>
  <c r="J80" i="29"/>
  <c r="G88" i="30" s="1"/>
  <c r="I81" i="29"/>
  <c r="F89" i="30" s="1"/>
  <c r="H82" i="29"/>
  <c r="E90" i="30" s="1"/>
  <c r="G83" i="29"/>
  <c r="K83" i="29"/>
  <c r="H91" i="30" s="1"/>
  <c r="J84" i="29"/>
  <c r="G92" i="30" s="1"/>
  <c r="I85" i="29"/>
  <c r="F93" i="30" s="1"/>
  <c r="H86" i="29"/>
  <c r="E94" i="30" s="1"/>
  <c r="G87" i="29"/>
  <c r="K87" i="29"/>
  <c r="H95" i="30" s="1"/>
  <c r="J88" i="29"/>
  <c r="G96" i="30" s="1"/>
  <c r="I89" i="29"/>
  <c r="F97" i="30" s="1"/>
  <c r="H90" i="29"/>
  <c r="E98" i="30" s="1"/>
  <c r="G91" i="29"/>
  <c r="K91" i="29"/>
  <c r="H99" i="30" s="1"/>
  <c r="J92" i="29"/>
  <c r="G100" i="30" s="1"/>
  <c r="I93" i="29"/>
  <c r="F101" i="30" s="1"/>
  <c r="H94" i="29"/>
  <c r="E102" i="30" s="1"/>
  <c r="G95" i="29"/>
  <c r="K95" i="29"/>
  <c r="H103" i="30" s="1"/>
  <c r="J96" i="29"/>
  <c r="G104" i="30" s="1"/>
  <c r="I97" i="29"/>
  <c r="F105" i="30" s="1"/>
  <c r="H98" i="29"/>
  <c r="E106" i="30" s="1"/>
  <c r="G99" i="29"/>
  <c r="K99" i="29"/>
  <c r="H107" i="30" s="1"/>
  <c r="J100" i="29"/>
  <c r="I48" i="29"/>
  <c r="F56" i="30" s="1"/>
  <c r="H49" i="29"/>
  <c r="E57" i="30" s="1"/>
  <c r="G50" i="29"/>
  <c r="K50" i="29"/>
  <c r="H58" i="30" s="1"/>
  <c r="J51" i="29"/>
  <c r="G59" i="30" s="1"/>
  <c r="I52" i="29"/>
  <c r="F60" i="30" s="1"/>
  <c r="H53" i="29"/>
  <c r="E61" i="30" s="1"/>
  <c r="G54" i="29"/>
  <c r="K54" i="29"/>
  <c r="H62" i="30" s="1"/>
  <c r="J55" i="29"/>
  <c r="G63" i="30" s="1"/>
  <c r="I56" i="29"/>
  <c r="F64" i="30" s="1"/>
  <c r="H57" i="29"/>
  <c r="E65" i="30" s="1"/>
  <c r="G58" i="29"/>
  <c r="K58" i="29"/>
  <c r="H66" i="30" s="1"/>
  <c r="J59" i="29"/>
  <c r="G67" i="30" s="1"/>
  <c r="I60" i="29"/>
  <c r="F68" i="30" s="1"/>
  <c r="H61" i="29"/>
  <c r="E69" i="30" s="1"/>
  <c r="G62" i="29"/>
  <c r="K62" i="29"/>
  <c r="H70" i="30" s="1"/>
  <c r="J63" i="29"/>
  <c r="G71" i="30" s="1"/>
  <c r="I64" i="29"/>
  <c r="F72" i="30" s="1"/>
  <c r="H65" i="29"/>
  <c r="E73" i="30" s="1"/>
  <c r="G66" i="29"/>
  <c r="K66" i="29"/>
  <c r="H74" i="30" s="1"/>
  <c r="J67" i="29"/>
  <c r="G75" i="30" s="1"/>
  <c r="I68" i="29"/>
  <c r="F76" i="30" s="1"/>
  <c r="H69" i="29"/>
  <c r="E77" i="30" s="1"/>
  <c r="G70" i="29"/>
  <c r="K70" i="29"/>
  <c r="H78" i="30" s="1"/>
  <c r="J71" i="29"/>
  <c r="G79" i="30" s="1"/>
  <c r="I72" i="29"/>
  <c r="F80" i="30" s="1"/>
  <c r="H73" i="29"/>
  <c r="E81" i="30" s="1"/>
  <c r="G74" i="29"/>
  <c r="K74" i="29"/>
  <c r="H82" i="30" s="1"/>
  <c r="J75" i="29"/>
  <c r="G83" i="30" s="1"/>
  <c r="I76" i="29"/>
  <c r="F84" i="30" s="1"/>
  <c r="H77" i="29"/>
  <c r="E85" i="30" s="1"/>
  <c r="G78" i="29"/>
  <c r="K78" i="29"/>
  <c r="H86" i="30" s="1"/>
  <c r="J79" i="29"/>
  <c r="G87" i="30" s="1"/>
  <c r="I80" i="29"/>
  <c r="F88" i="30" s="1"/>
  <c r="H81" i="29"/>
  <c r="E89" i="30" s="1"/>
  <c r="G82" i="29"/>
  <c r="K82" i="29"/>
  <c r="H90" i="30" s="1"/>
  <c r="J83" i="29"/>
  <c r="G91" i="30" s="1"/>
  <c r="I84" i="29"/>
  <c r="F92" i="30" s="1"/>
  <c r="H85" i="29"/>
  <c r="E93" i="30" s="1"/>
  <c r="G86" i="29"/>
  <c r="K86" i="29"/>
  <c r="H94" i="30" s="1"/>
  <c r="J87" i="29"/>
  <c r="G95" i="30" s="1"/>
  <c r="I88" i="29"/>
  <c r="F96" i="30" s="1"/>
  <c r="H89" i="29"/>
  <c r="E97" i="30" s="1"/>
  <c r="G90" i="29"/>
  <c r="K90" i="29"/>
  <c r="H98" i="30" s="1"/>
  <c r="J91" i="29"/>
  <c r="G99" i="30" s="1"/>
  <c r="I92" i="29"/>
  <c r="F100" i="30" s="1"/>
  <c r="H93" i="29"/>
  <c r="E101" i="30" s="1"/>
  <c r="G94" i="29"/>
  <c r="K94" i="29"/>
  <c r="H102" i="30" s="1"/>
  <c r="J95" i="29"/>
  <c r="G103" i="30" s="1"/>
  <c r="I96" i="29"/>
  <c r="F104" i="30" s="1"/>
  <c r="H97" i="29"/>
  <c r="E105" i="30" s="1"/>
  <c r="G98" i="29"/>
  <c r="K98" i="29"/>
  <c r="H106" i="30" s="1"/>
  <c r="J99" i="29"/>
  <c r="G107" i="30" s="1"/>
  <c r="I100" i="29"/>
  <c r="H48" i="29"/>
  <c r="E56" i="30" s="1"/>
  <c r="G49" i="29"/>
  <c r="K49" i="29"/>
  <c r="H57" i="30" s="1"/>
  <c r="J50" i="29"/>
  <c r="G58" i="30" s="1"/>
  <c r="I51" i="29"/>
  <c r="F59" i="30" s="1"/>
  <c r="H52" i="29"/>
  <c r="E60" i="30" s="1"/>
  <c r="G53" i="29"/>
  <c r="K53" i="29"/>
  <c r="H61" i="30" s="1"/>
  <c r="J54" i="29"/>
  <c r="G62" i="30" s="1"/>
  <c r="I55" i="29"/>
  <c r="F63" i="30" s="1"/>
  <c r="H56" i="29"/>
  <c r="E64" i="30" s="1"/>
  <c r="G57" i="29"/>
  <c r="K57" i="29"/>
  <c r="H65" i="30" s="1"/>
  <c r="J58" i="29"/>
  <c r="G66" i="30" s="1"/>
  <c r="I59" i="29"/>
  <c r="F67" i="30" s="1"/>
  <c r="H60" i="29"/>
  <c r="E68" i="30" s="1"/>
  <c r="G61" i="29"/>
  <c r="K61" i="29"/>
  <c r="H69" i="30" s="1"/>
  <c r="J62" i="29"/>
  <c r="G70" i="30" s="1"/>
  <c r="I63" i="29"/>
  <c r="F71" i="30" s="1"/>
  <c r="H64" i="29"/>
  <c r="E72" i="30" s="1"/>
  <c r="G65" i="29"/>
  <c r="K65" i="29"/>
  <c r="H73" i="30" s="1"/>
  <c r="J66" i="29"/>
  <c r="G74" i="30" s="1"/>
  <c r="I67" i="29"/>
  <c r="F75" i="30" s="1"/>
  <c r="H68" i="29"/>
  <c r="E76" i="30" s="1"/>
  <c r="G69" i="29"/>
  <c r="K69" i="29"/>
  <c r="H77" i="30" s="1"/>
  <c r="J70" i="29"/>
  <c r="G78" i="30" s="1"/>
  <c r="I71" i="29"/>
  <c r="F79" i="30" s="1"/>
  <c r="H72" i="29"/>
  <c r="E80" i="30" s="1"/>
  <c r="G73" i="29"/>
  <c r="K73" i="29"/>
  <c r="H81" i="30" s="1"/>
  <c r="J74" i="29"/>
  <c r="G82" i="30" s="1"/>
  <c r="I75" i="29"/>
  <c r="F83" i="30" s="1"/>
  <c r="H76" i="29"/>
  <c r="E84" i="30" s="1"/>
  <c r="G77" i="29"/>
  <c r="K77" i="29"/>
  <c r="H85" i="30" s="1"/>
  <c r="J78" i="29"/>
  <c r="G86" i="30" s="1"/>
  <c r="I79" i="29"/>
  <c r="F87" i="30" s="1"/>
  <c r="H80" i="29"/>
  <c r="E88" i="30" s="1"/>
  <c r="G81" i="29"/>
  <c r="K81" i="29"/>
  <c r="H89" i="30" s="1"/>
  <c r="J82" i="29"/>
  <c r="G90" i="30" s="1"/>
  <c r="I83" i="29"/>
  <c r="F91" i="30" s="1"/>
  <c r="H84" i="29"/>
  <c r="E92" i="30" s="1"/>
  <c r="G85" i="29"/>
  <c r="K85" i="29"/>
  <c r="H93" i="30" s="1"/>
  <c r="J86" i="29"/>
  <c r="G94" i="30" s="1"/>
  <c r="I87" i="29"/>
  <c r="F95" i="30" s="1"/>
  <c r="H88" i="29"/>
  <c r="E96" i="30" s="1"/>
  <c r="G89" i="29"/>
  <c r="K89" i="29"/>
  <c r="H97" i="30" s="1"/>
  <c r="J90" i="29"/>
  <c r="G98" i="30" s="1"/>
  <c r="I91" i="29"/>
  <c r="F99" i="30" s="1"/>
  <c r="H92" i="29"/>
  <c r="E100" i="30" s="1"/>
  <c r="G93" i="29"/>
  <c r="K93" i="29"/>
  <c r="H101" i="30" s="1"/>
  <c r="J94" i="29"/>
  <c r="G102" i="30" s="1"/>
  <c r="I95" i="29"/>
  <c r="F103" i="30" s="1"/>
  <c r="H96" i="29"/>
  <c r="E104" i="30" s="1"/>
  <c r="G97" i="29"/>
  <c r="K97" i="29"/>
  <c r="H105" i="30" s="1"/>
  <c r="J98" i="29"/>
  <c r="G106" i="30" s="1"/>
  <c r="I99" i="29"/>
  <c r="F107" i="30" s="1"/>
  <c r="H100" i="29"/>
  <c r="G48" i="29"/>
  <c r="K48" i="29"/>
  <c r="H56" i="30" s="1"/>
  <c r="J49" i="29"/>
  <c r="G57" i="30" s="1"/>
  <c r="I50" i="29"/>
  <c r="F58" i="30" s="1"/>
  <c r="H51" i="29"/>
  <c r="E59" i="30" s="1"/>
  <c r="G52" i="29"/>
  <c r="K52" i="29"/>
  <c r="H60" i="30" s="1"/>
  <c r="J53" i="29"/>
  <c r="G61" i="30" s="1"/>
  <c r="I54" i="29"/>
  <c r="F62" i="30" s="1"/>
  <c r="H55" i="29"/>
  <c r="E63" i="30" s="1"/>
  <c r="G56" i="29"/>
  <c r="K56" i="29"/>
  <c r="H64" i="30" s="1"/>
  <c r="J57" i="29"/>
  <c r="G65" i="30" s="1"/>
  <c r="I58" i="29"/>
  <c r="F66" i="30" s="1"/>
  <c r="H59" i="29"/>
  <c r="E67" i="30" s="1"/>
  <c r="G60" i="29"/>
  <c r="K60" i="29"/>
  <c r="H68" i="30" s="1"/>
  <c r="J61" i="29"/>
  <c r="G69" i="30" s="1"/>
  <c r="I62" i="29"/>
  <c r="F70" i="30" s="1"/>
  <c r="H63" i="29"/>
  <c r="E71" i="30" s="1"/>
  <c r="G64" i="29"/>
  <c r="K64" i="29"/>
  <c r="H72" i="30" s="1"/>
  <c r="J65" i="29"/>
  <c r="G73" i="30" s="1"/>
  <c r="I66" i="29"/>
  <c r="F74" i="30" s="1"/>
  <c r="H67" i="29"/>
  <c r="E75" i="30" s="1"/>
  <c r="G68" i="29"/>
  <c r="K68" i="29"/>
  <c r="H76" i="30" s="1"/>
  <c r="J69" i="29"/>
  <c r="G77" i="30" s="1"/>
  <c r="I70" i="29"/>
  <c r="F78" i="30" s="1"/>
  <c r="H71" i="29"/>
  <c r="E79" i="30" s="1"/>
  <c r="G72" i="29"/>
  <c r="K72" i="29"/>
  <c r="H80" i="30" s="1"/>
  <c r="J73" i="29"/>
  <c r="G81" i="30" s="1"/>
  <c r="I74" i="29"/>
  <c r="F82" i="30" s="1"/>
  <c r="H75" i="29"/>
  <c r="E83" i="30" s="1"/>
  <c r="G76" i="29"/>
  <c r="K76" i="29"/>
  <c r="H84" i="30" s="1"/>
  <c r="J77" i="29"/>
  <c r="G85" i="30" s="1"/>
  <c r="I78" i="29"/>
  <c r="F86" i="30" s="1"/>
  <c r="H79" i="29"/>
  <c r="E87" i="30" s="1"/>
  <c r="G80" i="29"/>
  <c r="K80" i="29"/>
  <c r="H88" i="30" s="1"/>
  <c r="J81" i="29"/>
  <c r="G89" i="30" s="1"/>
  <c r="I82" i="29"/>
  <c r="F90" i="30" s="1"/>
  <c r="H83" i="29"/>
  <c r="E91" i="30" s="1"/>
  <c r="G84" i="29"/>
  <c r="K84" i="29"/>
  <c r="H92" i="30" s="1"/>
  <c r="J85" i="29"/>
  <c r="G93" i="30" s="1"/>
  <c r="I86" i="29"/>
  <c r="F94" i="30" s="1"/>
  <c r="H87" i="29"/>
  <c r="E95" i="30" s="1"/>
  <c r="G88" i="29"/>
  <c r="K88" i="29"/>
  <c r="H96" i="30" s="1"/>
  <c r="J89" i="29"/>
  <c r="G97" i="30" s="1"/>
  <c r="I90" i="29"/>
  <c r="F98" i="30" s="1"/>
  <c r="H91" i="29"/>
  <c r="E99" i="30" s="1"/>
  <c r="G92" i="29"/>
  <c r="K92" i="29"/>
  <c r="H100" i="30" s="1"/>
  <c r="J93" i="29"/>
  <c r="G101" i="30" s="1"/>
  <c r="I94" i="29"/>
  <c r="F102" i="30" s="1"/>
  <c r="H95" i="29"/>
  <c r="E103" i="30" s="1"/>
  <c r="G96" i="29"/>
  <c r="K96" i="29"/>
  <c r="H104" i="30" s="1"/>
  <c r="J97" i="29"/>
  <c r="G105" i="30" s="1"/>
  <c r="I98" i="29"/>
  <c r="F106" i="30" s="1"/>
  <c r="H99" i="29"/>
  <c r="E107" i="30" s="1"/>
  <c r="G100" i="29"/>
  <c r="X100" i="29" s="1"/>
  <c r="K100" i="29"/>
  <c r="J46" i="29"/>
  <c r="G54" i="30" s="1"/>
  <c r="J43" i="29"/>
  <c r="G51" i="30" s="1"/>
  <c r="G41" i="29"/>
  <c r="I42" i="29"/>
  <c r="F50" i="30" s="1"/>
  <c r="K43" i="29"/>
  <c r="H51" i="30" s="1"/>
  <c r="G45" i="29"/>
  <c r="I46" i="29"/>
  <c r="F54" i="30" s="1"/>
  <c r="K47" i="29"/>
  <c r="H55" i="30" s="1"/>
  <c r="H43" i="29"/>
  <c r="E51" i="30" s="1"/>
  <c r="H47" i="29"/>
  <c r="E55" i="30" s="1"/>
  <c r="J45" i="29"/>
  <c r="G53" i="30" s="1"/>
  <c r="I43" i="29"/>
  <c r="F51" i="30" s="1"/>
  <c r="G46" i="29"/>
  <c r="H44" i="29"/>
  <c r="E52" i="30" s="1"/>
  <c r="I41" i="29"/>
  <c r="F49" i="30" s="1"/>
  <c r="G44" i="29"/>
  <c r="K46" i="29"/>
  <c r="H54" i="30" s="1"/>
  <c r="H42" i="29"/>
  <c r="E50" i="30" s="1"/>
  <c r="J42" i="29"/>
  <c r="G50" i="30" s="1"/>
  <c r="J44" i="29"/>
  <c r="G52" i="30" s="1"/>
  <c r="J47" i="29"/>
  <c r="G55" i="30" s="1"/>
  <c r="K41" i="29"/>
  <c r="H49" i="30" s="1"/>
  <c r="G43" i="29"/>
  <c r="I44" i="29"/>
  <c r="F52" i="30" s="1"/>
  <c r="K45" i="29"/>
  <c r="H53" i="30" s="1"/>
  <c r="G47" i="29"/>
  <c r="H41" i="29"/>
  <c r="E49" i="30" s="1"/>
  <c r="H45" i="29"/>
  <c r="E53" i="30" s="1"/>
  <c r="J41" i="29"/>
  <c r="G49" i="30" s="1"/>
  <c r="G42" i="29"/>
  <c r="K44" i="29"/>
  <c r="H52" i="30" s="1"/>
  <c r="I47" i="29"/>
  <c r="F55" i="30" s="1"/>
  <c r="H46" i="29"/>
  <c r="E54" i="30" s="1"/>
  <c r="K42" i="29"/>
  <c r="H50" i="30" s="1"/>
  <c r="I45" i="29"/>
  <c r="F53" i="30" s="1"/>
  <c r="J50" i="26"/>
  <c r="G58" i="28" s="1"/>
  <c r="I51" i="26"/>
  <c r="F59" i="28" s="1"/>
  <c r="H52" i="26"/>
  <c r="E60" i="28" s="1"/>
  <c r="G53" i="26"/>
  <c r="X53" i="26" s="1"/>
  <c r="K53" i="26"/>
  <c r="H61" i="28" s="1"/>
  <c r="N61" i="28" s="1"/>
  <c r="J54" i="26"/>
  <c r="G62" i="28" s="1"/>
  <c r="I55" i="26"/>
  <c r="F63" i="28" s="1"/>
  <c r="H56" i="26"/>
  <c r="E64" i="28" s="1"/>
  <c r="G57" i="26"/>
  <c r="K57" i="26"/>
  <c r="H65" i="28" s="1"/>
  <c r="N65" i="28" s="1"/>
  <c r="J58" i="26"/>
  <c r="G66" i="28" s="1"/>
  <c r="I59" i="26"/>
  <c r="F67" i="28" s="1"/>
  <c r="H60" i="26"/>
  <c r="E68" i="28" s="1"/>
  <c r="G61" i="26"/>
  <c r="K61" i="26"/>
  <c r="H69" i="28" s="1"/>
  <c r="N69" i="28" s="1"/>
  <c r="J62" i="26"/>
  <c r="G70" i="28" s="1"/>
  <c r="I63" i="26"/>
  <c r="F71" i="28" s="1"/>
  <c r="H64" i="26"/>
  <c r="E72" i="28" s="1"/>
  <c r="G65" i="26"/>
  <c r="K65" i="26"/>
  <c r="H73" i="28" s="1"/>
  <c r="N73" i="28" s="1"/>
  <c r="J66" i="26"/>
  <c r="G74" i="28" s="1"/>
  <c r="I67" i="26"/>
  <c r="F75" i="28" s="1"/>
  <c r="H68" i="26"/>
  <c r="E76" i="28" s="1"/>
  <c r="G69" i="26"/>
  <c r="K69" i="26"/>
  <c r="H77" i="28" s="1"/>
  <c r="N77" i="28" s="1"/>
  <c r="J70" i="26"/>
  <c r="G78" i="28" s="1"/>
  <c r="I71" i="26"/>
  <c r="F79" i="28" s="1"/>
  <c r="H72" i="26"/>
  <c r="E80" i="28" s="1"/>
  <c r="G73" i="26"/>
  <c r="K73" i="26"/>
  <c r="H81" i="28" s="1"/>
  <c r="N81" i="28" s="1"/>
  <c r="J74" i="26"/>
  <c r="G82" i="28" s="1"/>
  <c r="I75" i="26"/>
  <c r="F83" i="28" s="1"/>
  <c r="H76" i="26"/>
  <c r="E84" i="28" s="1"/>
  <c r="G77" i="26"/>
  <c r="K77" i="26"/>
  <c r="H85" i="28" s="1"/>
  <c r="N85" i="28" s="1"/>
  <c r="J78" i="26"/>
  <c r="G86" i="28" s="1"/>
  <c r="I79" i="26"/>
  <c r="F87" i="28" s="1"/>
  <c r="H80" i="26"/>
  <c r="E88" i="28" s="1"/>
  <c r="G81" i="26"/>
  <c r="K81" i="26"/>
  <c r="H89" i="28" s="1"/>
  <c r="N89" i="28" s="1"/>
  <c r="J82" i="26"/>
  <c r="G90" i="28" s="1"/>
  <c r="I83" i="26"/>
  <c r="F91" i="28" s="1"/>
  <c r="H84" i="26"/>
  <c r="E92" i="28" s="1"/>
  <c r="G85" i="26"/>
  <c r="K85" i="26"/>
  <c r="H93" i="28" s="1"/>
  <c r="N93" i="28" s="1"/>
  <c r="J86" i="26"/>
  <c r="G94" i="28" s="1"/>
  <c r="I87" i="26"/>
  <c r="F95" i="28" s="1"/>
  <c r="H88" i="26"/>
  <c r="E96" i="28" s="1"/>
  <c r="G89" i="26"/>
  <c r="K89" i="26"/>
  <c r="H97" i="28" s="1"/>
  <c r="N97" i="28" s="1"/>
  <c r="J90" i="26"/>
  <c r="G98" i="28" s="1"/>
  <c r="I91" i="26"/>
  <c r="F99" i="28" s="1"/>
  <c r="H92" i="26"/>
  <c r="E100" i="28" s="1"/>
  <c r="G93" i="26"/>
  <c r="K93" i="26"/>
  <c r="H101" i="28" s="1"/>
  <c r="N101" i="28" s="1"/>
  <c r="J94" i="26"/>
  <c r="G102" i="28" s="1"/>
  <c r="I95" i="26"/>
  <c r="F103" i="28" s="1"/>
  <c r="H96" i="26"/>
  <c r="E104" i="28" s="1"/>
  <c r="G50" i="26"/>
  <c r="X50" i="26" s="1"/>
  <c r="K50" i="26"/>
  <c r="H58" i="28" s="1"/>
  <c r="N58" i="28" s="1"/>
  <c r="J51" i="26"/>
  <c r="G59" i="28" s="1"/>
  <c r="I52" i="26"/>
  <c r="F60" i="28" s="1"/>
  <c r="H53" i="26"/>
  <c r="E61" i="28" s="1"/>
  <c r="G54" i="26"/>
  <c r="X54" i="26" s="1"/>
  <c r="K54" i="26"/>
  <c r="H62" i="28" s="1"/>
  <c r="N62" i="28" s="1"/>
  <c r="J55" i="26"/>
  <c r="G63" i="28" s="1"/>
  <c r="I56" i="26"/>
  <c r="F64" i="28" s="1"/>
  <c r="H57" i="26"/>
  <c r="E65" i="28" s="1"/>
  <c r="G58" i="26"/>
  <c r="K58" i="26"/>
  <c r="H66" i="28" s="1"/>
  <c r="N66" i="28" s="1"/>
  <c r="J59" i="26"/>
  <c r="G67" i="28" s="1"/>
  <c r="I60" i="26"/>
  <c r="F68" i="28" s="1"/>
  <c r="H61" i="26"/>
  <c r="E69" i="28" s="1"/>
  <c r="G62" i="26"/>
  <c r="K62" i="26"/>
  <c r="H70" i="28" s="1"/>
  <c r="N70" i="28" s="1"/>
  <c r="J63" i="26"/>
  <c r="G71" i="28" s="1"/>
  <c r="I64" i="26"/>
  <c r="F72" i="28" s="1"/>
  <c r="H65" i="26"/>
  <c r="E73" i="28" s="1"/>
  <c r="G66" i="26"/>
  <c r="K66" i="26"/>
  <c r="H74" i="28" s="1"/>
  <c r="N74" i="28" s="1"/>
  <c r="J67" i="26"/>
  <c r="G75" i="28" s="1"/>
  <c r="I68" i="26"/>
  <c r="F76" i="28" s="1"/>
  <c r="H69" i="26"/>
  <c r="E77" i="28" s="1"/>
  <c r="G70" i="26"/>
  <c r="K70" i="26"/>
  <c r="H78" i="28" s="1"/>
  <c r="N78" i="28" s="1"/>
  <c r="J71" i="26"/>
  <c r="G79" i="28" s="1"/>
  <c r="I72" i="26"/>
  <c r="F80" i="28" s="1"/>
  <c r="H73" i="26"/>
  <c r="E81" i="28" s="1"/>
  <c r="G74" i="26"/>
  <c r="K74" i="26"/>
  <c r="H82" i="28" s="1"/>
  <c r="N82" i="28" s="1"/>
  <c r="J75" i="26"/>
  <c r="G83" i="28" s="1"/>
  <c r="I76" i="26"/>
  <c r="F84" i="28" s="1"/>
  <c r="H77" i="26"/>
  <c r="E85" i="28" s="1"/>
  <c r="G78" i="26"/>
  <c r="K78" i="26"/>
  <c r="H86" i="28" s="1"/>
  <c r="N86" i="28" s="1"/>
  <c r="J79" i="26"/>
  <c r="G87" i="28" s="1"/>
  <c r="I80" i="26"/>
  <c r="F88" i="28" s="1"/>
  <c r="H81" i="26"/>
  <c r="E89" i="28" s="1"/>
  <c r="G82" i="26"/>
  <c r="K82" i="26"/>
  <c r="H90" i="28" s="1"/>
  <c r="N90" i="28" s="1"/>
  <c r="J83" i="26"/>
  <c r="G91" i="28" s="1"/>
  <c r="I84" i="26"/>
  <c r="F92" i="28" s="1"/>
  <c r="H85" i="26"/>
  <c r="E93" i="28" s="1"/>
  <c r="G86" i="26"/>
  <c r="K86" i="26"/>
  <c r="H94" i="28" s="1"/>
  <c r="N94" i="28" s="1"/>
  <c r="J87" i="26"/>
  <c r="G95" i="28" s="1"/>
  <c r="H89" i="26"/>
  <c r="E97" i="28" s="1"/>
  <c r="K90" i="26"/>
  <c r="H98" i="28" s="1"/>
  <c r="N98" i="28" s="1"/>
  <c r="I92" i="26"/>
  <c r="F100" i="28" s="1"/>
  <c r="G94" i="26"/>
  <c r="J95" i="26"/>
  <c r="G103" i="28" s="1"/>
  <c r="H50" i="26"/>
  <c r="E58" i="28" s="1"/>
  <c r="G51" i="26"/>
  <c r="X51" i="26" s="1"/>
  <c r="K51" i="26"/>
  <c r="H59" i="28" s="1"/>
  <c r="N59" i="28" s="1"/>
  <c r="J52" i="26"/>
  <c r="G60" i="28" s="1"/>
  <c r="I53" i="26"/>
  <c r="F61" i="28" s="1"/>
  <c r="H54" i="26"/>
  <c r="E62" i="28" s="1"/>
  <c r="G55" i="26"/>
  <c r="X55" i="26" s="1"/>
  <c r="K55" i="26"/>
  <c r="H63" i="28" s="1"/>
  <c r="N63" i="28" s="1"/>
  <c r="J56" i="26"/>
  <c r="G64" i="28" s="1"/>
  <c r="I57" i="26"/>
  <c r="F65" i="28" s="1"/>
  <c r="H58" i="26"/>
  <c r="E66" i="28" s="1"/>
  <c r="G59" i="26"/>
  <c r="K59" i="26"/>
  <c r="H67" i="28" s="1"/>
  <c r="N67" i="28" s="1"/>
  <c r="J60" i="26"/>
  <c r="G68" i="28" s="1"/>
  <c r="I61" i="26"/>
  <c r="F69" i="28" s="1"/>
  <c r="H62" i="26"/>
  <c r="E70" i="28" s="1"/>
  <c r="G63" i="26"/>
  <c r="K63" i="26"/>
  <c r="H71" i="28" s="1"/>
  <c r="N71" i="28" s="1"/>
  <c r="J64" i="26"/>
  <c r="G72" i="28" s="1"/>
  <c r="I65" i="26"/>
  <c r="F73" i="28" s="1"/>
  <c r="H66" i="26"/>
  <c r="E74" i="28" s="1"/>
  <c r="G67" i="26"/>
  <c r="K67" i="26"/>
  <c r="H75" i="28" s="1"/>
  <c r="N75" i="28" s="1"/>
  <c r="J68" i="26"/>
  <c r="G76" i="28" s="1"/>
  <c r="I69" i="26"/>
  <c r="F77" i="28" s="1"/>
  <c r="H70" i="26"/>
  <c r="E78" i="28" s="1"/>
  <c r="G71" i="26"/>
  <c r="K71" i="26"/>
  <c r="H79" i="28" s="1"/>
  <c r="N79" i="28" s="1"/>
  <c r="J72" i="26"/>
  <c r="G80" i="28" s="1"/>
  <c r="I73" i="26"/>
  <c r="F81" i="28" s="1"/>
  <c r="H74" i="26"/>
  <c r="E82" i="28" s="1"/>
  <c r="G75" i="26"/>
  <c r="K75" i="26"/>
  <c r="H83" i="28" s="1"/>
  <c r="N83" i="28" s="1"/>
  <c r="J76" i="26"/>
  <c r="G84" i="28" s="1"/>
  <c r="I77" i="26"/>
  <c r="F85" i="28" s="1"/>
  <c r="H78" i="26"/>
  <c r="E86" i="28" s="1"/>
  <c r="G79" i="26"/>
  <c r="K79" i="26"/>
  <c r="H87" i="28" s="1"/>
  <c r="N87" i="28" s="1"/>
  <c r="J80" i="26"/>
  <c r="G88" i="28" s="1"/>
  <c r="I81" i="26"/>
  <c r="F89" i="28" s="1"/>
  <c r="H82" i="26"/>
  <c r="E90" i="28" s="1"/>
  <c r="G83" i="26"/>
  <c r="K83" i="26"/>
  <c r="H91" i="28" s="1"/>
  <c r="N91" i="28" s="1"/>
  <c r="J84" i="26"/>
  <c r="G92" i="28" s="1"/>
  <c r="I85" i="26"/>
  <c r="F93" i="28" s="1"/>
  <c r="H86" i="26"/>
  <c r="E94" i="28" s="1"/>
  <c r="G87" i="26"/>
  <c r="K87" i="26"/>
  <c r="H95" i="28" s="1"/>
  <c r="N95" i="28" s="1"/>
  <c r="J88" i="26"/>
  <c r="G96" i="28" s="1"/>
  <c r="I89" i="26"/>
  <c r="F97" i="28" s="1"/>
  <c r="H90" i="26"/>
  <c r="E98" i="28" s="1"/>
  <c r="G91" i="26"/>
  <c r="K91" i="26"/>
  <c r="H99" i="28" s="1"/>
  <c r="N99" i="28" s="1"/>
  <c r="J92" i="26"/>
  <c r="G100" i="28" s="1"/>
  <c r="I93" i="26"/>
  <c r="F101" i="28" s="1"/>
  <c r="H94" i="26"/>
  <c r="E102" i="28" s="1"/>
  <c r="G95" i="26"/>
  <c r="K95" i="26"/>
  <c r="H103" i="28" s="1"/>
  <c r="N103" i="28" s="1"/>
  <c r="J96" i="26"/>
  <c r="G104" i="28" s="1"/>
  <c r="I50" i="26"/>
  <c r="F58" i="28" s="1"/>
  <c r="H51" i="26"/>
  <c r="E59" i="28" s="1"/>
  <c r="G52" i="26"/>
  <c r="X52" i="26" s="1"/>
  <c r="K52" i="26"/>
  <c r="H60" i="28" s="1"/>
  <c r="N60" i="28" s="1"/>
  <c r="J53" i="26"/>
  <c r="G61" i="28" s="1"/>
  <c r="I54" i="26"/>
  <c r="F62" i="28" s="1"/>
  <c r="H55" i="26"/>
  <c r="E63" i="28" s="1"/>
  <c r="G56" i="26"/>
  <c r="X56" i="26" s="1"/>
  <c r="K56" i="26"/>
  <c r="H64" i="28" s="1"/>
  <c r="N64" i="28" s="1"/>
  <c r="J57" i="26"/>
  <c r="G65" i="28" s="1"/>
  <c r="I58" i="26"/>
  <c r="F66" i="28" s="1"/>
  <c r="H59" i="26"/>
  <c r="E67" i="28" s="1"/>
  <c r="G60" i="26"/>
  <c r="K60" i="26"/>
  <c r="H68" i="28" s="1"/>
  <c r="N68" i="28" s="1"/>
  <c r="J61" i="26"/>
  <c r="G69" i="28" s="1"/>
  <c r="I62" i="26"/>
  <c r="F70" i="28" s="1"/>
  <c r="H63" i="26"/>
  <c r="E71" i="28" s="1"/>
  <c r="G64" i="26"/>
  <c r="K64" i="26"/>
  <c r="H72" i="28" s="1"/>
  <c r="N72" i="28" s="1"/>
  <c r="J65" i="26"/>
  <c r="G73" i="28" s="1"/>
  <c r="I66" i="26"/>
  <c r="F74" i="28" s="1"/>
  <c r="H67" i="26"/>
  <c r="E75" i="28" s="1"/>
  <c r="G68" i="26"/>
  <c r="K68" i="26"/>
  <c r="H76" i="28" s="1"/>
  <c r="N76" i="28" s="1"/>
  <c r="J69" i="26"/>
  <c r="G77" i="28" s="1"/>
  <c r="I70" i="26"/>
  <c r="F78" i="28" s="1"/>
  <c r="H71" i="26"/>
  <c r="E79" i="28" s="1"/>
  <c r="G72" i="26"/>
  <c r="K72" i="26"/>
  <c r="H80" i="28" s="1"/>
  <c r="N80" i="28" s="1"/>
  <c r="J73" i="26"/>
  <c r="G81" i="28" s="1"/>
  <c r="I74" i="26"/>
  <c r="F82" i="28" s="1"/>
  <c r="H75" i="26"/>
  <c r="E83" i="28" s="1"/>
  <c r="G76" i="26"/>
  <c r="K76" i="26"/>
  <c r="H84" i="28" s="1"/>
  <c r="N84" i="28" s="1"/>
  <c r="J77" i="26"/>
  <c r="G85" i="28" s="1"/>
  <c r="I78" i="26"/>
  <c r="F86" i="28" s="1"/>
  <c r="H79" i="26"/>
  <c r="E87" i="28" s="1"/>
  <c r="G80" i="26"/>
  <c r="K80" i="26"/>
  <c r="H88" i="28" s="1"/>
  <c r="N88" i="28" s="1"/>
  <c r="J81" i="26"/>
  <c r="G89" i="28" s="1"/>
  <c r="I82" i="26"/>
  <c r="F90" i="28" s="1"/>
  <c r="H83" i="26"/>
  <c r="E91" i="28" s="1"/>
  <c r="G84" i="26"/>
  <c r="K84" i="26"/>
  <c r="H92" i="28" s="1"/>
  <c r="N92" i="28" s="1"/>
  <c r="J85" i="26"/>
  <c r="G93" i="28" s="1"/>
  <c r="I86" i="26"/>
  <c r="F94" i="28" s="1"/>
  <c r="H87" i="26"/>
  <c r="E95" i="28" s="1"/>
  <c r="G88" i="26"/>
  <c r="K88" i="26"/>
  <c r="H96" i="28" s="1"/>
  <c r="N96" i="28" s="1"/>
  <c r="J89" i="26"/>
  <c r="G97" i="28" s="1"/>
  <c r="I90" i="26"/>
  <c r="F98" i="28" s="1"/>
  <c r="H91" i="26"/>
  <c r="E99" i="28" s="1"/>
  <c r="G92" i="26"/>
  <c r="K92" i="26"/>
  <c r="H100" i="28" s="1"/>
  <c r="N100" i="28" s="1"/>
  <c r="J93" i="26"/>
  <c r="G101" i="28" s="1"/>
  <c r="I94" i="26"/>
  <c r="F102" i="28" s="1"/>
  <c r="H95" i="26"/>
  <c r="E103" i="28" s="1"/>
  <c r="G96" i="26"/>
  <c r="K96" i="26"/>
  <c r="H104" i="28" s="1"/>
  <c r="N104" i="28" s="1"/>
  <c r="I88" i="26"/>
  <c r="F96" i="28" s="1"/>
  <c r="G90" i="26"/>
  <c r="J91" i="26"/>
  <c r="G99" i="28" s="1"/>
  <c r="H93" i="26"/>
  <c r="E101" i="28" s="1"/>
  <c r="K94" i="26"/>
  <c r="H102" i="28" s="1"/>
  <c r="N102" i="28" s="1"/>
  <c r="I96" i="26"/>
  <c r="F104" i="28" s="1"/>
  <c r="J48" i="26"/>
  <c r="G56" i="28" s="1"/>
  <c r="I40" i="26"/>
  <c r="F48" i="28" s="1"/>
  <c r="K41" i="26"/>
  <c r="H49" i="28" s="1"/>
  <c r="N49" i="28" s="1"/>
  <c r="G43" i="26"/>
  <c r="X43" i="26" s="1"/>
  <c r="I44" i="26"/>
  <c r="F52" i="28" s="1"/>
  <c r="K45" i="26"/>
  <c r="H53" i="28" s="1"/>
  <c r="N53" i="28" s="1"/>
  <c r="G47" i="26"/>
  <c r="X47" i="26" s="1"/>
  <c r="I48" i="26"/>
  <c r="F56" i="28" s="1"/>
  <c r="K49" i="26"/>
  <c r="H57" i="28" s="1"/>
  <c r="N57" i="28" s="1"/>
  <c r="H46" i="26"/>
  <c r="E54" i="28" s="1"/>
  <c r="J40" i="26"/>
  <c r="G48" i="28" s="1"/>
  <c r="J49" i="26"/>
  <c r="G57" i="28" s="1"/>
  <c r="J45" i="26"/>
  <c r="G53" i="28" s="1"/>
  <c r="K40" i="26"/>
  <c r="H48" i="28" s="1"/>
  <c r="N48" i="28" s="1"/>
  <c r="G42" i="26"/>
  <c r="X42" i="26" s="1"/>
  <c r="I43" i="26"/>
  <c r="F51" i="28" s="1"/>
  <c r="K44" i="26"/>
  <c r="H52" i="28" s="1"/>
  <c r="N52" i="28" s="1"/>
  <c r="G46" i="26"/>
  <c r="X46" i="26" s="1"/>
  <c r="I47" i="26"/>
  <c r="F55" i="28" s="1"/>
  <c r="K48" i="26"/>
  <c r="H56" i="28" s="1"/>
  <c r="N56" i="28" s="1"/>
  <c r="H41" i="26"/>
  <c r="E49" i="28" s="1"/>
  <c r="H45" i="26"/>
  <c r="E53" i="28" s="1"/>
  <c r="H49" i="26"/>
  <c r="E57" i="28" s="1"/>
  <c r="H44" i="26"/>
  <c r="E52" i="28" s="1"/>
  <c r="J42" i="26"/>
  <c r="G50" i="28" s="1"/>
  <c r="J41" i="26"/>
  <c r="G49" i="28" s="1"/>
  <c r="J44" i="26"/>
  <c r="G52" i="28" s="1"/>
  <c r="G41" i="26"/>
  <c r="X41" i="26" s="1"/>
  <c r="I42" i="26"/>
  <c r="F50" i="28" s="1"/>
  <c r="K43" i="26"/>
  <c r="H51" i="28" s="1"/>
  <c r="N51" i="28" s="1"/>
  <c r="G45" i="26"/>
  <c r="X45" i="26" s="1"/>
  <c r="I46" i="26"/>
  <c r="F54" i="28" s="1"/>
  <c r="K47" i="26"/>
  <c r="H55" i="28" s="1"/>
  <c r="N55" i="28" s="1"/>
  <c r="G49" i="26"/>
  <c r="X49" i="26" s="1"/>
  <c r="H42" i="26"/>
  <c r="E50" i="28" s="1"/>
  <c r="H48" i="26"/>
  <c r="E56" i="28" s="1"/>
  <c r="J47" i="26"/>
  <c r="G55" i="28" s="1"/>
  <c r="J43" i="26"/>
  <c r="G51" i="28" s="1"/>
  <c r="G40" i="26"/>
  <c r="X40" i="26" s="1"/>
  <c r="I41" i="26"/>
  <c r="F49" i="28" s="1"/>
  <c r="K42" i="26"/>
  <c r="H50" i="28" s="1"/>
  <c r="N50" i="28" s="1"/>
  <c r="G44" i="26"/>
  <c r="X44" i="26" s="1"/>
  <c r="I45" i="26"/>
  <c r="F53" i="28" s="1"/>
  <c r="K46" i="26"/>
  <c r="H54" i="28" s="1"/>
  <c r="N54" i="28" s="1"/>
  <c r="G48" i="26"/>
  <c r="X48" i="26" s="1"/>
  <c r="I49" i="26"/>
  <c r="F57" i="28" s="1"/>
  <c r="H43" i="26"/>
  <c r="E51" i="28" s="1"/>
  <c r="H47" i="26"/>
  <c r="E55" i="28" s="1"/>
  <c r="H40" i="26"/>
  <c r="E48" i="28" s="1"/>
  <c r="J46" i="26"/>
  <c r="G54" i="28" s="1"/>
  <c r="J104" i="13"/>
  <c r="G107" i="14" s="1"/>
  <c r="K103" i="13"/>
  <c r="H106" i="14" s="1"/>
  <c r="G103" i="13"/>
  <c r="H102" i="13"/>
  <c r="E105" i="14" s="1"/>
  <c r="I101" i="13"/>
  <c r="F104" i="14" s="1"/>
  <c r="J100" i="13"/>
  <c r="G103" i="14" s="1"/>
  <c r="K99" i="13"/>
  <c r="H102" i="14" s="1"/>
  <c r="G99" i="13"/>
  <c r="H98" i="13"/>
  <c r="E101" i="14" s="1"/>
  <c r="I97" i="13"/>
  <c r="F100" i="14" s="1"/>
  <c r="J96" i="13"/>
  <c r="G99" i="14" s="1"/>
  <c r="K95" i="13"/>
  <c r="H98" i="14" s="1"/>
  <c r="G95" i="13"/>
  <c r="H94" i="13"/>
  <c r="E97" i="14" s="1"/>
  <c r="I93" i="13"/>
  <c r="F96" i="14" s="1"/>
  <c r="J92" i="13"/>
  <c r="G95" i="14" s="1"/>
  <c r="K91" i="13"/>
  <c r="H94" i="14" s="1"/>
  <c r="G91" i="13"/>
  <c r="H90" i="13"/>
  <c r="E93" i="14" s="1"/>
  <c r="I89" i="13"/>
  <c r="F92" i="14" s="1"/>
  <c r="J88" i="13"/>
  <c r="G91" i="14" s="1"/>
  <c r="K87" i="13"/>
  <c r="H90" i="14" s="1"/>
  <c r="G87" i="13"/>
  <c r="H86" i="13"/>
  <c r="E89" i="14" s="1"/>
  <c r="I85" i="13"/>
  <c r="F88" i="14" s="1"/>
  <c r="J84" i="13"/>
  <c r="G87" i="14" s="1"/>
  <c r="K83" i="13"/>
  <c r="H86" i="14" s="1"/>
  <c r="G83" i="13"/>
  <c r="H82" i="13"/>
  <c r="E85" i="14" s="1"/>
  <c r="I81" i="13"/>
  <c r="F84" i="14" s="1"/>
  <c r="J80" i="13"/>
  <c r="G83" i="14" s="1"/>
  <c r="K79" i="13"/>
  <c r="H82" i="14" s="1"/>
  <c r="G79" i="13"/>
  <c r="H78" i="13"/>
  <c r="E81" i="14" s="1"/>
  <c r="I77" i="13"/>
  <c r="F80" i="14" s="1"/>
  <c r="J76" i="13"/>
  <c r="G79" i="14" s="1"/>
  <c r="K75" i="13"/>
  <c r="H78" i="14" s="1"/>
  <c r="G75" i="13"/>
  <c r="H74" i="13"/>
  <c r="E77" i="14" s="1"/>
  <c r="I73" i="13"/>
  <c r="F76" i="14" s="1"/>
  <c r="J72" i="13"/>
  <c r="G75" i="14" s="1"/>
  <c r="K71" i="13"/>
  <c r="H74" i="14" s="1"/>
  <c r="G71" i="13"/>
  <c r="H70" i="13"/>
  <c r="E73" i="14" s="1"/>
  <c r="I69" i="13"/>
  <c r="F72" i="14" s="1"/>
  <c r="J68" i="13"/>
  <c r="G71" i="14" s="1"/>
  <c r="K67" i="13"/>
  <c r="H70" i="14" s="1"/>
  <c r="G67" i="13"/>
  <c r="H66" i="13"/>
  <c r="E69" i="14" s="1"/>
  <c r="I65" i="13"/>
  <c r="F68" i="14" s="1"/>
  <c r="J64" i="13"/>
  <c r="G67" i="14" s="1"/>
  <c r="K63" i="13"/>
  <c r="H66" i="14" s="1"/>
  <c r="G63" i="13"/>
  <c r="H62" i="13"/>
  <c r="E65" i="14" s="1"/>
  <c r="I61" i="13"/>
  <c r="F64" i="14" s="1"/>
  <c r="J60" i="13"/>
  <c r="G63" i="14" s="1"/>
  <c r="K59" i="13"/>
  <c r="H62" i="14" s="1"/>
  <c r="G59" i="13"/>
  <c r="X59" i="13" s="1"/>
  <c r="H58" i="13"/>
  <c r="E61" i="14" s="1"/>
  <c r="I57" i="13"/>
  <c r="F60" i="14" s="1"/>
  <c r="J56" i="13"/>
  <c r="G59" i="14" s="1"/>
  <c r="K55" i="13"/>
  <c r="H58" i="14" s="1"/>
  <c r="G55" i="13"/>
  <c r="X55" i="13" s="1"/>
  <c r="I104" i="13"/>
  <c r="F107" i="14" s="1"/>
  <c r="J103" i="13"/>
  <c r="G106" i="14" s="1"/>
  <c r="K102" i="13"/>
  <c r="H105" i="14" s="1"/>
  <c r="G102" i="13"/>
  <c r="H101" i="13"/>
  <c r="E104" i="14" s="1"/>
  <c r="I100" i="13"/>
  <c r="F103" i="14" s="1"/>
  <c r="J99" i="13"/>
  <c r="G102" i="14" s="1"/>
  <c r="K98" i="13"/>
  <c r="H101" i="14" s="1"/>
  <c r="G98" i="13"/>
  <c r="H97" i="13"/>
  <c r="E100" i="14" s="1"/>
  <c r="I96" i="13"/>
  <c r="F99" i="14" s="1"/>
  <c r="J95" i="13"/>
  <c r="G98" i="14" s="1"/>
  <c r="K94" i="13"/>
  <c r="H97" i="14" s="1"/>
  <c r="G94" i="13"/>
  <c r="H93" i="13"/>
  <c r="E96" i="14" s="1"/>
  <c r="I92" i="13"/>
  <c r="F95" i="14" s="1"/>
  <c r="J91" i="13"/>
  <c r="G94" i="14" s="1"/>
  <c r="K90" i="13"/>
  <c r="H93" i="14" s="1"/>
  <c r="G90" i="13"/>
  <c r="H89" i="13"/>
  <c r="E92" i="14" s="1"/>
  <c r="I88" i="13"/>
  <c r="F91" i="14" s="1"/>
  <c r="J87" i="13"/>
  <c r="G90" i="14" s="1"/>
  <c r="K86" i="13"/>
  <c r="H89" i="14" s="1"/>
  <c r="G86" i="13"/>
  <c r="H85" i="13"/>
  <c r="E88" i="14" s="1"/>
  <c r="I84" i="13"/>
  <c r="F87" i="14" s="1"/>
  <c r="J83" i="13"/>
  <c r="G86" i="14" s="1"/>
  <c r="K82" i="13"/>
  <c r="H85" i="14" s="1"/>
  <c r="G82" i="13"/>
  <c r="H81" i="13"/>
  <c r="E84" i="14" s="1"/>
  <c r="I80" i="13"/>
  <c r="F83" i="14" s="1"/>
  <c r="J79" i="13"/>
  <c r="G82" i="14" s="1"/>
  <c r="K78" i="13"/>
  <c r="H81" i="14" s="1"/>
  <c r="G78" i="13"/>
  <c r="H77" i="13"/>
  <c r="E80" i="14" s="1"/>
  <c r="I76" i="13"/>
  <c r="F79" i="14" s="1"/>
  <c r="J75" i="13"/>
  <c r="G78" i="14" s="1"/>
  <c r="K74" i="13"/>
  <c r="H77" i="14" s="1"/>
  <c r="G74" i="13"/>
  <c r="H73" i="13"/>
  <c r="E76" i="14" s="1"/>
  <c r="I72" i="13"/>
  <c r="F75" i="14" s="1"/>
  <c r="J71" i="13"/>
  <c r="G74" i="14" s="1"/>
  <c r="K70" i="13"/>
  <c r="H73" i="14" s="1"/>
  <c r="G70" i="13"/>
  <c r="H69" i="13"/>
  <c r="E72" i="14" s="1"/>
  <c r="I68" i="13"/>
  <c r="F71" i="14" s="1"/>
  <c r="J67" i="13"/>
  <c r="G70" i="14" s="1"/>
  <c r="K66" i="13"/>
  <c r="H69" i="14" s="1"/>
  <c r="G66" i="13"/>
  <c r="H65" i="13"/>
  <c r="E68" i="14" s="1"/>
  <c r="I64" i="13"/>
  <c r="F67" i="14" s="1"/>
  <c r="J63" i="13"/>
  <c r="G66" i="14" s="1"/>
  <c r="K62" i="13"/>
  <c r="H65" i="14" s="1"/>
  <c r="G62" i="13"/>
  <c r="H61" i="13"/>
  <c r="E64" i="14" s="1"/>
  <c r="I60" i="13"/>
  <c r="F63" i="14" s="1"/>
  <c r="J59" i="13"/>
  <c r="G62" i="14" s="1"/>
  <c r="K58" i="13"/>
  <c r="H61" i="14" s="1"/>
  <c r="G58" i="13"/>
  <c r="X58" i="13" s="1"/>
  <c r="H57" i="13"/>
  <c r="E60" i="14" s="1"/>
  <c r="I56" i="13"/>
  <c r="F59" i="14" s="1"/>
  <c r="J55" i="13"/>
  <c r="G58" i="14" s="1"/>
  <c r="K76" i="13"/>
  <c r="H79" i="14" s="1"/>
  <c r="I74" i="13"/>
  <c r="F77" i="14" s="1"/>
  <c r="K72" i="13"/>
  <c r="H75" i="14" s="1"/>
  <c r="H71" i="13"/>
  <c r="E74" i="14" s="1"/>
  <c r="J69" i="13"/>
  <c r="G72" i="14" s="1"/>
  <c r="G68" i="13"/>
  <c r="I66" i="13"/>
  <c r="F69" i="14" s="1"/>
  <c r="K64" i="13"/>
  <c r="H67" i="14" s="1"/>
  <c r="H63" i="13"/>
  <c r="E66" i="14" s="1"/>
  <c r="J61" i="13"/>
  <c r="G64" i="14" s="1"/>
  <c r="G60" i="13"/>
  <c r="X60" i="13" s="1"/>
  <c r="I58" i="13"/>
  <c r="F61" i="14" s="1"/>
  <c r="G56" i="13"/>
  <c r="X56" i="13" s="1"/>
  <c r="H55" i="13"/>
  <c r="E58" i="14" s="1"/>
  <c r="H104" i="13"/>
  <c r="E107" i="14" s="1"/>
  <c r="I103" i="13"/>
  <c r="F106" i="14" s="1"/>
  <c r="J102" i="13"/>
  <c r="G105" i="14" s="1"/>
  <c r="K101" i="13"/>
  <c r="H104" i="14" s="1"/>
  <c r="G101" i="13"/>
  <c r="H100" i="13"/>
  <c r="E103" i="14" s="1"/>
  <c r="I99" i="13"/>
  <c r="F102" i="14" s="1"/>
  <c r="J98" i="13"/>
  <c r="G101" i="14" s="1"/>
  <c r="K97" i="13"/>
  <c r="H100" i="14" s="1"/>
  <c r="G97" i="13"/>
  <c r="H96" i="13"/>
  <c r="E99" i="14" s="1"/>
  <c r="I95" i="13"/>
  <c r="F98" i="14" s="1"/>
  <c r="J94" i="13"/>
  <c r="G97" i="14" s="1"/>
  <c r="K93" i="13"/>
  <c r="H96" i="14" s="1"/>
  <c r="G93" i="13"/>
  <c r="H92" i="13"/>
  <c r="E95" i="14" s="1"/>
  <c r="I91" i="13"/>
  <c r="F94" i="14" s="1"/>
  <c r="J90" i="13"/>
  <c r="G93" i="14" s="1"/>
  <c r="K89" i="13"/>
  <c r="H92" i="14" s="1"/>
  <c r="G89" i="13"/>
  <c r="H88" i="13"/>
  <c r="E91" i="14" s="1"/>
  <c r="I87" i="13"/>
  <c r="F90" i="14" s="1"/>
  <c r="J86" i="13"/>
  <c r="G89" i="14" s="1"/>
  <c r="K85" i="13"/>
  <c r="H88" i="14" s="1"/>
  <c r="G85" i="13"/>
  <c r="H84" i="13"/>
  <c r="E87" i="14" s="1"/>
  <c r="I83" i="13"/>
  <c r="F86" i="14" s="1"/>
  <c r="J82" i="13"/>
  <c r="G85" i="14" s="1"/>
  <c r="K81" i="13"/>
  <c r="H84" i="14" s="1"/>
  <c r="G81" i="13"/>
  <c r="H80" i="13"/>
  <c r="E83" i="14" s="1"/>
  <c r="I79" i="13"/>
  <c r="F82" i="14" s="1"/>
  <c r="J78" i="13"/>
  <c r="G81" i="14" s="1"/>
  <c r="K77" i="13"/>
  <c r="H80" i="14" s="1"/>
  <c r="G77" i="13"/>
  <c r="H76" i="13"/>
  <c r="E79" i="14" s="1"/>
  <c r="I75" i="13"/>
  <c r="F78" i="14" s="1"/>
  <c r="J74" i="13"/>
  <c r="G77" i="14" s="1"/>
  <c r="K73" i="13"/>
  <c r="H76" i="14" s="1"/>
  <c r="G73" i="13"/>
  <c r="H72" i="13"/>
  <c r="E75" i="14" s="1"/>
  <c r="I71" i="13"/>
  <c r="F74" i="14" s="1"/>
  <c r="J70" i="13"/>
  <c r="G73" i="14" s="1"/>
  <c r="K69" i="13"/>
  <c r="H72" i="14" s="1"/>
  <c r="G69" i="13"/>
  <c r="H68" i="13"/>
  <c r="E71" i="14" s="1"/>
  <c r="I67" i="13"/>
  <c r="F70" i="14" s="1"/>
  <c r="J66" i="13"/>
  <c r="G69" i="14" s="1"/>
  <c r="K65" i="13"/>
  <c r="H68" i="14" s="1"/>
  <c r="G65" i="13"/>
  <c r="H64" i="13"/>
  <c r="E67" i="14" s="1"/>
  <c r="I63" i="13"/>
  <c r="F66" i="14" s="1"/>
  <c r="J62" i="13"/>
  <c r="G65" i="14" s="1"/>
  <c r="K61" i="13"/>
  <c r="H64" i="14" s="1"/>
  <c r="G61" i="13"/>
  <c r="X61" i="13" s="1"/>
  <c r="H60" i="13"/>
  <c r="E63" i="14" s="1"/>
  <c r="I59" i="13"/>
  <c r="F62" i="14" s="1"/>
  <c r="J58" i="13"/>
  <c r="G61" i="14" s="1"/>
  <c r="K57" i="13"/>
  <c r="H60" i="14" s="1"/>
  <c r="G57" i="13"/>
  <c r="X57" i="13" s="1"/>
  <c r="H56" i="13"/>
  <c r="E59" i="14" s="1"/>
  <c r="I55" i="13"/>
  <c r="F58" i="14" s="1"/>
  <c r="K104" i="13"/>
  <c r="H107" i="14" s="1"/>
  <c r="G104" i="13"/>
  <c r="H103" i="13"/>
  <c r="E106" i="14" s="1"/>
  <c r="I102" i="13"/>
  <c r="F105" i="14" s="1"/>
  <c r="J101" i="13"/>
  <c r="G104" i="14" s="1"/>
  <c r="K100" i="13"/>
  <c r="H103" i="14" s="1"/>
  <c r="G100" i="13"/>
  <c r="H99" i="13"/>
  <c r="E102" i="14" s="1"/>
  <c r="I98" i="13"/>
  <c r="F101" i="14" s="1"/>
  <c r="J97" i="13"/>
  <c r="G100" i="14" s="1"/>
  <c r="K96" i="13"/>
  <c r="H99" i="14" s="1"/>
  <c r="G96" i="13"/>
  <c r="H95" i="13"/>
  <c r="E98" i="14" s="1"/>
  <c r="I94" i="13"/>
  <c r="F97" i="14" s="1"/>
  <c r="J93" i="13"/>
  <c r="G96" i="14" s="1"/>
  <c r="K92" i="13"/>
  <c r="H95" i="14" s="1"/>
  <c r="G92" i="13"/>
  <c r="H91" i="13"/>
  <c r="E94" i="14" s="1"/>
  <c r="I90" i="13"/>
  <c r="F93" i="14" s="1"/>
  <c r="J89" i="13"/>
  <c r="G92" i="14" s="1"/>
  <c r="K88" i="13"/>
  <c r="H91" i="14" s="1"/>
  <c r="G88" i="13"/>
  <c r="H87" i="13"/>
  <c r="E90" i="14" s="1"/>
  <c r="I86" i="13"/>
  <c r="F89" i="14" s="1"/>
  <c r="J85" i="13"/>
  <c r="G88" i="14" s="1"/>
  <c r="K84" i="13"/>
  <c r="H87" i="14" s="1"/>
  <c r="G84" i="13"/>
  <c r="H83" i="13"/>
  <c r="E86" i="14" s="1"/>
  <c r="I82" i="13"/>
  <c r="F85" i="14" s="1"/>
  <c r="J81" i="13"/>
  <c r="G84" i="14" s="1"/>
  <c r="K80" i="13"/>
  <c r="H83" i="14" s="1"/>
  <c r="G80" i="13"/>
  <c r="H79" i="13"/>
  <c r="E82" i="14" s="1"/>
  <c r="I78" i="13"/>
  <c r="F81" i="14" s="1"/>
  <c r="J77" i="13"/>
  <c r="G80" i="14" s="1"/>
  <c r="G76" i="13"/>
  <c r="H75" i="13"/>
  <c r="E78" i="14" s="1"/>
  <c r="J73" i="13"/>
  <c r="G76" i="14" s="1"/>
  <c r="G72" i="13"/>
  <c r="I70" i="13"/>
  <c r="F73" i="14" s="1"/>
  <c r="K68" i="13"/>
  <c r="H71" i="14" s="1"/>
  <c r="H67" i="13"/>
  <c r="E70" i="14" s="1"/>
  <c r="J65" i="13"/>
  <c r="G68" i="14" s="1"/>
  <c r="G64" i="13"/>
  <c r="I62" i="13"/>
  <c r="F65" i="14" s="1"/>
  <c r="K60" i="13"/>
  <c r="H63" i="14" s="1"/>
  <c r="H59" i="13"/>
  <c r="E62" i="14" s="1"/>
  <c r="J57" i="13"/>
  <c r="G60" i="14" s="1"/>
  <c r="K56" i="13"/>
  <c r="H59" i="14" s="1"/>
  <c r="I25" i="13"/>
  <c r="F28" i="14" s="1"/>
  <c r="H24" i="13"/>
  <c r="E27" i="14" s="1"/>
  <c r="G26" i="13"/>
  <c r="X26" i="13" s="1"/>
  <c r="G22" i="13"/>
  <c r="X22" i="13" s="1"/>
  <c r="G23" i="13"/>
  <c r="X23" i="13" s="1"/>
  <c r="J22" i="13"/>
  <c r="G25" i="14" s="1"/>
  <c r="I23" i="13"/>
  <c r="F26" i="14" s="1"/>
  <c r="G24" i="13"/>
  <c r="X24" i="13" s="1"/>
  <c r="H26" i="13"/>
  <c r="E29" i="14" s="1"/>
  <c r="H22" i="13"/>
  <c r="E25" i="14" s="1"/>
  <c r="K23" i="13"/>
  <c r="H26" i="14" s="1"/>
  <c r="J23" i="13"/>
  <c r="G26" i="14" s="1"/>
  <c r="J25" i="13"/>
  <c r="G28" i="14" s="1"/>
  <c r="I24" i="13"/>
  <c r="F27" i="14" s="1"/>
  <c r="K26" i="13"/>
  <c r="H29" i="14" s="1"/>
  <c r="K22" i="13"/>
  <c r="H25" i="14" s="1"/>
  <c r="H23" i="13"/>
  <c r="E26" i="14" s="1"/>
  <c r="K25" i="13"/>
  <c r="H28" i="14" s="1"/>
  <c r="J24" i="13"/>
  <c r="G27" i="14" s="1"/>
  <c r="G25" i="13"/>
  <c r="X25" i="13" s="1"/>
  <c r="K24" i="13"/>
  <c r="H27" i="14" s="1"/>
  <c r="I26" i="13"/>
  <c r="F29" i="14" s="1"/>
  <c r="I22" i="13"/>
  <c r="F25" i="14" s="1"/>
  <c r="H25" i="13"/>
  <c r="E28" i="14" s="1"/>
  <c r="J26" i="13"/>
  <c r="G29" i="14" s="1"/>
  <c r="A166" i="10"/>
  <c r="B167" i="10"/>
  <c r="A398" i="10"/>
  <c r="B399" i="10"/>
  <c r="J33" i="21"/>
  <c r="G34" i="23" s="1"/>
  <c r="J41" i="21"/>
  <c r="G42" i="23" s="1"/>
  <c r="J36" i="21"/>
  <c r="G37" i="23" s="1"/>
  <c r="G29" i="21"/>
  <c r="I30" i="21"/>
  <c r="F31" i="23" s="1"/>
  <c r="K31" i="21"/>
  <c r="H32" i="23" s="1"/>
  <c r="G33" i="21"/>
  <c r="I34" i="21"/>
  <c r="F35" i="23" s="1"/>
  <c r="K35" i="21"/>
  <c r="H36" i="23" s="1"/>
  <c r="G37" i="21"/>
  <c r="I38" i="21"/>
  <c r="F39" i="23" s="1"/>
  <c r="K39" i="21"/>
  <c r="H40" i="23" s="1"/>
  <c r="G41" i="21"/>
  <c r="I42" i="21"/>
  <c r="F43" i="23" s="1"/>
  <c r="H29" i="21"/>
  <c r="E30" i="23" s="1"/>
  <c r="H33" i="21"/>
  <c r="E34" i="23" s="1"/>
  <c r="H37" i="21"/>
  <c r="E38" i="23" s="1"/>
  <c r="H41" i="21"/>
  <c r="E42" i="23" s="1"/>
  <c r="J35" i="21"/>
  <c r="G36" i="23" s="1"/>
  <c r="J34" i="21"/>
  <c r="G35" i="23" s="1"/>
  <c r="J42" i="21"/>
  <c r="G43" i="23" s="1"/>
  <c r="I29" i="21"/>
  <c r="F30" i="23" s="1"/>
  <c r="K30" i="21"/>
  <c r="H31" i="23" s="1"/>
  <c r="G32" i="21"/>
  <c r="I33" i="21"/>
  <c r="F34" i="23" s="1"/>
  <c r="K34" i="21"/>
  <c r="H35" i="23" s="1"/>
  <c r="G36" i="21"/>
  <c r="I37" i="21"/>
  <c r="F38" i="23" s="1"/>
  <c r="K38" i="21"/>
  <c r="H39" i="23" s="1"/>
  <c r="G40" i="21"/>
  <c r="I41" i="21"/>
  <c r="F42" i="23" s="1"/>
  <c r="K42" i="21"/>
  <c r="H43" i="23" s="1"/>
  <c r="H30" i="21"/>
  <c r="E31" i="23" s="1"/>
  <c r="H34" i="21"/>
  <c r="E35" i="23" s="1"/>
  <c r="H38" i="21"/>
  <c r="E39" i="23" s="1"/>
  <c r="H42" i="21"/>
  <c r="E43" i="23" s="1"/>
  <c r="J29" i="21"/>
  <c r="G30" i="23" s="1"/>
  <c r="J37" i="21"/>
  <c r="G38" i="23" s="1"/>
  <c r="J32" i="21"/>
  <c r="G33" i="23" s="1"/>
  <c r="J40" i="21"/>
  <c r="G41" i="23" s="1"/>
  <c r="K29" i="21"/>
  <c r="H30" i="23" s="1"/>
  <c r="G31" i="21"/>
  <c r="I32" i="21"/>
  <c r="F33" i="23" s="1"/>
  <c r="K33" i="21"/>
  <c r="H34" i="23" s="1"/>
  <c r="G35" i="21"/>
  <c r="I36" i="21"/>
  <c r="F37" i="23" s="1"/>
  <c r="K37" i="21"/>
  <c r="H38" i="23" s="1"/>
  <c r="G39" i="21"/>
  <c r="I40" i="21"/>
  <c r="F41" i="23" s="1"/>
  <c r="K41" i="21"/>
  <c r="H42" i="23" s="1"/>
  <c r="H31" i="21"/>
  <c r="E32" i="23" s="1"/>
  <c r="H35" i="21"/>
  <c r="E36" i="23" s="1"/>
  <c r="H39" i="21"/>
  <c r="E40" i="23" s="1"/>
  <c r="J31" i="21"/>
  <c r="G32" i="23" s="1"/>
  <c r="J39" i="21"/>
  <c r="G40" i="23" s="1"/>
  <c r="J30" i="21"/>
  <c r="G31" i="23" s="1"/>
  <c r="J38" i="21"/>
  <c r="G39" i="23" s="1"/>
  <c r="G30" i="21"/>
  <c r="I31" i="21"/>
  <c r="F32" i="23" s="1"/>
  <c r="K32" i="21"/>
  <c r="H33" i="23" s="1"/>
  <c r="G34" i="21"/>
  <c r="I35" i="21"/>
  <c r="F36" i="23" s="1"/>
  <c r="K36" i="21"/>
  <c r="H37" i="23" s="1"/>
  <c r="G38" i="21"/>
  <c r="I39" i="21"/>
  <c r="F40" i="23" s="1"/>
  <c r="K40" i="21"/>
  <c r="H41" i="23" s="1"/>
  <c r="G42" i="21"/>
  <c r="H32" i="21"/>
  <c r="E33" i="23" s="1"/>
  <c r="H36" i="21"/>
  <c r="E37" i="23" s="1"/>
  <c r="H40" i="21"/>
  <c r="E41" i="23" s="1"/>
  <c r="J17" i="21"/>
  <c r="J10" i="21"/>
  <c r="J20" i="21"/>
  <c r="I10" i="21"/>
  <c r="G15" i="21"/>
  <c r="X15" i="21" s="1"/>
  <c r="I16" i="21"/>
  <c r="K17" i="21"/>
  <c r="G19" i="21"/>
  <c r="X19" i="21" s="1"/>
  <c r="I20" i="21"/>
  <c r="K21" i="21"/>
  <c r="G23" i="21"/>
  <c r="X23" i="21" s="1"/>
  <c r="I24" i="21"/>
  <c r="H17" i="21"/>
  <c r="H21" i="21"/>
  <c r="J15" i="21"/>
  <c r="J23" i="21"/>
  <c r="J18" i="21"/>
  <c r="G10" i="21"/>
  <c r="X10" i="21" s="1"/>
  <c r="G14" i="21"/>
  <c r="X14" i="21" s="1"/>
  <c r="I15" i="21"/>
  <c r="K16" i="21"/>
  <c r="G18" i="21"/>
  <c r="X18" i="21" s="1"/>
  <c r="I19" i="21"/>
  <c r="K20" i="21"/>
  <c r="G22" i="21"/>
  <c r="X22" i="21" s="1"/>
  <c r="I23" i="21"/>
  <c r="K24" i="21"/>
  <c r="H14" i="21"/>
  <c r="H18" i="21"/>
  <c r="H22" i="21"/>
  <c r="J21" i="21"/>
  <c r="J16" i="21"/>
  <c r="J24" i="21"/>
  <c r="I14" i="21"/>
  <c r="K15" i="21"/>
  <c r="G17" i="21"/>
  <c r="X17" i="21" s="1"/>
  <c r="I18" i="21"/>
  <c r="K19" i="21"/>
  <c r="G21" i="21"/>
  <c r="X21" i="21" s="1"/>
  <c r="I22" i="21"/>
  <c r="K23" i="21"/>
  <c r="H15" i="21"/>
  <c r="H19" i="21"/>
  <c r="H23" i="21"/>
  <c r="J19" i="21"/>
  <c r="J14" i="21"/>
  <c r="J22" i="21"/>
  <c r="K10" i="21"/>
  <c r="K14" i="21"/>
  <c r="G16" i="21"/>
  <c r="X16" i="21" s="1"/>
  <c r="I17" i="21"/>
  <c r="K18" i="21"/>
  <c r="G20" i="21"/>
  <c r="X20" i="21" s="1"/>
  <c r="I21" i="21"/>
  <c r="K22" i="21"/>
  <c r="G24" i="21"/>
  <c r="X24" i="21" s="1"/>
  <c r="H10" i="21"/>
  <c r="H16" i="21"/>
  <c r="H20" i="21"/>
  <c r="H24" i="21"/>
  <c r="J20" i="33"/>
  <c r="J28" i="33"/>
  <c r="J36" i="33"/>
  <c r="J44" i="33"/>
  <c r="J14" i="33"/>
  <c r="G15" i="34" s="1"/>
  <c r="J21" i="33"/>
  <c r="J29" i="33"/>
  <c r="J37" i="33"/>
  <c r="I8" i="33"/>
  <c r="F13" i="34" s="1"/>
  <c r="K9" i="33"/>
  <c r="G11" i="33"/>
  <c r="I12" i="33"/>
  <c r="F12" i="34" s="1"/>
  <c r="K13" i="33"/>
  <c r="G14" i="33"/>
  <c r="D15" i="34" s="1"/>
  <c r="J12" i="33"/>
  <c r="G12" i="34" s="1"/>
  <c r="J18" i="33"/>
  <c r="J26" i="33"/>
  <c r="J34" i="33"/>
  <c r="J42" i="33"/>
  <c r="J9" i="33"/>
  <c r="J16" i="33"/>
  <c r="G19" i="34" s="1"/>
  <c r="J23" i="33"/>
  <c r="J31" i="33"/>
  <c r="J39" i="33"/>
  <c r="K8" i="33"/>
  <c r="H13" i="34" s="1"/>
  <c r="X10" i="33"/>
  <c r="I11" i="33"/>
  <c r="F22" i="34" s="1"/>
  <c r="K12" i="33"/>
  <c r="H12" i="34" s="1"/>
  <c r="I14" i="33"/>
  <c r="F15" i="34" s="1"/>
  <c r="I15" i="33"/>
  <c r="K16" i="33"/>
  <c r="H19" i="34" s="1"/>
  <c r="G17" i="33"/>
  <c r="D17" i="34" s="1"/>
  <c r="I18" i="33"/>
  <c r="K19" i="33"/>
  <c r="H14" i="34" s="1"/>
  <c r="G21" i="33"/>
  <c r="I22" i="33"/>
  <c r="K23" i="33"/>
  <c r="G25" i="33"/>
  <c r="I26" i="33"/>
  <c r="K27" i="33"/>
  <c r="J32" i="34" s="1"/>
  <c r="G29" i="33"/>
  <c r="I30" i="33"/>
  <c r="K31" i="33"/>
  <c r="J36" i="34" s="1"/>
  <c r="G33" i="33"/>
  <c r="I34" i="33"/>
  <c r="K35" i="33"/>
  <c r="J40" i="34" s="1"/>
  <c r="G37" i="33"/>
  <c r="I38" i="33"/>
  <c r="K39" i="33"/>
  <c r="J44" i="34" s="1"/>
  <c r="G41" i="33"/>
  <c r="I42" i="33"/>
  <c r="K43" i="33"/>
  <c r="J48" i="34" s="1"/>
  <c r="H9" i="33"/>
  <c r="H13" i="33"/>
  <c r="H16" i="33"/>
  <c r="E19" i="34" s="1"/>
  <c r="H19" i="33"/>
  <c r="E14" i="34" s="1"/>
  <c r="H23" i="33"/>
  <c r="H27" i="33"/>
  <c r="H31" i="33"/>
  <c r="H35" i="33"/>
  <c r="H39" i="33"/>
  <c r="H43" i="33"/>
  <c r="K15" i="33"/>
  <c r="I17" i="33"/>
  <c r="F17" i="34" s="1"/>
  <c r="K18" i="33"/>
  <c r="J23" i="34" s="1"/>
  <c r="G20" i="33"/>
  <c r="I21" i="33"/>
  <c r="K22" i="33"/>
  <c r="G24" i="33"/>
  <c r="I25" i="33"/>
  <c r="K26" i="33"/>
  <c r="J31" i="34" s="1"/>
  <c r="G28" i="33"/>
  <c r="I29" i="33"/>
  <c r="K30" i="33"/>
  <c r="J35" i="34" s="1"/>
  <c r="G32" i="33"/>
  <c r="I33" i="33"/>
  <c r="K34" i="33"/>
  <c r="J39" i="34" s="1"/>
  <c r="G36" i="33"/>
  <c r="I37" i="33"/>
  <c r="K38" i="33"/>
  <c r="J43" i="34" s="1"/>
  <c r="G40" i="33"/>
  <c r="I41" i="33"/>
  <c r="K42" i="33"/>
  <c r="J47" i="34" s="1"/>
  <c r="G44" i="33"/>
  <c r="H8" i="33"/>
  <c r="E13" i="34" s="1"/>
  <c r="H12" i="33"/>
  <c r="E12" i="34" s="1"/>
  <c r="H15" i="33"/>
  <c r="H18" i="33"/>
  <c r="H22" i="33"/>
  <c r="H26" i="33"/>
  <c r="H30" i="33"/>
  <c r="H34" i="33"/>
  <c r="H38" i="33"/>
  <c r="H42" i="33"/>
  <c r="J10" i="33"/>
  <c r="G16" i="34" s="1"/>
  <c r="J24" i="33"/>
  <c r="J32" i="33"/>
  <c r="J40" i="33"/>
  <c r="J11" i="33"/>
  <c r="G22" i="34" s="1"/>
  <c r="J17" i="33"/>
  <c r="G17" i="34" s="1"/>
  <c r="J25" i="33"/>
  <c r="J33" i="33"/>
  <c r="J41" i="33"/>
  <c r="G9" i="33"/>
  <c r="X9" i="33" s="1"/>
  <c r="K11" i="33"/>
  <c r="H22" i="34" s="1"/>
  <c r="G13" i="33"/>
  <c r="D20" i="34" s="1"/>
  <c r="K14" i="33"/>
  <c r="H15" i="34" s="1"/>
  <c r="J8" i="33"/>
  <c r="G13" i="34" s="1"/>
  <c r="J15" i="33"/>
  <c r="J22" i="33"/>
  <c r="J30" i="33"/>
  <c r="J38" i="33"/>
  <c r="J13" i="33"/>
  <c r="G20" i="34" s="1"/>
  <c r="J19" i="33"/>
  <c r="G14" i="34" s="1"/>
  <c r="J27" i="33"/>
  <c r="J35" i="33"/>
  <c r="J43" i="33"/>
  <c r="G8" i="33"/>
  <c r="I9" i="33"/>
  <c r="K10" i="33"/>
  <c r="H16" i="34" s="1"/>
  <c r="G12" i="33"/>
  <c r="D12" i="34" s="1"/>
  <c r="I13" i="33"/>
  <c r="F20" i="34" s="1"/>
  <c r="G15" i="33"/>
  <c r="G16" i="33"/>
  <c r="D19" i="34" s="1"/>
  <c r="K17" i="33"/>
  <c r="H17" i="34" s="1"/>
  <c r="G19" i="33"/>
  <c r="D14" i="34" s="1"/>
  <c r="I20" i="33"/>
  <c r="K21" i="33"/>
  <c r="G23" i="33"/>
  <c r="I24" i="33"/>
  <c r="K25" i="33"/>
  <c r="J30" i="34" s="1"/>
  <c r="G27" i="33"/>
  <c r="I28" i="33"/>
  <c r="K29" i="33"/>
  <c r="J34" i="34" s="1"/>
  <c r="G31" i="33"/>
  <c r="I32" i="33"/>
  <c r="K33" i="33"/>
  <c r="J38" i="34" s="1"/>
  <c r="G35" i="33"/>
  <c r="I36" i="33"/>
  <c r="K37" i="33"/>
  <c r="J42" i="34" s="1"/>
  <c r="G39" i="33"/>
  <c r="I40" i="33"/>
  <c r="K41" i="33"/>
  <c r="J46" i="34" s="1"/>
  <c r="G43" i="33"/>
  <c r="I44" i="33"/>
  <c r="H11" i="33"/>
  <c r="E22" i="34" s="1"/>
  <c r="H14" i="33"/>
  <c r="E15" i="34" s="1"/>
  <c r="H17" i="33"/>
  <c r="E17" i="34" s="1"/>
  <c r="H21" i="33"/>
  <c r="H25" i="33"/>
  <c r="H29" i="33"/>
  <c r="H33" i="33"/>
  <c r="H37" i="33"/>
  <c r="H41" i="33"/>
  <c r="I16" i="33"/>
  <c r="F19" i="34" s="1"/>
  <c r="G18" i="33"/>
  <c r="I19" i="33"/>
  <c r="F14" i="34" s="1"/>
  <c r="K20" i="33"/>
  <c r="G22" i="33"/>
  <c r="I23" i="33"/>
  <c r="K24" i="33"/>
  <c r="J29" i="34" s="1"/>
  <c r="G26" i="33"/>
  <c r="I27" i="33"/>
  <c r="K28" i="33"/>
  <c r="J33" i="34" s="1"/>
  <c r="G30" i="33"/>
  <c r="I31" i="33"/>
  <c r="K32" i="33"/>
  <c r="J37" i="34" s="1"/>
  <c r="G34" i="33"/>
  <c r="I35" i="33"/>
  <c r="K36" i="33"/>
  <c r="J41" i="34" s="1"/>
  <c r="G38" i="33"/>
  <c r="I39" i="33"/>
  <c r="K40" i="33"/>
  <c r="J45" i="34" s="1"/>
  <c r="G42" i="33"/>
  <c r="I43" i="33"/>
  <c r="K44" i="33"/>
  <c r="J49" i="34" s="1"/>
  <c r="H20" i="33"/>
  <c r="H24" i="33"/>
  <c r="H28" i="33"/>
  <c r="H32" i="33"/>
  <c r="H36" i="33"/>
  <c r="H40" i="33"/>
  <c r="H44" i="33"/>
  <c r="J11" i="31"/>
  <c r="J10" i="31"/>
  <c r="J17" i="31"/>
  <c r="J24" i="31"/>
  <c r="J31" i="31"/>
  <c r="G34" i="32" s="1"/>
  <c r="J23" i="31"/>
  <c r="J30" i="31"/>
  <c r="G33" i="32" s="1"/>
  <c r="J15" i="31"/>
  <c r="J12" i="31"/>
  <c r="J19" i="31"/>
  <c r="J25" i="31"/>
  <c r="J33" i="31"/>
  <c r="G36" i="32" s="1"/>
  <c r="J13" i="31"/>
  <c r="J32" i="31"/>
  <c r="G35" i="32" s="1"/>
  <c r="K10" i="31"/>
  <c r="G12" i="31"/>
  <c r="I13" i="31"/>
  <c r="K14" i="31"/>
  <c r="G16" i="31"/>
  <c r="K17" i="31"/>
  <c r="G19" i="31"/>
  <c r="I20" i="31"/>
  <c r="K21" i="31"/>
  <c r="I23" i="31"/>
  <c r="K24" i="31"/>
  <c r="G25" i="31"/>
  <c r="I26" i="31"/>
  <c r="K27" i="31"/>
  <c r="H30" i="32" s="1"/>
  <c r="G29" i="31"/>
  <c r="I30" i="31"/>
  <c r="F33" i="32" s="1"/>
  <c r="K31" i="31"/>
  <c r="H34" i="32" s="1"/>
  <c r="G33" i="31"/>
  <c r="I34" i="31"/>
  <c r="F37" i="32" s="1"/>
  <c r="H10" i="31"/>
  <c r="H14" i="31"/>
  <c r="H17" i="31"/>
  <c r="H21" i="31"/>
  <c r="H24" i="31"/>
  <c r="H27" i="31"/>
  <c r="E30" i="32" s="1"/>
  <c r="H31" i="31"/>
  <c r="E34" i="32" s="1"/>
  <c r="G11" i="31"/>
  <c r="I12" i="31"/>
  <c r="F17" i="32" s="1"/>
  <c r="K13" i="31"/>
  <c r="G15" i="31"/>
  <c r="I16" i="31"/>
  <c r="G18" i="31"/>
  <c r="I19" i="31"/>
  <c r="K20" i="31"/>
  <c r="G22" i="31"/>
  <c r="K23" i="31"/>
  <c r="H25" i="32" s="1"/>
  <c r="I25" i="31"/>
  <c r="K26" i="31"/>
  <c r="G28" i="31"/>
  <c r="I29" i="31"/>
  <c r="F32" i="32" s="1"/>
  <c r="K30" i="31"/>
  <c r="H33" i="32" s="1"/>
  <c r="G32" i="31"/>
  <c r="I33" i="31"/>
  <c r="F36" i="32" s="1"/>
  <c r="K34" i="31"/>
  <c r="H37" i="32" s="1"/>
  <c r="H13" i="31"/>
  <c r="H20" i="31"/>
  <c r="H23" i="31"/>
  <c r="E25" i="32" s="1"/>
  <c r="H26" i="31"/>
  <c r="H30" i="31"/>
  <c r="E33" i="32" s="1"/>
  <c r="H34" i="31"/>
  <c r="E37" i="32" s="1"/>
  <c r="J18" i="31"/>
  <c r="J14" i="31"/>
  <c r="J21" i="31"/>
  <c r="J27" i="31"/>
  <c r="G30" i="32" s="1"/>
  <c r="G17" i="32"/>
  <c r="J26" i="31"/>
  <c r="J34" i="31"/>
  <c r="G37" i="32" s="1"/>
  <c r="J22" i="31"/>
  <c r="G23" i="32" s="1"/>
  <c r="J16" i="31"/>
  <c r="G24" i="32"/>
  <c r="J29" i="31"/>
  <c r="G32" i="32" s="1"/>
  <c r="J20" i="31"/>
  <c r="J28" i="31"/>
  <c r="G31" i="32" s="1"/>
  <c r="G10" i="31"/>
  <c r="I11" i="31"/>
  <c r="K12" i="31"/>
  <c r="H12" i="32" s="1"/>
  <c r="G14" i="31"/>
  <c r="I15" i="31"/>
  <c r="K16" i="31"/>
  <c r="G17" i="31"/>
  <c r="I18" i="31"/>
  <c r="K19" i="31"/>
  <c r="G21" i="31"/>
  <c r="I22" i="31"/>
  <c r="G24" i="31"/>
  <c r="K25" i="31"/>
  <c r="G27" i="31"/>
  <c r="I28" i="31"/>
  <c r="F31" i="32" s="1"/>
  <c r="K29" i="31"/>
  <c r="H32" i="32" s="1"/>
  <c r="G31" i="31"/>
  <c r="I32" i="31"/>
  <c r="F35" i="32" s="1"/>
  <c r="K33" i="31"/>
  <c r="H36" i="32" s="1"/>
  <c r="H12" i="31"/>
  <c r="E12" i="32" s="1"/>
  <c r="H16" i="31"/>
  <c r="H19" i="31"/>
  <c r="H25" i="31"/>
  <c r="H29" i="31"/>
  <c r="E32" i="32" s="1"/>
  <c r="H33" i="31"/>
  <c r="E36" i="32" s="1"/>
  <c r="I10" i="31"/>
  <c r="K11" i="31"/>
  <c r="G13" i="31"/>
  <c r="I14" i="31"/>
  <c r="K15" i="31"/>
  <c r="H24" i="32" s="1"/>
  <c r="I17" i="31"/>
  <c r="K18" i="31"/>
  <c r="G20" i="31"/>
  <c r="I21" i="31"/>
  <c r="F22" i="32" s="1"/>
  <c r="K22" i="31"/>
  <c r="H23" i="32" s="1"/>
  <c r="G23" i="31"/>
  <c r="I24" i="31"/>
  <c r="F26" i="32" s="1"/>
  <c r="G26" i="31"/>
  <c r="I27" i="31"/>
  <c r="F30" i="32" s="1"/>
  <c r="K28" i="31"/>
  <c r="H31" i="32" s="1"/>
  <c r="G30" i="31"/>
  <c r="I31" i="31"/>
  <c r="F34" i="32" s="1"/>
  <c r="K32" i="31"/>
  <c r="H35" i="32" s="1"/>
  <c r="G34" i="31"/>
  <c r="H11" i="31"/>
  <c r="H15" i="31"/>
  <c r="H18" i="31"/>
  <c r="H22" i="31"/>
  <c r="E23" i="32" s="1"/>
  <c r="H28" i="31"/>
  <c r="E31" i="32" s="1"/>
  <c r="H32" i="31"/>
  <c r="E35" i="32" s="1"/>
  <c r="J10" i="29"/>
  <c r="J22" i="29"/>
  <c r="G30" i="30" s="1"/>
  <c r="J30" i="29"/>
  <c r="G38" i="30" s="1"/>
  <c r="J38" i="29"/>
  <c r="G46" i="30" s="1"/>
  <c r="J17" i="29"/>
  <c r="J24" i="29"/>
  <c r="G32" i="30" s="1"/>
  <c r="J32" i="29"/>
  <c r="G40" i="30" s="1"/>
  <c r="J40" i="29"/>
  <c r="G48" i="30" s="1"/>
  <c r="J14" i="29"/>
  <c r="J19" i="29"/>
  <c r="G27" i="30" s="1"/>
  <c r="J27" i="29"/>
  <c r="G35" i="30" s="1"/>
  <c r="J35" i="29"/>
  <c r="G43" i="30" s="1"/>
  <c r="I9" i="29"/>
  <c r="G11" i="29"/>
  <c r="X11" i="29" s="1"/>
  <c r="K12" i="29"/>
  <c r="G14" i="29"/>
  <c r="X14" i="29" s="1"/>
  <c r="K15" i="29"/>
  <c r="G16" i="29"/>
  <c r="X16" i="29" s="1"/>
  <c r="I17" i="29"/>
  <c r="K18" i="29"/>
  <c r="G19" i="29"/>
  <c r="F28" i="30"/>
  <c r="K21" i="29"/>
  <c r="H29" i="30" s="1"/>
  <c r="G23" i="29"/>
  <c r="I24" i="29"/>
  <c r="F32" i="30" s="1"/>
  <c r="K25" i="29"/>
  <c r="H33" i="30" s="1"/>
  <c r="G27" i="29"/>
  <c r="I28" i="29"/>
  <c r="F36" i="30" s="1"/>
  <c r="K29" i="29"/>
  <c r="H37" i="30" s="1"/>
  <c r="G31" i="29"/>
  <c r="I32" i="29"/>
  <c r="F40" i="30" s="1"/>
  <c r="K33" i="29"/>
  <c r="H41" i="30" s="1"/>
  <c r="G35" i="29"/>
  <c r="I36" i="29"/>
  <c r="F44" i="30" s="1"/>
  <c r="K37" i="29"/>
  <c r="H45" i="30" s="1"/>
  <c r="G39" i="29"/>
  <c r="I40" i="29"/>
  <c r="F48" i="30" s="1"/>
  <c r="H11" i="29"/>
  <c r="H14" i="29"/>
  <c r="H16" i="29"/>
  <c r="H19" i="29"/>
  <c r="E27" i="30" s="1"/>
  <c r="H23" i="29"/>
  <c r="E31" i="30" s="1"/>
  <c r="H27" i="29"/>
  <c r="E35" i="30" s="1"/>
  <c r="H31" i="29"/>
  <c r="E39" i="30" s="1"/>
  <c r="H35" i="29"/>
  <c r="E43" i="30" s="1"/>
  <c r="H39" i="29"/>
  <c r="E47" i="30" s="1"/>
  <c r="J15" i="29"/>
  <c r="J21" i="29"/>
  <c r="G29" i="30" s="1"/>
  <c r="J29" i="29"/>
  <c r="G37" i="30" s="1"/>
  <c r="J37" i="29"/>
  <c r="G45" i="30" s="1"/>
  <c r="K9" i="29"/>
  <c r="I11" i="29"/>
  <c r="F15" i="30" s="1"/>
  <c r="G13" i="29"/>
  <c r="X13" i="29" s="1"/>
  <c r="I16" i="29"/>
  <c r="F23" i="30" s="1"/>
  <c r="H28" i="30"/>
  <c r="I23" i="29"/>
  <c r="F31" i="30" s="1"/>
  <c r="G26" i="29"/>
  <c r="K28" i="29"/>
  <c r="H36" i="30" s="1"/>
  <c r="I31" i="29"/>
  <c r="F39" i="30" s="1"/>
  <c r="G34" i="29"/>
  <c r="K36" i="29"/>
  <c r="H44" i="30" s="1"/>
  <c r="I39" i="29"/>
  <c r="F47" i="30" s="1"/>
  <c r="H9" i="29"/>
  <c r="E28" i="30"/>
  <c r="H28" i="29"/>
  <c r="E36" i="30" s="1"/>
  <c r="H36" i="29"/>
  <c r="E44" i="30" s="1"/>
  <c r="H30" i="29"/>
  <c r="E38" i="30" s="1"/>
  <c r="K13" i="29"/>
  <c r="I15" i="29"/>
  <c r="G17" i="29"/>
  <c r="H26" i="30"/>
  <c r="I21" i="29"/>
  <c r="F29" i="30" s="1"/>
  <c r="G24" i="29"/>
  <c r="K26" i="29"/>
  <c r="H34" i="30" s="1"/>
  <c r="I29" i="29"/>
  <c r="F37" i="30" s="1"/>
  <c r="G32" i="29"/>
  <c r="K34" i="29"/>
  <c r="H42" i="30" s="1"/>
  <c r="I37" i="29"/>
  <c r="F45" i="30" s="1"/>
  <c r="G40" i="29"/>
  <c r="H10" i="29"/>
  <c r="H22" i="29"/>
  <c r="E30" i="30" s="1"/>
  <c r="H34" i="29"/>
  <c r="E42" i="30" s="1"/>
  <c r="J13" i="29"/>
  <c r="G26" i="30"/>
  <c r="J26" i="29"/>
  <c r="G34" i="30" s="1"/>
  <c r="J34" i="29"/>
  <c r="G42" i="30" s="1"/>
  <c r="J9" i="29"/>
  <c r="G28" i="30"/>
  <c r="J28" i="29"/>
  <c r="G36" i="30" s="1"/>
  <c r="J36" i="29"/>
  <c r="G44" i="30" s="1"/>
  <c r="J11" i="29"/>
  <c r="G15" i="30" s="1"/>
  <c r="J16" i="29"/>
  <c r="G23" i="30" s="1"/>
  <c r="J23" i="29"/>
  <c r="G31" i="30" s="1"/>
  <c r="J31" i="29"/>
  <c r="G39" i="30" s="1"/>
  <c r="J39" i="29"/>
  <c r="G47" i="30" s="1"/>
  <c r="I10" i="29"/>
  <c r="K11" i="29"/>
  <c r="G12" i="29"/>
  <c r="X12" i="29" s="1"/>
  <c r="I13" i="29"/>
  <c r="F18" i="30" s="1"/>
  <c r="K14" i="29"/>
  <c r="G15" i="29"/>
  <c r="K16" i="29"/>
  <c r="G18" i="29"/>
  <c r="X18" i="29" s="1"/>
  <c r="F26" i="30"/>
  <c r="K19" i="29"/>
  <c r="H27" i="30" s="1"/>
  <c r="G21" i="29"/>
  <c r="I22" i="29"/>
  <c r="F30" i="30" s="1"/>
  <c r="K23" i="29"/>
  <c r="H31" i="30" s="1"/>
  <c r="G25" i="29"/>
  <c r="I26" i="29"/>
  <c r="F34" i="30" s="1"/>
  <c r="K27" i="29"/>
  <c r="H35" i="30" s="1"/>
  <c r="G29" i="29"/>
  <c r="I30" i="29"/>
  <c r="F38" i="30" s="1"/>
  <c r="K31" i="29"/>
  <c r="H39" i="30" s="1"/>
  <c r="G33" i="29"/>
  <c r="I34" i="29"/>
  <c r="F42" i="30" s="1"/>
  <c r="K35" i="29"/>
  <c r="H43" i="30" s="1"/>
  <c r="G37" i="29"/>
  <c r="I38" i="29"/>
  <c r="F46" i="30" s="1"/>
  <c r="K39" i="29"/>
  <c r="H47" i="30" s="1"/>
  <c r="H12" i="29"/>
  <c r="E17" i="30" s="1"/>
  <c r="H15" i="29"/>
  <c r="H18" i="29"/>
  <c r="E25" i="30" s="1"/>
  <c r="H21" i="29"/>
  <c r="E29" i="30" s="1"/>
  <c r="H25" i="29"/>
  <c r="E33" i="30" s="1"/>
  <c r="H29" i="29"/>
  <c r="E37" i="30" s="1"/>
  <c r="H33" i="29"/>
  <c r="E41" i="30" s="1"/>
  <c r="H37" i="29"/>
  <c r="E45" i="30" s="1"/>
  <c r="J12" i="29"/>
  <c r="J18" i="29"/>
  <c r="G25" i="30" s="1"/>
  <c r="J25" i="29"/>
  <c r="G33" i="30" s="1"/>
  <c r="J33" i="29"/>
  <c r="G41" i="30" s="1"/>
  <c r="G10" i="29"/>
  <c r="I14" i="29"/>
  <c r="K17" i="29"/>
  <c r="I19" i="29"/>
  <c r="F27" i="30" s="1"/>
  <c r="G22" i="29"/>
  <c r="K24" i="29"/>
  <c r="H32" i="30" s="1"/>
  <c r="I27" i="29"/>
  <c r="F35" i="30" s="1"/>
  <c r="G30" i="29"/>
  <c r="K32" i="29"/>
  <c r="H40" i="30" s="1"/>
  <c r="I35" i="29"/>
  <c r="F43" i="30" s="1"/>
  <c r="G38" i="29"/>
  <c r="K40" i="29"/>
  <c r="H48" i="30" s="1"/>
  <c r="H17" i="29"/>
  <c r="H24" i="29"/>
  <c r="E32" i="30" s="1"/>
  <c r="H32" i="29"/>
  <c r="E40" i="30" s="1"/>
  <c r="H40" i="29"/>
  <c r="E48" i="30" s="1"/>
  <c r="H38" i="29"/>
  <c r="E46" i="30" s="1"/>
  <c r="G9" i="29"/>
  <c r="X9" i="29" s="1"/>
  <c r="K10" i="29"/>
  <c r="H14" i="30" s="1"/>
  <c r="I12" i="29"/>
  <c r="H22" i="30"/>
  <c r="I18" i="29"/>
  <c r="F25" i="30" s="1"/>
  <c r="K22" i="29"/>
  <c r="H30" i="30" s="1"/>
  <c r="I25" i="29"/>
  <c r="F33" i="30" s="1"/>
  <c r="G28" i="29"/>
  <c r="K30" i="29"/>
  <c r="H38" i="30" s="1"/>
  <c r="I33" i="29"/>
  <c r="F41" i="30" s="1"/>
  <c r="G36" i="29"/>
  <c r="K38" i="29"/>
  <c r="H46" i="30" s="1"/>
  <c r="H13" i="29"/>
  <c r="E18" i="30" s="1"/>
  <c r="E26" i="30"/>
  <c r="H26" i="29"/>
  <c r="E34" i="30" s="1"/>
  <c r="I11" i="26"/>
  <c r="K11" i="26"/>
  <c r="J22" i="26"/>
  <c r="H16" i="26"/>
  <c r="J25" i="26"/>
  <c r="G33" i="28" s="1"/>
  <c r="J39" i="26"/>
  <c r="G47" i="28" s="1"/>
  <c r="J20" i="26"/>
  <c r="J28" i="26"/>
  <c r="G36" i="28" s="1"/>
  <c r="J37" i="26"/>
  <c r="G45" i="28" s="1"/>
  <c r="K14" i="26"/>
  <c r="H14" i="26"/>
  <c r="G17" i="26"/>
  <c r="H18" i="26"/>
  <c r="H9" i="26"/>
  <c r="J12" i="26"/>
  <c r="J16" i="26"/>
  <c r="G9" i="26"/>
  <c r="X9" i="26" s="1"/>
  <c r="G12" i="26"/>
  <c r="X12" i="26" s="1"/>
  <c r="I16" i="26"/>
  <c r="K19" i="26"/>
  <c r="G20" i="26"/>
  <c r="X20" i="26" s="1"/>
  <c r="K21" i="26"/>
  <c r="H29" i="28" s="1"/>
  <c r="G23" i="26"/>
  <c r="X23" i="26" s="1"/>
  <c r="I24" i="26"/>
  <c r="F32" i="28" s="1"/>
  <c r="K25" i="26"/>
  <c r="H33" i="28" s="1"/>
  <c r="G27" i="26"/>
  <c r="X27" i="26" s="1"/>
  <c r="I28" i="26"/>
  <c r="F36" i="28" s="1"/>
  <c r="K29" i="26"/>
  <c r="H37" i="28" s="1"/>
  <c r="G31" i="26"/>
  <c r="X31" i="26" s="1"/>
  <c r="I32" i="26"/>
  <c r="F40" i="28" s="1"/>
  <c r="K33" i="26"/>
  <c r="H41" i="28" s="1"/>
  <c r="G35" i="26"/>
  <c r="X35" i="26" s="1"/>
  <c r="I36" i="26"/>
  <c r="F44" i="28" s="1"/>
  <c r="K37" i="26"/>
  <c r="H45" i="28" s="1"/>
  <c r="G39" i="26"/>
  <c r="X39" i="26" s="1"/>
  <c r="H24" i="26"/>
  <c r="E32" i="28" s="1"/>
  <c r="H28" i="26"/>
  <c r="E36" i="28" s="1"/>
  <c r="H32" i="26"/>
  <c r="E40" i="28" s="1"/>
  <c r="H38" i="26"/>
  <c r="E46" i="28" s="1"/>
  <c r="K15" i="26"/>
  <c r="J24" i="26"/>
  <c r="G32" i="28" s="1"/>
  <c r="J33" i="26"/>
  <c r="G41" i="28" s="1"/>
  <c r="K12" i="26"/>
  <c r="J29" i="26"/>
  <c r="G37" i="28" s="1"/>
  <c r="I14" i="26"/>
  <c r="H17" i="26"/>
  <c r="J17" i="26"/>
  <c r="K18" i="26"/>
  <c r="H12" i="26"/>
  <c r="J15" i="26"/>
  <c r="I9" i="26"/>
  <c r="I12" i="26"/>
  <c r="G15" i="26"/>
  <c r="X15" i="26" s="1"/>
  <c r="K16" i="26"/>
  <c r="I20" i="26"/>
  <c r="F27" i="28" s="1"/>
  <c r="H28" i="28"/>
  <c r="G22" i="26"/>
  <c r="X22" i="26" s="1"/>
  <c r="I23" i="26"/>
  <c r="F31" i="28" s="1"/>
  <c r="K24" i="26"/>
  <c r="H32" i="28" s="1"/>
  <c r="G26" i="26"/>
  <c r="X26" i="26" s="1"/>
  <c r="I27" i="26"/>
  <c r="F35" i="28" s="1"/>
  <c r="K28" i="26"/>
  <c r="H36" i="28" s="1"/>
  <c r="G30" i="26"/>
  <c r="X30" i="26" s="1"/>
  <c r="I31" i="26"/>
  <c r="F39" i="28" s="1"/>
  <c r="K32" i="26"/>
  <c r="H40" i="28" s="1"/>
  <c r="G34" i="26"/>
  <c r="X34" i="26" s="1"/>
  <c r="I35" i="26"/>
  <c r="F43" i="28" s="1"/>
  <c r="K36" i="26"/>
  <c r="H44" i="28" s="1"/>
  <c r="G38" i="26"/>
  <c r="X38" i="26" s="1"/>
  <c r="I39" i="26"/>
  <c r="F47" i="28" s="1"/>
  <c r="H19" i="26"/>
  <c r="H21" i="26"/>
  <c r="E28" i="28" s="1"/>
  <c r="H25" i="26"/>
  <c r="E33" i="28" s="1"/>
  <c r="H29" i="26"/>
  <c r="E37" i="28" s="1"/>
  <c r="H33" i="26"/>
  <c r="E41" i="28" s="1"/>
  <c r="H37" i="26"/>
  <c r="E45" i="28" s="1"/>
  <c r="I10" i="26"/>
  <c r="H10" i="26"/>
  <c r="J26" i="26"/>
  <c r="G34" i="28" s="1"/>
  <c r="K10" i="26"/>
  <c r="J38" i="26"/>
  <c r="G46" i="28" s="1"/>
  <c r="J23" i="26"/>
  <c r="G31" i="28" s="1"/>
  <c r="J32" i="26"/>
  <c r="G40" i="28" s="1"/>
  <c r="K13" i="26"/>
  <c r="J21" i="26"/>
  <c r="J35" i="26"/>
  <c r="G43" i="28" s="1"/>
  <c r="G14" i="26"/>
  <c r="X14" i="26" s="1"/>
  <c r="K17" i="26"/>
  <c r="I18" i="26"/>
  <c r="J10" i="26"/>
  <c r="G13" i="28" s="1"/>
  <c r="J13" i="26"/>
  <c r="H15" i="26"/>
  <c r="G10" i="26"/>
  <c r="X10" i="26" s="1"/>
  <c r="G13" i="26"/>
  <c r="I15" i="26"/>
  <c r="G19" i="26"/>
  <c r="X19" i="26" s="1"/>
  <c r="K20" i="26"/>
  <c r="G21" i="26"/>
  <c r="X21" i="26" s="1"/>
  <c r="I22" i="26"/>
  <c r="K23" i="26"/>
  <c r="H31" i="28" s="1"/>
  <c r="G25" i="26"/>
  <c r="X25" i="26" s="1"/>
  <c r="I26" i="26"/>
  <c r="F34" i="28" s="1"/>
  <c r="K27" i="26"/>
  <c r="H35" i="28" s="1"/>
  <c r="G29" i="26"/>
  <c r="X29" i="26" s="1"/>
  <c r="I30" i="26"/>
  <c r="F38" i="28" s="1"/>
  <c r="K31" i="26"/>
  <c r="H39" i="28" s="1"/>
  <c r="G33" i="26"/>
  <c r="X33" i="26" s="1"/>
  <c r="I34" i="26"/>
  <c r="F42" i="28" s="1"/>
  <c r="K35" i="26"/>
  <c r="H43" i="28" s="1"/>
  <c r="G37" i="26"/>
  <c r="X37" i="26" s="1"/>
  <c r="I38" i="26"/>
  <c r="F46" i="28" s="1"/>
  <c r="K39" i="26"/>
  <c r="H47" i="28" s="1"/>
  <c r="N47" i="28" s="1"/>
  <c r="H22" i="26"/>
  <c r="H26" i="26"/>
  <c r="E34" i="28" s="1"/>
  <c r="H30" i="26"/>
  <c r="E38" i="28" s="1"/>
  <c r="H34" i="26"/>
  <c r="E42" i="28" s="1"/>
  <c r="J19" i="26"/>
  <c r="J31" i="26"/>
  <c r="G39" i="28" s="1"/>
  <c r="J27" i="26"/>
  <c r="G35" i="28" s="1"/>
  <c r="J36" i="26"/>
  <c r="G44" i="28" s="1"/>
  <c r="J14" i="26"/>
  <c r="G18" i="28" s="1"/>
  <c r="I17" i="26"/>
  <c r="F22" i="28" s="1"/>
  <c r="J18" i="26"/>
  <c r="G18" i="26"/>
  <c r="X18" i="26" s="1"/>
  <c r="J9" i="26"/>
  <c r="H13" i="26"/>
  <c r="G19" i="28"/>
  <c r="G11" i="26"/>
  <c r="I13" i="26"/>
  <c r="F16" i="28" s="1"/>
  <c r="G16" i="26"/>
  <c r="I19" i="26"/>
  <c r="I21" i="26"/>
  <c r="F29" i="28" s="1"/>
  <c r="K22" i="26"/>
  <c r="G24" i="26"/>
  <c r="X24" i="26" s="1"/>
  <c r="I25" i="26"/>
  <c r="F33" i="28" s="1"/>
  <c r="K26" i="26"/>
  <c r="H34" i="28" s="1"/>
  <c r="G28" i="26"/>
  <c r="X28" i="26" s="1"/>
  <c r="I29" i="26"/>
  <c r="F37" i="28" s="1"/>
  <c r="K30" i="26"/>
  <c r="H38" i="28" s="1"/>
  <c r="G32" i="26"/>
  <c r="X32" i="26" s="1"/>
  <c r="I33" i="26"/>
  <c r="F41" i="28" s="1"/>
  <c r="K34" i="26"/>
  <c r="H42" i="28" s="1"/>
  <c r="G36" i="26"/>
  <c r="X36" i="26" s="1"/>
  <c r="I37" i="26"/>
  <c r="F45" i="28" s="1"/>
  <c r="K38" i="26"/>
  <c r="H46" i="28" s="1"/>
  <c r="H20" i="26"/>
  <c r="E27" i="28" s="1"/>
  <c r="H23" i="26"/>
  <c r="E31" i="28" s="1"/>
  <c r="H27" i="26"/>
  <c r="E35" i="28" s="1"/>
  <c r="H31" i="26"/>
  <c r="E39" i="28" s="1"/>
  <c r="H35" i="26"/>
  <c r="E43" i="28" s="1"/>
  <c r="H39" i="26"/>
  <c r="E47" i="28" s="1"/>
  <c r="H36" i="26"/>
  <c r="E44" i="28" s="1"/>
  <c r="J11" i="26"/>
  <c r="G14" i="28" s="1"/>
  <c r="K9" i="26"/>
  <c r="J34" i="26"/>
  <c r="G42" i="28" s="1"/>
  <c r="H19" i="28"/>
  <c r="H11" i="26"/>
  <c r="J30" i="26"/>
  <c r="G38" i="28" s="1"/>
  <c r="G35" i="13"/>
  <c r="X35" i="13" s="1"/>
  <c r="I29" i="13"/>
  <c r="F32" i="14" s="1"/>
  <c r="I33" i="13"/>
  <c r="F36" i="14" s="1"/>
  <c r="I37" i="13"/>
  <c r="F40" i="14" s="1"/>
  <c r="I41" i="13"/>
  <c r="F44" i="14" s="1"/>
  <c r="I45" i="13"/>
  <c r="F48" i="14" s="1"/>
  <c r="K49" i="13"/>
  <c r="H52" i="14" s="1"/>
  <c r="K30" i="13"/>
  <c r="H33" i="14" s="1"/>
  <c r="I34" i="13"/>
  <c r="F37" i="14" s="1"/>
  <c r="K38" i="13"/>
  <c r="H41" i="14" s="1"/>
  <c r="K42" i="13"/>
  <c r="H45" i="14" s="1"/>
  <c r="I46" i="13"/>
  <c r="F49" i="14" s="1"/>
  <c r="K50" i="13"/>
  <c r="H53" i="14" s="1"/>
  <c r="K54" i="13"/>
  <c r="H57" i="14" s="1"/>
  <c r="G28" i="13"/>
  <c r="X28" i="13" s="1"/>
  <c r="H32" i="13"/>
  <c r="E35" i="14" s="1"/>
  <c r="G36" i="13"/>
  <c r="X36" i="13" s="1"/>
  <c r="G40" i="13"/>
  <c r="X40" i="13" s="1"/>
  <c r="G44" i="13"/>
  <c r="X44" i="13" s="1"/>
  <c r="K48" i="13"/>
  <c r="H51" i="14" s="1"/>
  <c r="K52" i="13"/>
  <c r="H55" i="14" s="1"/>
  <c r="K27" i="13"/>
  <c r="H30" i="14" s="1"/>
  <c r="K35" i="13"/>
  <c r="H38" i="14" s="1"/>
  <c r="K43" i="13"/>
  <c r="H46" i="14" s="1"/>
  <c r="G52" i="13"/>
  <c r="X52" i="13" s="1"/>
  <c r="G33" i="13"/>
  <c r="X33" i="13" s="1"/>
  <c r="G45" i="13"/>
  <c r="X45" i="13" s="1"/>
  <c r="J28" i="13"/>
  <c r="G31" i="14" s="1"/>
  <c r="J40" i="13"/>
  <c r="G43" i="14" s="1"/>
  <c r="G54" i="13"/>
  <c r="X54" i="13" s="1"/>
  <c r="G31" i="13"/>
  <c r="X31" i="13" s="1"/>
  <c r="J31" i="13"/>
  <c r="G34" i="14" s="1"/>
  <c r="J39" i="13"/>
  <c r="G42" i="14" s="1"/>
  <c r="J46" i="13"/>
  <c r="G49" i="14" s="1"/>
  <c r="J54" i="13"/>
  <c r="G57" i="14" s="1"/>
  <c r="J47" i="13"/>
  <c r="G50" i="14" s="1"/>
  <c r="H49" i="13"/>
  <c r="E52" i="14" s="1"/>
  <c r="H53" i="13"/>
  <c r="E56" i="14" s="1"/>
  <c r="I30" i="13"/>
  <c r="F33" i="14" s="1"/>
  <c r="K34" i="13"/>
  <c r="H37" i="14" s="1"/>
  <c r="I38" i="13"/>
  <c r="F41" i="14" s="1"/>
  <c r="I42" i="13"/>
  <c r="F45" i="14" s="1"/>
  <c r="K46" i="13"/>
  <c r="H49" i="14" s="1"/>
  <c r="I51" i="13"/>
  <c r="F54" i="14" s="1"/>
  <c r="H28" i="13"/>
  <c r="E31" i="14" s="1"/>
  <c r="G32" i="13"/>
  <c r="X32" i="13" s="1"/>
  <c r="H36" i="13"/>
  <c r="E39" i="14" s="1"/>
  <c r="H40" i="13"/>
  <c r="E43" i="14" s="1"/>
  <c r="H44" i="13"/>
  <c r="E47" i="14" s="1"/>
  <c r="I48" i="13"/>
  <c r="F51" i="14" s="1"/>
  <c r="I49" i="13"/>
  <c r="F52" i="14" s="1"/>
  <c r="I53" i="13"/>
  <c r="F56" i="14" s="1"/>
  <c r="H31" i="13"/>
  <c r="E34" i="14" s="1"/>
  <c r="H39" i="13"/>
  <c r="E42" i="14" s="1"/>
  <c r="H47" i="13"/>
  <c r="E50" i="14" s="1"/>
  <c r="H33" i="13"/>
  <c r="E36" i="14" s="1"/>
  <c r="K51" i="13"/>
  <c r="H54" i="14" s="1"/>
  <c r="K29" i="13"/>
  <c r="H32" i="14" s="1"/>
  <c r="G37" i="13"/>
  <c r="X37" i="13" s="1"/>
  <c r="J29" i="13"/>
  <c r="G32" i="14" s="1"/>
  <c r="J38" i="13"/>
  <c r="G41" i="14" s="1"/>
  <c r="J50" i="13"/>
  <c r="G53" i="14" s="1"/>
  <c r="G27" i="13"/>
  <c r="X27" i="13" s="1"/>
  <c r="J32" i="13"/>
  <c r="G35" i="14" s="1"/>
  <c r="J45" i="13"/>
  <c r="G48" i="14" s="1"/>
  <c r="J52" i="13"/>
  <c r="G55" i="14" s="1"/>
  <c r="J35" i="13"/>
  <c r="G38" i="14" s="1"/>
  <c r="K37" i="13"/>
  <c r="H40" i="14" s="1"/>
  <c r="G43" i="13"/>
  <c r="X43" i="13" s="1"/>
  <c r="H41" i="13"/>
  <c r="E44" i="14" s="1"/>
  <c r="G50" i="13"/>
  <c r="X50" i="13" s="1"/>
  <c r="I27" i="13"/>
  <c r="F30" i="14" s="1"/>
  <c r="I31" i="13"/>
  <c r="F34" i="14" s="1"/>
  <c r="I35" i="13"/>
  <c r="F38" i="14" s="1"/>
  <c r="I39" i="13"/>
  <c r="F42" i="14" s="1"/>
  <c r="I43" i="13"/>
  <c r="F46" i="14" s="1"/>
  <c r="I47" i="13"/>
  <c r="F50" i="14" s="1"/>
  <c r="K53" i="13"/>
  <c r="H56" i="14" s="1"/>
  <c r="G30" i="13"/>
  <c r="X30" i="13" s="1"/>
  <c r="H34" i="13"/>
  <c r="E37" i="14" s="1"/>
  <c r="G38" i="13"/>
  <c r="X38" i="13" s="1"/>
  <c r="G42" i="13"/>
  <c r="X42" i="13" s="1"/>
  <c r="H46" i="13"/>
  <c r="E49" i="14" s="1"/>
  <c r="G51" i="13"/>
  <c r="X51" i="13" s="1"/>
  <c r="K28" i="13"/>
  <c r="H31" i="14" s="1"/>
  <c r="I32" i="13"/>
  <c r="F35" i="14" s="1"/>
  <c r="K36" i="13"/>
  <c r="H39" i="14" s="1"/>
  <c r="K40" i="13"/>
  <c r="H43" i="14" s="1"/>
  <c r="K44" i="13"/>
  <c r="H47" i="14" s="1"/>
  <c r="G48" i="13"/>
  <c r="X48" i="13" s="1"/>
  <c r="G49" i="13"/>
  <c r="X49" i="13" s="1"/>
  <c r="G53" i="13"/>
  <c r="X53" i="13" s="1"/>
  <c r="K31" i="13"/>
  <c r="H34" i="14" s="1"/>
  <c r="K39" i="13"/>
  <c r="H42" i="14" s="1"/>
  <c r="K47" i="13"/>
  <c r="H50" i="14" s="1"/>
  <c r="K33" i="13"/>
  <c r="H36" i="14" s="1"/>
  <c r="H45" i="13"/>
  <c r="E48" i="14" s="1"/>
  <c r="K41" i="13"/>
  <c r="H44" i="14" s="1"/>
  <c r="J30" i="13"/>
  <c r="G33" i="14" s="1"/>
  <c r="J42" i="13"/>
  <c r="G45" i="14" s="1"/>
  <c r="G39" i="13"/>
  <c r="X39" i="13" s="1"/>
  <c r="J33" i="13"/>
  <c r="G36" i="14" s="1"/>
  <c r="J44" i="13"/>
  <c r="G47" i="14" s="1"/>
  <c r="J51" i="13"/>
  <c r="G54" i="14" s="1"/>
  <c r="J27" i="13"/>
  <c r="G30" i="14" s="1"/>
  <c r="J53" i="13"/>
  <c r="G56" i="14" s="1"/>
  <c r="I52" i="13"/>
  <c r="F55" i="14" s="1"/>
  <c r="H30" i="13"/>
  <c r="E33" i="14" s="1"/>
  <c r="G34" i="13"/>
  <c r="X34" i="13" s="1"/>
  <c r="H38" i="13"/>
  <c r="E41" i="14" s="1"/>
  <c r="H42" i="13"/>
  <c r="E45" i="14" s="1"/>
  <c r="G46" i="13"/>
  <c r="X46" i="13" s="1"/>
  <c r="H50" i="13"/>
  <c r="E53" i="14" s="1"/>
  <c r="H54" i="13"/>
  <c r="E57" i="14" s="1"/>
  <c r="I28" i="13"/>
  <c r="F31" i="14" s="1"/>
  <c r="K32" i="13"/>
  <c r="H35" i="14" s="1"/>
  <c r="I36" i="13"/>
  <c r="F39" i="14" s="1"/>
  <c r="I40" i="13"/>
  <c r="F43" i="14" s="1"/>
  <c r="I44" i="13"/>
  <c r="F47" i="14" s="1"/>
  <c r="H48" i="13"/>
  <c r="E51" i="14" s="1"/>
  <c r="H52" i="13"/>
  <c r="E55" i="14" s="1"/>
  <c r="H27" i="13"/>
  <c r="E30" i="14" s="1"/>
  <c r="H35" i="13"/>
  <c r="E38" i="14" s="1"/>
  <c r="H43" i="13"/>
  <c r="E46" i="14" s="1"/>
  <c r="K45" i="13"/>
  <c r="H48" i="14" s="1"/>
  <c r="H51" i="13"/>
  <c r="E54" i="14" s="1"/>
  <c r="G29" i="13"/>
  <c r="X29" i="13" s="1"/>
  <c r="G41" i="13"/>
  <c r="X41" i="13" s="1"/>
  <c r="J36" i="13"/>
  <c r="G39" i="14" s="1"/>
  <c r="J41" i="13"/>
  <c r="G44" i="14" s="1"/>
  <c r="G47" i="13"/>
  <c r="X47" i="13" s="1"/>
  <c r="J34" i="13"/>
  <c r="G37" i="14" s="1"/>
  <c r="J48" i="13"/>
  <c r="G51" i="14" s="1"/>
  <c r="J49" i="13"/>
  <c r="G52" i="14" s="1"/>
  <c r="J37" i="13"/>
  <c r="G40" i="14" s="1"/>
  <c r="J43" i="13"/>
  <c r="G46" i="14" s="1"/>
  <c r="I54" i="13"/>
  <c r="F57" i="14" s="1"/>
  <c r="H29" i="13"/>
  <c r="E32" i="14" s="1"/>
  <c r="I50" i="13"/>
  <c r="F53" i="14" s="1"/>
  <c r="H37" i="13"/>
  <c r="E40" i="14" s="1"/>
  <c r="I20" i="13"/>
  <c r="H18" i="13"/>
  <c r="H21" i="13"/>
  <c r="E24" i="14" s="1"/>
  <c r="G19" i="13"/>
  <c r="X19" i="13" s="1"/>
  <c r="I19" i="13"/>
  <c r="K20" i="13"/>
  <c r="G18" i="13"/>
  <c r="X18" i="13" s="1"/>
  <c r="J20" i="13"/>
  <c r="J19" i="13"/>
  <c r="J21" i="13"/>
  <c r="G24" i="14" s="1"/>
  <c r="K19" i="13"/>
  <c r="G21" i="13"/>
  <c r="X21" i="13" s="1"/>
  <c r="H20" i="13"/>
  <c r="I18" i="13"/>
  <c r="I21" i="13"/>
  <c r="F24" i="14" s="1"/>
  <c r="G20" i="13"/>
  <c r="X20" i="13" s="1"/>
  <c r="K18" i="13"/>
  <c r="K21" i="13"/>
  <c r="H24" i="14" s="1"/>
  <c r="J18" i="13"/>
  <c r="H19" i="13"/>
  <c r="K8" i="13"/>
  <c r="J8" i="31"/>
  <c r="J8" i="21"/>
  <c r="G9" i="23" s="1"/>
  <c r="J13" i="21"/>
  <c r="G18" i="23" s="1"/>
  <c r="K7" i="21"/>
  <c r="G9" i="21"/>
  <c r="K11" i="21"/>
  <c r="G13" i="21"/>
  <c r="H7" i="21"/>
  <c r="H11" i="21"/>
  <c r="G7" i="33"/>
  <c r="J9" i="31"/>
  <c r="J12" i="21"/>
  <c r="J7" i="21"/>
  <c r="I7" i="21"/>
  <c r="K8" i="21"/>
  <c r="H9" i="23" s="1"/>
  <c r="I11" i="21"/>
  <c r="K12" i="21"/>
  <c r="I7" i="33"/>
  <c r="H7" i="33"/>
  <c r="G8" i="31"/>
  <c r="I9" i="31"/>
  <c r="H8" i="31"/>
  <c r="G7" i="31"/>
  <c r="I8" i="31"/>
  <c r="K9" i="31"/>
  <c r="H9" i="31"/>
  <c r="J8" i="29"/>
  <c r="G11" i="30" s="1"/>
  <c r="G9" i="30"/>
  <c r="J7" i="29"/>
  <c r="G10" i="30" s="1"/>
  <c r="H9" i="30"/>
  <c r="G8" i="29"/>
  <c r="X8" i="29" s="1"/>
  <c r="H8" i="29"/>
  <c r="E11" i="30" s="1"/>
  <c r="F9" i="30"/>
  <c r="I8" i="29"/>
  <c r="K8" i="26"/>
  <c r="H8" i="26"/>
  <c r="H7" i="26"/>
  <c r="E8" i="28" s="1"/>
  <c r="I7" i="26"/>
  <c r="F8" i="28" s="1"/>
  <c r="J8" i="26"/>
  <c r="G7" i="26"/>
  <c r="G9" i="13"/>
  <c r="X9" i="13" s="1"/>
  <c r="G13" i="13"/>
  <c r="X13" i="13" s="1"/>
  <c r="H16" i="13"/>
  <c r="K11" i="13"/>
  <c r="H13" i="14" s="1"/>
  <c r="I15" i="13"/>
  <c r="H14" i="13"/>
  <c r="E18" i="14" s="1"/>
  <c r="J11" i="13"/>
  <c r="G13" i="14" s="1"/>
  <c r="J9" i="13"/>
  <c r="J16" i="13"/>
  <c r="I12" i="13"/>
  <c r="I9" i="13"/>
  <c r="I13" i="13"/>
  <c r="K16" i="13"/>
  <c r="H11" i="13"/>
  <c r="E13" i="14" s="1"/>
  <c r="G15" i="13"/>
  <c r="X15" i="13" s="1"/>
  <c r="K14" i="13"/>
  <c r="K12" i="13"/>
  <c r="J10" i="13"/>
  <c r="J14" i="13"/>
  <c r="H9" i="28"/>
  <c r="J11" i="21"/>
  <c r="G7" i="21"/>
  <c r="X7" i="21" s="1"/>
  <c r="I8" i="21"/>
  <c r="K9" i="21"/>
  <c r="G11" i="21"/>
  <c r="X11" i="21" s="1"/>
  <c r="I12" i="21"/>
  <c r="K13" i="21"/>
  <c r="H18" i="23" s="1"/>
  <c r="H9" i="21"/>
  <c r="H13" i="21"/>
  <c r="E18" i="23" s="1"/>
  <c r="K7" i="33"/>
  <c r="J7" i="31"/>
  <c r="J7" i="33"/>
  <c r="J9" i="21"/>
  <c r="G10" i="23" s="1"/>
  <c r="G8" i="21"/>
  <c r="I9" i="21"/>
  <c r="G12" i="21"/>
  <c r="X12" i="21" s="1"/>
  <c r="I13" i="21"/>
  <c r="F18" i="23" s="1"/>
  <c r="H8" i="21"/>
  <c r="E9" i="23" s="1"/>
  <c r="H12" i="21"/>
  <c r="I7" i="31"/>
  <c r="K8" i="31"/>
  <c r="K7" i="31"/>
  <c r="G9" i="31"/>
  <c r="H7" i="31"/>
  <c r="G8" i="30"/>
  <c r="I7" i="29"/>
  <c r="F10" i="30" s="1"/>
  <c r="K8" i="29"/>
  <c r="H11" i="30" s="1"/>
  <c r="E9" i="30"/>
  <c r="H8" i="30"/>
  <c r="G7" i="29"/>
  <c r="E8" i="30"/>
  <c r="K7" i="29"/>
  <c r="H10" i="30" s="1"/>
  <c r="H7" i="29"/>
  <c r="E10" i="30" s="1"/>
  <c r="J7" i="26"/>
  <c r="G8" i="28" s="1"/>
  <c r="G8" i="26"/>
  <c r="X8" i="26" s="1"/>
  <c r="I8" i="26"/>
  <c r="F10" i="28" s="1"/>
  <c r="K7" i="26"/>
  <c r="H8" i="28" s="1"/>
  <c r="K9" i="13"/>
  <c r="H13" i="13"/>
  <c r="I16" i="13"/>
  <c r="G11" i="13"/>
  <c r="X11" i="13" s="1"/>
  <c r="H15" i="13"/>
  <c r="H10" i="13"/>
  <c r="H17" i="13"/>
  <c r="G12" i="13"/>
  <c r="X12" i="13" s="1"/>
  <c r="J13" i="13"/>
  <c r="J15" i="13"/>
  <c r="I10" i="13"/>
  <c r="I14" i="13"/>
  <c r="I17" i="13"/>
  <c r="F20" i="14" s="1"/>
  <c r="H9" i="13"/>
  <c r="K13" i="13"/>
  <c r="H15" i="14" s="1"/>
  <c r="G16" i="13"/>
  <c r="X16" i="13" s="1"/>
  <c r="I11" i="13"/>
  <c r="F13" i="14" s="1"/>
  <c r="K15" i="13"/>
  <c r="K10" i="13"/>
  <c r="H12" i="14" s="1"/>
  <c r="K17" i="13"/>
  <c r="H20" i="14" s="1"/>
  <c r="H18" i="14"/>
  <c r="J12" i="13"/>
  <c r="G14" i="14" s="1"/>
  <c r="G10" i="13"/>
  <c r="X10" i="13" s="1"/>
  <c r="G14" i="13"/>
  <c r="X14" i="13" s="1"/>
  <c r="J17" i="13"/>
  <c r="G20" i="14" s="1"/>
  <c r="H12" i="13"/>
  <c r="G18" i="14"/>
  <c r="G17" i="13"/>
  <c r="X17" i="13" s="1"/>
  <c r="J8" i="13"/>
  <c r="G10" i="14" s="1"/>
  <c r="F9" i="14"/>
  <c r="E10" i="14"/>
  <c r="X8" i="13"/>
  <c r="AU288" i="5"/>
  <c r="AU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7" i="5"/>
  <c r="AU158" i="5"/>
  <c r="AU159" i="5"/>
  <c r="AU160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U187" i="5"/>
  <c r="AU188" i="5"/>
  <c r="AU189" i="5"/>
  <c r="AU190" i="5"/>
  <c r="AU191" i="5"/>
  <c r="AU192" i="5"/>
  <c r="AU193" i="5"/>
  <c r="AU194" i="5"/>
  <c r="AU195" i="5"/>
  <c r="AU196" i="5"/>
  <c r="AU197" i="5"/>
  <c r="AU198" i="5"/>
  <c r="AU199" i="5"/>
  <c r="AU200" i="5"/>
  <c r="AU201" i="5"/>
  <c r="AU202" i="5"/>
  <c r="AU203" i="5"/>
  <c r="AU204" i="5"/>
  <c r="AU205" i="5"/>
  <c r="AU206" i="5"/>
  <c r="AU207" i="5"/>
  <c r="AU208" i="5"/>
  <c r="AU209" i="5"/>
  <c r="AU210" i="5"/>
  <c r="AU211" i="5"/>
  <c r="AU212" i="5"/>
  <c r="AU213" i="5"/>
  <c r="AU214" i="5"/>
  <c r="AU215" i="5"/>
  <c r="AU216" i="5"/>
  <c r="AU217" i="5"/>
  <c r="AU218" i="5"/>
  <c r="AU219" i="5"/>
  <c r="AU220" i="5"/>
  <c r="AU221" i="5"/>
  <c r="AU222" i="5"/>
  <c r="AU223" i="5"/>
  <c r="AU224" i="5"/>
  <c r="AU225" i="5"/>
  <c r="AU226" i="5"/>
  <c r="AU227" i="5"/>
  <c r="AU228" i="5"/>
  <c r="AU229" i="5"/>
  <c r="AU230" i="5"/>
  <c r="AU231" i="5"/>
  <c r="AU232" i="5"/>
  <c r="AU233" i="5"/>
  <c r="AU234" i="5"/>
  <c r="AU235" i="5"/>
  <c r="AU236" i="5"/>
  <c r="AU237" i="5"/>
  <c r="AU238" i="5"/>
  <c r="AU239" i="5"/>
  <c r="AU240" i="5"/>
  <c r="AU241" i="5"/>
  <c r="AU242" i="5"/>
  <c r="AU243" i="5"/>
  <c r="AU244" i="5"/>
  <c r="AU245" i="5"/>
  <c r="AU246" i="5"/>
  <c r="AU247" i="5"/>
  <c r="AU248" i="5"/>
  <c r="AU249" i="5"/>
  <c r="AU250" i="5"/>
  <c r="AU251" i="5"/>
  <c r="AU252" i="5"/>
  <c r="AU253" i="5"/>
  <c r="AU254" i="5"/>
  <c r="AU255" i="5"/>
  <c r="AU256" i="5"/>
  <c r="AU257" i="5"/>
  <c r="AU258" i="5"/>
  <c r="AU259" i="5"/>
  <c r="AU260" i="5"/>
  <c r="AU261" i="5"/>
  <c r="AU262" i="5"/>
  <c r="AU263" i="5"/>
  <c r="AU264" i="5"/>
  <c r="AU265" i="5"/>
  <c r="AU266" i="5"/>
  <c r="AU267" i="5"/>
  <c r="AU268" i="5"/>
  <c r="AU269" i="5"/>
  <c r="AU270" i="5"/>
  <c r="AU271" i="5"/>
  <c r="AU272" i="5"/>
  <c r="AU273" i="5"/>
  <c r="AU274" i="5"/>
  <c r="AU275" i="5"/>
  <c r="AU276" i="5"/>
  <c r="AU277" i="5"/>
  <c r="AU278" i="5"/>
  <c r="AU279" i="5"/>
  <c r="AU280" i="5"/>
  <c r="AU281" i="5"/>
  <c r="AU282" i="5"/>
  <c r="AU283" i="5"/>
  <c r="AU284" i="5"/>
  <c r="AU285" i="5"/>
  <c r="AU286" i="5"/>
  <c r="AU287" i="5"/>
  <c r="AU6" i="5"/>
  <c r="AU5" i="5"/>
  <c r="AR268" i="5"/>
  <c r="AS268" i="5"/>
  <c r="AT268" i="5"/>
  <c r="AV268" i="5"/>
  <c r="AR269" i="5"/>
  <c r="AS269" i="5"/>
  <c r="AT269" i="5"/>
  <c r="AV269" i="5"/>
  <c r="AR270" i="5"/>
  <c r="AS270" i="5"/>
  <c r="AT270" i="5"/>
  <c r="AV270" i="5"/>
  <c r="AR271" i="5"/>
  <c r="AS271" i="5"/>
  <c r="AT271" i="5"/>
  <c r="AV271" i="5"/>
  <c r="AR272" i="5"/>
  <c r="AS272" i="5"/>
  <c r="AT272" i="5"/>
  <c r="AV272" i="5"/>
  <c r="AR273" i="5"/>
  <c r="AT273" i="5"/>
  <c r="AV273" i="5"/>
  <c r="AR274" i="5"/>
  <c r="AS274" i="5"/>
  <c r="AT274" i="5"/>
  <c r="AV274" i="5"/>
  <c r="AR275" i="5"/>
  <c r="AS275" i="5"/>
  <c r="AT275" i="5"/>
  <c r="AV275" i="5"/>
  <c r="AW275" i="5"/>
  <c r="AX275" i="5"/>
  <c r="AY275" i="5"/>
  <c r="AR276" i="5"/>
  <c r="AS276" i="5"/>
  <c r="AT276" i="5"/>
  <c r="AV276" i="5"/>
  <c r="AR277" i="5"/>
  <c r="AS277" i="5"/>
  <c r="AT277" i="5"/>
  <c r="AV277" i="5"/>
  <c r="AR278" i="5"/>
  <c r="AS278" i="5"/>
  <c r="AT278" i="5"/>
  <c r="AV278" i="5"/>
  <c r="AR279" i="5"/>
  <c r="AT279" i="5"/>
  <c r="AV279" i="5"/>
  <c r="AR280" i="5"/>
  <c r="AS280" i="5"/>
  <c r="AT280" i="5"/>
  <c r="AV280" i="5"/>
  <c r="AR281" i="5"/>
  <c r="AS281" i="5"/>
  <c r="AT281" i="5"/>
  <c r="AV281" i="5"/>
  <c r="AR282" i="5"/>
  <c r="AS282" i="5"/>
  <c r="AT282" i="5"/>
  <c r="AV282" i="5"/>
  <c r="AR283" i="5"/>
  <c r="AS283" i="5"/>
  <c r="AT283" i="5"/>
  <c r="AV283" i="5"/>
  <c r="AR284" i="5"/>
  <c r="AS284" i="5"/>
  <c r="AT284" i="5"/>
  <c r="AV284" i="5"/>
  <c r="AR285" i="5"/>
  <c r="AS285" i="5"/>
  <c r="AT285" i="5"/>
  <c r="AV285" i="5"/>
  <c r="AW285" i="5"/>
  <c r="AX285" i="5"/>
  <c r="AY285" i="5"/>
  <c r="AR286" i="5"/>
  <c r="AS286" i="5"/>
  <c r="AT286" i="5"/>
  <c r="AV286" i="5"/>
  <c r="AR287" i="5"/>
  <c r="AS287" i="5"/>
  <c r="AT287" i="5"/>
  <c r="AV287" i="5"/>
  <c r="AR288" i="5"/>
  <c r="AS288" i="5"/>
  <c r="AT288" i="5"/>
  <c r="AV288" i="5"/>
  <c r="AM288" i="5"/>
  <c r="AN288" i="5" s="1"/>
  <c r="AY288" i="5" s="1"/>
  <c r="AK288" i="5"/>
  <c r="AI288" i="5"/>
  <c r="AG288" i="5"/>
  <c r="AE288" i="5"/>
  <c r="AC288" i="5"/>
  <c r="AA288" i="5"/>
  <c r="Y288" i="5"/>
  <c r="X288" i="5"/>
  <c r="AM287" i="5"/>
  <c r="AN287" i="5" s="1"/>
  <c r="AY287" i="5" s="1"/>
  <c r="AK287" i="5"/>
  <c r="AI287" i="5"/>
  <c r="AG287" i="5"/>
  <c r="AE287" i="5"/>
  <c r="AC287" i="5"/>
  <c r="AA287" i="5"/>
  <c r="Y287" i="5"/>
  <c r="X287" i="5"/>
  <c r="AM286" i="5"/>
  <c r="AN286" i="5" s="1"/>
  <c r="AY286" i="5" s="1"/>
  <c r="AK286" i="5"/>
  <c r="AI286" i="5"/>
  <c r="AG286" i="5"/>
  <c r="AE286" i="5"/>
  <c r="AC286" i="5"/>
  <c r="AA286" i="5"/>
  <c r="Y286" i="5"/>
  <c r="X286" i="5"/>
  <c r="AM285" i="5"/>
  <c r="AE285" i="5"/>
  <c r="AC285" i="5"/>
  <c r="Y285" i="5"/>
  <c r="X285" i="5"/>
  <c r="AM284" i="5"/>
  <c r="AN284" i="5" s="1"/>
  <c r="AY284" i="5" s="1"/>
  <c r="AK284" i="5"/>
  <c r="AI284" i="5"/>
  <c r="AG284" i="5"/>
  <c r="AE284" i="5"/>
  <c r="AC284" i="5"/>
  <c r="AA284" i="5"/>
  <c r="Y284" i="5"/>
  <c r="X284" i="5"/>
  <c r="AM283" i="5"/>
  <c r="AN283" i="5" s="1"/>
  <c r="AY283" i="5" s="1"/>
  <c r="AK283" i="5"/>
  <c r="AI283" i="5"/>
  <c r="AG283" i="5"/>
  <c r="AE283" i="5"/>
  <c r="AC283" i="5"/>
  <c r="AA283" i="5"/>
  <c r="Y283" i="5"/>
  <c r="X283" i="5"/>
  <c r="AM282" i="5"/>
  <c r="AN282" i="5" s="1"/>
  <c r="AY282" i="5" s="1"/>
  <c r="AK282" i="5"/>
  <c r="AI282" i="5"/>
  <c r="AG282" i="5"/>
  <c r="AE282" i="5"/>
  <c r="AC282" i="5"/>
  <c r="AA282" i="5"/>
  <c r="Y282" i="5"/>
  <c r="X282" i="5"/>
  <c r="AM281" i="5"/>
  <c r="AN281" i="5" s="1"/>
  <c r="AY281" i="5" s="1"/>
  <c r="AK281" i="5"/>
  <c r="AI281" i="5"/>
  <c r="AG281" i="5"/>
  <c r="AE281" i="5"/>
  <c r="AC281" i="5"/>
  <c r="AA281" i="5"/>
  <c r="Y281" i="5"/>
  <c r="X281" i="5"/>
  <c r="AM280" i="5"/>
  <c r="AN280" i="5" s="1"/>
  <c r="AY280" i="5" s="1"/>
  <c r="AK280" i="5"/>
  <c r="AI280" i="5"/>
  <c r="AG280" i="5"/>
  <c r="AE280" i="5"/>
  <c r="AC280" i="5"/>
  <c r="AA280" i="5"/>
  <c r="Y280" i="5"/>
  <c r="Z280" i="5" s="1"/>
  <c r="X280" i="5"/>
  <c r="AM279" i="5"/>
  <c r="AN279" i="5" s="1"/>
  <c r="AY279" i="5" s="1"/>
  <c r="AK279" i="5"/>
  <c r="AI279" i="5"/>
  <c r="AG279" i="5"/>
  <c r="AE279" i="5"/>
  <c r="AC279" i="5"/>
  <c r="AA279" i="5"/>
  <c r="Y279" i="5"/>
  <c r="X279" i="5"/>
  <c r="B279" i="5"/>
  <c r="AS279" i="5" s="1"/>
  <c r="AM278" i="5"/>
  <c r="AN278" i="5" s="1"/>
  <c r="AY278" i="5" s="1"/>
  <c r="AK278" i="5"/>
  <c r="AI278" i="5"/>
  <c r="AG278" i="5"/>
  <c r="AE278" i="5"/>
  <c r="AC278" i="5"/>
  <c r="AA278" i="5"/>
  <c r="Y278" i="5"/>
  <c r="Z278" i="5" s="1"/>
  <c r="X278" i="5"/>
  <c r="AM277" i="5"/>
  <c r="AN277" i="5" s="1"/>
  <c r="AY277" i="5" s="1"/>
  <c r="AK277" i="5"/>
  <c r="AI277" i="5"/>
  <c r="AG277" i="5"/>
  <c r="AE277" i="5"/>
  <c r="AC277" i="5"/>
  <c r="AA277" i="5"/>
  <c r="Y277" i="5"/>
  <c r="X277" i="5"/>
  <c r="AM276" i="5"/>
  <c r="AN276" i="5" s="1"/>
  <c r="AY276" i="5" s="1"/>
  <c r="AK276" i="5"/>
  <c r="AI276" i="5"/>
  <c r="AG276" i="5"/>
  <c r="AE276" i="5"/>
  <c r="AC276" i="5"/>
  <c r="AA276" i="5"/>
  <c r="Y276" i="5"/>
  <c r="X276" i="5"/>
  <c r="AC275" i="5"/>
  <c r="AA275" i="5"/>
  <c r="Y275" i="5"/>
  <c r="X275" i="5"/>
  <c r="AM274" i="5"/>
  <c r="AN274" i="5" s="1"/>
  <c r="AY274" i="5" s="1"/>
  <c r="AK274" i="5"/>
  <c r="AI274" i="5"/>
  <c r="AG274" i="5"/>
  <c r="AE274" i="5"/>
  <c r="AC274" i="5"/>
  <c r="AA274" i="5"/>
  <c r="Y274" i="5"/>
  <c r="X274" i="5"/>
  <c r="AM273" i="5"/>
  <c r="AN273" i="5" s="1"/>
  <c r="AY273" i="5" s="1"/>
  <c r="AK273" i="5"/>
  <c r="AI273" i="5"/>
  <c r="AG273" i="5"/>
  <c r="AE273" i="5"/>
  <c r="AC273" i="5"/>
  <c r="AA273" i="5"/>
  <c r="Y273" i="5"/>
  <c r="X273" i="5"/>
  <c r="B273" i="5"/>
  <c r="AS273" i="5" s="1"/>
  <c r="AM272" i="5"/>
  <c r="AN272" i="5" s="1"/>
  <c r="AY272" i="5" s="1"/>
  <c r="AK272" i="5"/>
  <c r="AI272" i="5"/>
  <c r="AG272" i="5"/>
  <c r="AE272" i="5"/>
  <c r="AC272" i="5"/>
  <c r="AA272" i="5"/>
  <c r="Y272" i="5"/>
  <c r="X272" i="5"/>
  <c r="AM271" i="5"/>
  <c r="AN271" i="5" s="1"/>
  <c r="AY271" i="5" s="1"/>
  <c r="AK271" i="5"/>
  <c r="AI271" i="5"/>
  <c r="AG271" i="5"/>
  <c r="AE271" i="5"/>
  <c r="AC271" i="5"/>
  <c r="AA271" i="5"/>
  <c r="Y271" i="5"/>
  <c r="X271" i="5"/>
  <c r="AM270" i="5"/>
  <c r="AN270" i="5" s="1"/>
  <c r="AY270" i="5" s="1"/>
  <c r="AK270" i="5"/>
  <c r="AI270" i="5"/>
  <c r="AG270" i="5"/>
  <c r="AE270" i="5"/>
  <c r="AC270" i="5"/>
  <c r="AA270" i="5"/>
  <c r="Y270" i="5"/>
  <c r="X270" i="5"/>
  <c r="AM269" i="5"/>
  <c r="AN269" i="5" s="1"/>
  <c r="AY269" i="5" s="1"/>
  <c r="AK269" i="5"/>
  <c r="AI269" i="5"/>
  <c r="AG269" i="5"/>
  <c r="AE269" i="5"/>
  <c r="AC269" i="5"/>
  <c r="AA269" i="5"/>
  <c r="Y269" i="5"/>
  <c r="X269" i="5"/>
  <c r="AB269" i="5" s="1"/>
  <c r="AD269" i="5" s="1"/>
  <c r="AF269" i="5" s="1"/>
  <c r="AH269" i="5" s="1"/>
  <c r="AJ269" i="5" s="1"/>
  <c r="AL269" i="5" s="1"/>
  <c r="AX269" i="5" s="1"/>
  <c r="AM268" i="5"/>
  <c r="AN268" i="5" s="1"/>
  <c r="AY268" i="5" s="1"/>
  <c r="AK268" i="5"/>
  <c r="AI268" i="5"/>
  <c r="AG268" i="5"/>
  <c r="AE268" i="5"/>
  <c r="AC268" i="5"/>
  <c r="AA268" i="5"/>
  <c r="Y268" i="5"/>
  <c r="Z268" i="5" s="1"/>
  <c r="X268" i="5"/>
  <c r="AM267" i="5"/>
  <c r="AN267" i="5" s="1"/>
  <c r="AY267" i="5" s="1"/>
  <c r="AK267" i="5"/>
  <c r="AI267" i="5"/>
  <c r="AG267" i="5"/>
  <c r="AE267" i="5"/>
  <c r="AC267" i="5"/>
  <c r="AA267" i="5"/>
  <c r="Y267" i="5"/>
  <c r="X267" i="5"/>
  <c r="AM266" i="5"/>
  <c r="AN266" i="5" s="1"/>
  <c r="AY266" i="5" s="1"/>
  <c r="AK266" i="5"/>
  <c r="AI266" i="5"/>
  <c r="AG266" i="5"/>
  <c r="AE266" i="5"/>
  <c r="AC266" i="5"/>
  <c r="AA266" i="5"/>
  <c r="Y266" i="5"/>
  <c r="X266" i="5"/>
  <c r="AM265" i="5"/>
  <c r="AN265" i="5" s="1"/>
  <c r="AK265" i="5"/>
  <c r="AI265" i="5"/>
  <c r="AG265" i="5"/>
  <c r="AE265" i="5"/>
  <c r="AC265" i="5"/>
  <c r="AA265" i="5"/>
  <c r="Y265" i="5"/>
  <c r="X265" i="5"/>
  <c r="AM264" i="5"/>
  <c r="AN264" i="5" s="1"/>
  <c r="AK264" i="5"/>
  <c r="AI264" i="5"/>
  <c r="AG264" i="5"/>
  <c r="AE264" i="5"/>
  <c r="AC264" i="5"/>
  <c r="AA264" i="5"/>
  <c r="Y264" i="5"/>
  <c r="X264" i="5"/>
  <c r="AM263" i="5"/>
  <c r="AN263" i="5" s="1"/>
  <c r="AK263" i="5"/>
  <c r="AI263" i="5"/>
  <c r="AG263" i="5"/>
  <c r="AE263" i="5"/>
  <c r="AC263" i="5"/>
  <c r="AA263" i="5"/>
  <c r="Y263" i="5"/>
  <c r="X263" i="5"/>
  <c r="AM262" i="5"/>
  <c r="AN262" i="5" s="1"/>
  <c r="AY262" i="5" s="1"/>
  <c r="AK262" i="5"/>
  <c r="AI262" i="5"/>
  <c r="AG262" i="5"/>
  <c r="AE262" i="5"/>
  <c r="AC262" i="5"/>
  <c r="AA262" i="5"/>
  <c r="Y262" i="5"/>
  <c r="X262" i="5"/>
  <c r="AM261" i="5"/>
  <c r="AN261" i="5" s="1"/>
  <c r="AK261" i="5"/>
  <c r="AI261" i="5"/>
  <c r="AG261" i="5"/>
  <c r="AE261" i="5"/>
  <c r="AC261" i="5"/>
  <c r="AA261" i="5"/>
  <c r="Y261" i="5"/>
  <c r="X261" i="5"/>
  <c r="AM260" i="5"/>
  <c r="AN260" i="5" s="1"/>
  <c r="AK260" i="5"/>
  <c r="AI260" i="5"/>
  <c r="AG260" i="5"/>
  <c r="AE260" i="5"/>
  <c r="AC260" i="5"/>
  <c r="AA260" i="5"/>
  <c r="Y260" i="5"/>
  <c r="Z260" i="5" s="1"/>
  <c r="X260" i="5"/>
  <c r="Y259" i="5"/>
  <c r="X259" i="5"/>
  <c r="AN258" i="5"/>
  <c r="AM258" i="5"/>
  <c r="AK258" i="5"/>
  <c r="AI258" i="5"/>
  <c r="AG258" i="5"/>
  <c r="AE258" i="5"/>
  <c r="AC258" i="5"/>
  <c r="AA258" i="5"/>
  <c r="Y258" i="5"/>
  <c r="X258" i="5"/>
  <c r="AM257" i="5"/>
  <c r="AN257" i="5" s="1"/>
  <c r="AK257" i="5"/>
  <c r="AI257" i="5"/>
  <c r="AG257" i="5"/>
  <c r="AE257" i="5"/>
  <c r="AC257" i="5"/>
  <c r="AA257" i="5"/>
  <c r="Y257" i="5"/>
  <c r="X257" i="5"/>
  <c r="AM256" i="5"/>
  <c r="AN256" i="5" s="1"/>
  <c r="AK256" i="5"/>
  <c r="AI256" i="5"/>
  <c r="AG256" i="5"/>
  <c r="AE256" i="5"/>
  <c r="AC256" i="5"/>
  <c r="AA256" i="5"/>
  <c r="Y256" i="5"/>
  <c r="X256" i="5"/>
  <c r="AM255" i="5"/>
  <c r="AN255" i="5" s="1"/>
  <c r="AK255" i="5"/>
  <c r="AI255" i="5"/>
  <c r="AG255" i="5"/>
  <c r="AE255" i="5"/>
  <c r="AC255" i="5"/>
  <c r="AA255" i="5"/>
  <c r="Y255" i="5"/>
  <c r="X255" i="5"/>
  <c r="AM254" i="5"/>
  <c r="AN254" i="5" s="1"/>
  <c r="AK254" i="5"/>
  <c r="AI254" i="5"/>
  <c r="AG254" i="5"/>
  <c r="AE254" i="5"/>
  <c r="AC254" i="5"/>
  <c r="AA254" i="5"/>
  <c r="Y254" i="5"/>
  <c r="X254" i="5"/>
  <c r="AM253" i="5"/>
  <c r="AN253" i="5" s="1"/>
  <c r="AK253" i="5"/>
  <c r="AI253" i="5"/>
  <c r="AG253" i="5"/>
  <c r="AE253" i="5"/>
  <c r="AC253" i="5"/>
  <c r="AA253" i="5"/>
  <c r="Y253" i="5"/>
  <c r="X253" i="5"/>
  <c r="AM252" i="5"/>
  <c r="AN252" i="5" s="1"/>
  <c r="AK252" i="5"/>
  <c r="AI252" i="5"/>
  <c r="AG252" i="5"/>
  <c r="AE252" i="5"/>
  <c r="AC252" i="5"/>
  <c r="AA252" i="5"/>
  <c r="Y252" i="5"/>
  <c r="X252" i="5"/>
  <c r="AB252" i="5" s="1"/>
  <c r="AD252" i="5" s="1"/>
  <c r="AF252" i="5" s="1"/>
  <c r="AH252" i="5" s="1"/>
  <c r="AJ252" i="5" s="1"/>
  <c r="AL252" i="5" s="1"/>
  <c r="AM251" i="5"/>
  <c r="AN251" i="5" s="1"/>
  <c r="AK251" i="5"/>
  <c r="AI251" i="5"/>
  <c r="AG251" i="5"/>
  <c r="AE251" i="5"/>
  <c r="AC251" i="5"/>
  <c r="AA251" i="5"/>
  <c r="Y251" i="5"/>
  <c r="Z251" i="5" s="1"/>
  <c r="X251" i="5"/>
  <c r="AM250" i="5"/>
  <c r="AN250" i="5" s="1"/>
  <c r="AK250" i="5"/>
  <c r="AI250" i="5"/>
  <c r="AG250" i="5"/>
  <c r="AE250" i="5"/>
  <c r="AC250" i="5"/>
  <c r="AA250" i="5"/>
  <c r="Y250" i="5"/>
  <c r="X250" i="5"/>
  <c r="AM249" i="5"/>
  <c r="AN249" i="5" s="1"/>
  <c r="AK249" i="5"/>
  <c r="AI249" i="5"/>
  <c r="AG249" i="5"/>
  <c r="AE249" i="5"/>
  <c r="AC249" i="5"/>
  <c r="AA249" i="5"/>
  <c r="Y249" i="5"/>
  <c r="X249" i="5"/>
  <c r="AM248" i="5"/>
  <c r="AN248" i="5" s="1"/>
  <c r="AK248" i="5"/>
  <c r="AI248" i="5"/>
  <c r="AG248" i="5"/>
  <c r="AE248" i="5"/>
  <c r="AC248" i="5"/>
  <c r="AA248" i="5"/>
  <c r="Y248" i="5"/>
  <c r="X248" i="5"/>
  <c r="AM247" i="5"/>
  <c r="AN247" i="5" s="1"/>
  <c r="AK247" i="5"/>
  <c r="AI247" i="5"/>
  <c r="AG247" i="5"/>
  <c r="AE247" i="5"/>
  <c r="AC247" i="5"/>
  <c r="AA247" i="5"/>
  <c r="Y247" i="5"/>
  <c r="X247" i="5"/>
  <c r="AM246" i="5"/>
  <c r="AN246" i="5" s="1"/>
  <c r="AK246" i="5"/>
  <c r="AI246" i="5"/>
  <c r="AG246" i="5"/>
  <c r="AE246" i="5"/>
  <c r="AC246" i="5"/>
  <c r="AA246" i="5"/>
  <c r="Y246" i="5"/>
  <c r="X246" i="5"/>
  <c r="AM245" i="5"/>
  <c r="AN245" i="5" s="1"/>
  <c r="AK245" i="5"/>
  <c r="AI245" i="5"/>
  <c r="AG245" i="5"/>
  <c r="AE245" i="5"/>
  <c r="AC245" i="5"/>
  <c r="AA245" i="5"/>
  <c r="Y245" i="5"/>
  <c r="X245" i="5"/>
  <c r="AM244" i="5"/>
  <c r="AN244" i="5" s="1"/>
  <c r="AK244" i="5"/>
  <c r="AI244" i="5"/>
  <c r="AG244" i="5"/>
  <c r="AE244" i="5"/>
  <c r="AC244" i="5"/>
  <c r="AA244" i="5"/>
  <c r="Y244" i="5"/>
  <c r="X244" i="5"/>
  <c r="AM243" i="5"/>
  <c r="AN243" i="5" s="1"/>
  <c r="AK243" i="5"/>
  <c r="AI243" i="5"/>
  <c r="AG243" i="5"/>
  <c r="AE243" i="5"/>
  <c r="AC243" i="5"/>
  <c r="AA243" i="5"/>
  <c r="Y243" i="5"/>
  <c r="Z243" i="5" s="1"/>
  <c r="X243" i="5"/>
  <c r="AM242" i="5"/>
  <c r="AN242" i="5" s="1"/>
  <c r="AK242" i="5"/>
  <c r="AI242" i="5"/>
  <c r="AG242" i="5"/>
  <c r="AE242" i="5"/>
  <c r="AC242" i="5"/>
  <c r="AA242" i="5"/>
  <c r="Y242" i="5"/>
  <c r="X242" i="5"/>
  <c r="AM241" i="5"/>
  <c r="AN241" i="5" s="1"/>
  <c r="AK241" i="5"/>
  <c r="AI241" i="5"/>
  <c r="AG241" i="5"/>
  <c r="AE241" i="5"/>
  <c r="AC241" i="5"/>
  <c r="AA241" i="5"/>
  <c r="Y241" i="5"/>
  <c r="X241" i="5"/>
  <c r="AM240" i="5"/>
  <c r="AN240" i="5" s="1"/>
  <c r="AK240" i="5"/>
  <c r="AI240" i="5"/>
  <c r="AG240" i="5"/>
  <c r="AE240" i="5"/>
  <c r="AC240" i="5"/>
  <c r="AA240" i="5"/>
  <c r="Y240" i="5"/>
  <c r="X240" i="5"/>
  <c r="AM239" i="5"/>
  <c r="AN239" i="5" s="1"/>
  <c r="AI239" i="5"/>
  <c r="AG239" i="5"/>
  <c r="AE239" i="5"/>
  <c r="AC239" i="5"/>
  <c r="AA239" i="5"/>
  <c r="AB239" i="5" s="1"/>
  <c r="AD239" i="5" s="1"/>
  <c r="AF239" i="5" s="1"/>
  <c r="AH239" i="5" s="1"/>
  <c r="X239" i="5"/>
  <c r="Z239" i="5" s="1"/>
  <c r="AM238" i="5"/>
  <c r="AN238" i="5" s="1"/>
  <c r="AK238" i="5"/>
  <c r="AI238" i="5"/>
  <c r="AG238" i="5"/>
  <c r="AE238" i="5"/>
  <c r="AC238" i="5"/>
  <c r="AA238" i="5"/>
  <c r="Y238" i="5"/>
  <c r="X238" i="5"/>
  <c r="AM237" i="5"/>
  <c r="AN237" i="5" s="1"/>
  <c r="AK237" i="5"/>
  <c r="AI237" i="5"/>
  <c r="AG237" i="5"/>
  <c r="AE237" i="5"/>
  <c r="AC237" i="5"/>
  <c r="AA237" i="5"/>
  <c r="Y237" i="5"/>
  <c r="X237" i="5"/>
  <c r="AM236" i="5"/>
  <c r="AN236" i="5" s="1"/>
  <c r="AK236" i="5"/>
  <c r="AI236" i="5"/>
  <c r="AG236" i="5"/>
  <c r="AE236" i="5"/>
  <c r="AC236" i="5"/>
  <c r="AA236" i="5"/>
  <c r="Y236" i="5"/>
  <c r="X236" i="5"/>
  <c r="AB236" i="5" s="1"/>
  <c r="AD236" i="5" s="1"/>
  <c r="AF236" i="5" s="1"/>
  <c r="AH236" i="5" s="1"/>
  <c r="AJ236" i="5" s="1"/>
  <c r="AL236" i="5" s="1"/>
  <c r="AM235" i="5"/>
  <c r="AN235" i="5" s="1"/>
  <c r="AK235" i="5"/>
  <c r="AI235" i="5"/>
  <c r="AG235" i="5"/>
  <c r="AE235" i="5"/>
  <c r="AC235" i="5"/>
  <c r="AA235" i="5"/>
  <c r="Y235" i="5"/>
  <c r="Z235" i="5" s="1"/>
  <c r="X235" i="5"/>
  <c r="AM234" i="5"/>
  <c r="AN234" i="5" s="1"/>
  <c r="AK234" i="5"/>
  <c r="AI234" i="5"/>
  <c r="AG234" i="5"/>
  <c r="AE234" i="5"/>
  <c r="AC234" i="5"/>
  <c r="AA234" i="5"/>
  <c r="Y234" i="5"/>
  <c r="X234" i="5"/>
  <c r="AM233" i="5"/>
  <c r="AN233" i="5" s="1"/>
  <c r="AK233" i="5"/>
  <c r="AI233" i="5"/>
  <c r="AG233" i="5"/>
  <c r="AE233" i="5"/>
  <c r="AC233" i="5"/>
  <c r="AA233" i="5"/>
  <c r="Y233" i="5"/>
  <c r="X233" i="5"/>
  <c r="AM232" i="5"/>
  <c r="AN232" i="5" s="1"/>
  <c r="AK232" i="5"/>
  <c r="AI232" i="5"/>
  <c r="AG232" i="5"/>
  <c r="AE232" i="5"/>
  <c r="AC232" i="5"/>
  <c r="AA232" i="5"/>
  <c r="Y232" i="5"/>
  <c r="X232" i="5"/>
  <c r="AM231" i="5"/>
  <c r="AN231" i="5" s="1"/>
  <c r="AK231" i="5"/>
  <c r="AI231" i="5"/>
  <c r="AG231" i="5"/>
  <c r="AE231" i="5"/>
  <c r="AC231" i="5"/>
  <c r="AA231" i="5"/>
  <c r="Y231" i="5"/>
  <c r="X231" i="5"/>
  <c r="AM230" i="5"/>
  <c r="AN230" i="5" s="1"/>
  <c r="AK230" i="5"/>
  <c r="AI230" i="5"/>
  <c r="AG230" i="5"/>
  <c r="AE230" i="5"/>
  <c r="AC230" i="5"/>
  <c r="AA230" i="5"/>
  <c r="Y230" i="5"/>
  <c r="X230" i="5"/>
  <c r="AM229" i="5"/>
  <c r="AN229" i="5" s="1"/>
  <c r="AK229" i="5"/>
  <c r="AI229" i="5"/>
  <c r="AG229" i="5"/>
  <c r="AE229" i="5"/>
  <c r="AC229" i="5"/>
  <c r="AA229" i="5"/>
  <c r="Y229" i="5"/>
  <c r="X229" i="5"/>
  <c r="AM228" i="5"/>
  <c r="AN228" i="5" s="1"/>
  <c r="AK228" i="5"/>
  <c r="AI228" i="5"/>
  <c r="AG228" i="5"/>
  <c r="AE228" i="5"/>
  <c r="AC228" i="5"/>
  <c r="AA228" i="5"/>
  <c r="Y228" i="5"/>
  <c r="X228" i="5"/>
  <c r="AM227" i="5"/>
  <c r="AN227" i="5" s="1"/>
  <c r="AK227" i="5"/>
  <c r="AI227" i="5"/>
  <c r="AG227" i="5"/>
  <c r="AE227" i="5"/>
  <c r="AC227" i="5"/>
  <c r="AA227" i="5"/>
  <c r="Y227" i="5"/>
  <c r="Z227" i="5" s="1"/>
  <c r="X227" i="5"/>
  <c r="AM226" i="5"/>
  <c r="AN226" i="5" s="1"/>
  <c r="AK226" i="5"/>
  <c r="AI226" i="5"/>
  <c r="AG226" i="5"/>
  <c r="AE226" i="5"/>
  <c r="AC226" i="5"/>
  <c r="AA226" i="5"/>
  <c r="Y226" i="5"/>
  <c r="X226" i="5"/>
  <c r="AM225" i="5"/>
  <c r="AN225" i="5" s="1"/>
  <c r="AK225" i="5"/>
  <c r="AI225" i="5"/>
  <c r="AG225" i="5"/>
  <c r="AE225" i="5"/>
  <c r="AC225" i="5"/>
  <c r="AA225" i="5"/>
  <c r="Y225" i="5"/>
  <c r="X225" i="5"/>
  <c r="AM224" i="5"/>
  <c r="AN224" i="5" s="1"/>
  <c r="AK224" i="5"/>
  <c r="AI224" i="5"/>
  <c r="AG224" i="5"/>
  <c r="AE224" i="5"/>
  <c r="AC224" i="5"/>
  <c r="AA224" i="5"/>
  <c r="Y224" i="5"/>
  <c r="X224" i="5"/>
  <c r="AM223" i="5"/>
  <c r="AN223" i="5" s="1"/>
  <c r="AK223" i="5"/>
  <c r="AI223" i="5"/>
  <c r="AG223" i="5"/>
  <c r="AE223" i="5"/>
  <c r="AC223" i="5"/>
  <c r="AA223" i="5"/>
  <c r="Y223" i="5"/>
  <c r="X223" i="5"/>
  <c r="AM222" i="5"/>
  <c r="AN222" i="5" s="1"/>
  <c r="AK222" i="5"/>
  <c r="AI222" i="5"/>
  <c r="AG222" i="5"/>
  <c r="AE222" i="5"/>
  <c r="AC222" i="5"/>
  <c r="AA222" i="5"/>
  <c r="Y222" i="5"/>
  <c r="X222" i="5"/>
  <c r="AM221" i="5"/>
  <c r="AN221" i="5" s="1"/>
  <c r="AK221" i="5"/>
  <c r="AI221" i="5"/>
  <c r="AG221" i="5"/>
  <c r="AE221" i="5"/>
  <c r="AC221" i="5"/>
  <c r="AA221" i="5"/>
  <c r="Y221" i="5"/>
  <c r="X221" i="5"/>
  <c r="AM220" i="5"/>
  <c r="AN220" i="5" s="1"/>
  <c r="AK220" i="5"/>
  <c r="AI220" i="5"/>
  <c r="AG220" i="5"/>
  <c r="AE220" i="5"/>
  <c r="AC220" i="5"/>
  <c r="AA220" i="5"/>
  <c r="Y220" i="5"/>
  <c r="X220" i="5"/>
  <c r="AM219" i="5"/>
  <c r="AN219" i="5" s="1"/>
  <c r="AK219" i="5"/>
  <c r="AI219" i="5"/>
  <c r="AG219" i="5"/>
  <c r="AE219" i="5"/>
  <c r="AC219" i="5"/>
  <c r="AA219" i="5"/>
  <c r="Y219" i="5"/>
  <c r="X219" i="5"/>
  <c r="AN218" i="5"/>
  <c r="AM218" i="5"/>
  <c r="AK218" i="5"/>
  <c r="AI218" i="5"/>
  <c r="AG218" i="5"/>
  <c r="AE218" i="5"/>
  <c r="AC218" i="5"/>
  <c r="AA218" i="5"/>
  <c r="Y218" i="5"/>
  <c r="X218" i="5"/>
  <c r="AE217" i="5"/>
  <c r="AC217" i="5"/>
  <c r="Y217" i="5"/>
  <c r="X217" i="5"/>
  <c r="AM216" i="5"/>
  <c r="AN216" i="5" s="1"/>
  <c r="AK216" i="5"/>
  <c r="AI216" i="5"/>
  <c r="AG216" i="5"/>
  <c r="AE216" i="5"/>
  <c r="AC216" i="5"/>
  <c r="AA216" i="5"/>
  <c r="Y216" i="5"/>
  <c r="X216" i="5"/>
  <c r="AM215" i="5"/>
  <c r="AN215" i="5" s="1"/>
  <c r="AK215" i="5"/>
  <c r="AI215" i="5"/>
  <c r="AG215" i="5"/>
  <c r="AE215" i="5"/>
  <c r="AC215" i="5"/>
  <c r="AA215" i="5"/>
  <c r="Y215" i="5"/>
  <c r="X215" i="5"/>
  <c r="AM214" i="5"/>
  <c r="AN214" i="5" s="1"/>
  <c r="AK214" i="5"/>
  <c r="AI214" i="5"/>
  <c r="AG214" i="5"/>
  <c r="AE214" i="5"/>
  <c r="AC214" i="5"/>
  <c r="AA214" i="5"/>
  <c r="Y214" i="5"/>
  <c r="X214" i="5"/>
  <c r="AM213" i="5"/>
  <c r="AN213" i="5" s="1"/>
  <c r="AK213" i="5"/>
  <c r="AI213" i="5"/>
  <c r="AG213" i="5"/>
  <c r="AE213" i="5"/>
  <c r="AC213" i="5"/>
  <c r="AA213" i="5"/>
  <c r="Y213" i="5"/>
  <c r="X213" i="5"/>
  <c r="AM212" i="5"/>
  <c r="AN212" i="5" s="1"/>
  <c r="AK212" i="5"/>
  <c r="AI212" i="5"/>
  <c r="AG212" i="5"/>
  <c r="AE212" i="5"/>
  <c r="AC212" i="5"/>
  <c r="AA212" i="5"/>
  <c r="Y212" i="5"/>
  <c r="X212" i="5"/>
  <c r="AA211" i="5"/>
  <c r="Y211" i="5"/>
  <c r="X211" i="5"/>
  <c r="AM210" i="5"/>
  <c r="AN210" i="5" s="1"/>
  <c r="AK210" i="5"/>
  <c r="AI210" i="5"/>
  <c r="AG210" i="5"/>
  <c r="AE210" i="5"/>
  <c r="AC210" i="5"/>
  <c r="AA210" i="5"/>
  <c r="Y210" i="5"/>
  <c r="X210" i="5"/>
  <c r="AM209" i="5"/>
  <c r="AN209" i="5" s="1"/>
  <c r="AK209" i="5"/>
  <c r="AI209" i="5"/>
  <c r="AG209" i="5"/>
  <c r="AE209" i="5"/>
  <c r="AC209" i="5"/>
  <c r="AA209" i="5"/>
  <c r="Y209" i="5"/>
  <c r="X209" i="5"/>
  <c r="AM208" i="5"/>
  <c r="AN208" i="5" s="1"/>
  <c r="AK208" i="5"/>
  <c r="AI208" i="5"/>
  <c r="AG208" i="5"/>
  <c r="AE208" i="5"/>
  <c r="AC208" i="5"/>
  <c r="AA208" i="5"/>
  <c r="Y208" i="5"/>
  <c r="X208" i="5"/>
  <c r="AN207" i="5"/>
  <c r="AM207" i="5"/>
  <c r="AK207" i="5"/>
  <c r="AI207" i="5"/>
  <c r="AG207" i="5"/>
  <c r="AE207" i="5"/>
  <c r="AC207" i="5"/>
  <c r="AA207" i="5"/>
  <c r="Y207" i="5"/>
  <c r="X207" i="5"/>
  <c r="AM206" i="5"/>
  <c r="AN206" i="5" s="1"/>
  <c r="AK206" i="5"/>
  <c r="AI206" i="5"/>
  <c r="AG206" i="5"/>
  <c r="AE206" i="5"/>
  <c r="AC206" i="5"/>
  <c r="AA206" i="5"/>
  <c r="Y206" i="5"/>
  <c r="X206" i="5"/>
  <c r="AM205" i="5"/>
  <c r="AN205" i="5" s="1"/>
  <c r="AK205" i="5"/>
  <c r="AI205" i="5"/>
  <c r="AG205" i="5"/>
  <c r="AE205" i="5"/>
  <c r="AC205" i="5"/>
  <c r="AA205" i="5"/>
  <c r="Y205" i="5"/>
  <c r="X205" i="5"/>
  <c r="AM204" i="5"/>
  <c r="AN204" i="5" s="1"/>
  <c r="AK204" i="5"/>
  <c r="AI204" i="5"/>
  <c r="AG204" i="5"/>
  <c r="AE204" i="5"/>
  <c r="AC204" i="5"/>
  <c r="AA204" i="5"/>
  <c r="Y204" i="5"/>
  <c r="X204" i="5"/>
  <c r="AM203" i="5"/>
  <c r="AN203" i="5" s="1"/>
  <c r="AK203" i="5"/>
  <c r="AI203" i="5"/>
  <c r="AG203" i="5"/>
  <c r="AE203" i="5"/>
  <c r="AC203" i="5"/>
  <c r="AA203" i="5"/>
  <c r="Y203" i="5"/>
  <c r="X203" i="5"/>
  <c r="AM202" i="5"/>
  <c r="AN202" i="5" s="1"/>
  <c r="AK202" i="5"/>
  <c r="AI202" i="5"/>
  <c r="AG202" i="5"/>
  <c r="AE202" i="5"/>
  <c r="AC202" i="5"/>
  <c r="AA202" i="5"/>
  <c r="Y202" i="5"/>
  <c r="X202" i="5"/>
  <c r="AM201" i="5"/>
  <c r="AN201" i="5" s="1"/>
  <c r="AK201" i="5"/>
  <c r="AI201" i="5"/>
  <c r="AG201" i="5"/>
  <c r="AE201" i="5"/>
  <c r="AC201" i="5"/>
  <c r="AA201" i="5"/>
  <c r="Y201" i="5"/>
  <c r="X201" i="5"/>
  <c r="AB201" i="5" s="1"/>
  <c r="AD201" i="5" s="1"/>
  <c r="AF201" i="5" s="1"/>
  <c r="AH201" i="5" s="1"/>
  <c r="AJ201" i="5" s="1"/>
  <c r="AL201" i="5" s="1"/>
  <c r="AM200" i="5"/>
  <c r="AN200" i="5" s="1"/>
  <c r="AK200" i="5"/>
  <c r="AI200" i="5"/>
  <c r="AG200" i="5"/>
  <c r="AE200" i="5"/>
  <c r="AC200" i="5"/>
  <c r="AA200" i="5"/>
  <c r="Y200" i="5"/>
  <c r="Z200" i="5" s="1"/>
  <c r="X200" i="5"/>
  <c r="AM199" i="5"/>
  <c r="AN199" i="5" s="1"/>
  <c r="AK199" i="5"/>
  <c r="AI199" i="5"/>
  <c r="AG199" i="5"/>
  <c r="AE199" i="5"/>
  <c r="AC199" i="5"/>
  <c r="AA199" i="5"/>
  <c r="Y199" i="5"/>
  <c r="X199" i="5"/>
  <c r="AM198" i="5"/>
  <c r="AN198" i="5" s="1"/>
  <c r="AK198" i="5"/>
  <c r="AI198" i="5"/>
  <c r="AG198" i="5"/>
  <c r="AE198" i="5"/>
  <c r="AC198" i="5"/>
  <c r="AA198" i="5"/>
  <c r="Y198" i="5"/>
  <c r="X198" i="5"/>
  <c r="AM197" i="5"/>
  <c r="AN197" i="5" s="1"/>
  <c r="AK197" i="5"/>
  <c r="AI197" i="5"/>
  <c r="AG197" i="5"/>
  <c r="AE197" i="5"/>
  <c r="AC197" i="5"/>
  <c r="AA197" i="5"/>
  <c r="Y197" i="5"/>
  <c r="X197" i="5"/>
  <c r="AM196" i="5"/>
  <c r="AN196" i="5" s="1"/>
  <c r="AK196" i="5"/>
  <c r="AI196" i="5"/>
  <c r="AG196" i="5"/>
  <c r="AE196" i="5"/>
  <c r="AC196" i="5"/>
  <c r="AA196" i="5"/>
  <c r="Y196" i="5"/>
  <c r="X196" i="5"/>
  <c r="AM195" i="5"/>
  <c r="AN195" i="5" s="1"/>
  <c r="AK195" i="5"/>
  <c r="AI195" i="5"/>
  <c r="AG195" i="5"/>
  <c r="AE195" i="5"/>
  <c r="AC195" i="5"/>
  <c r="AA195" i="5"/>
  <c r="Y195" i="5"/>
  <c r="X195" i="5"/>
  <c r="AM194" i="5"/>
  <c r="AN194" i="5" s="1"/>
  <c r="AK194" i="5"/>
  <c r="AI194" i="5"/>
  <c r="AG194" i="5"/>
  <c r="AE194" i="5"/>
  <c r="AC194" i="5"/>
  <c r="AA194" i="5"/>
  <c r="Y194" i="5"/>
  <c r="X194" i="5"/>
  <c r="AM193" i="5"/>
  <c r="AN193" i="5" s="1"/>
  <c r="AK193" i="5"/>
  <c r="AI193" i="5"/>
  <c r="AG193" i="5"/>
  <c r="AE193" i="5"/>
  <c r="AC193" i="5"/>
  <c r="AA193" i="5"/>
  <c r="Y193" i="5"/>
  <c r="X193" i="5"/>
  <c r="AM192" i="5"/>
  <c r="AN192" i="5" s="1"/>
  <c r="AK192" i="5"/>
  <c r="AI192" i="5"/>
  <c r="AG192" i="5"/>
  <c r="AE192" i="5"/>
  <c r="AC192" i="5"/>
  <c r="AA192" i="5"/>
  <c r="Y192" i="5"/>
  <c r="Z192" i="5" s="1"/>
  <c r="X192" i="5"/>
  <c r="AM191" i="5"/>
  <c r="AN191" i="5" s="1"/>
  <c r="AK191" i="5"/>
  <c r="AI191" i="5"/>
  <c r="AG191" i="5"/>
  <c r="AE191" i="5"/>
  <c r="AC191" i="5"/>
  <c r="AA191" i="5"/>
  <c r="Y191" i="5"/>
  <c r="X191" i="5"/>
  <c r="AM190" i="5"/>
  <c r="AN190" i="5" s="1"/>
  <c r="AK190" i="5"/>
  <c r="AI190" i="5"/>
  <c r="AG190" i="5"/>
  <c r="AE190" i="5"/>
  <c r="AC190" i="5"/>
  <c r="AA190" i="5"/>
  <c r="Y190" i="5"/>
  <c r="X190" i="5"/>
  <c r="AM189" i="5"/>
  <c r="AN189" i="5" s="1"/>
  <c r="AK189" i="5"/>
  <c r="AI189" i="5"/>
  <c r="AG189" i="5"/>
  <c r="AE189" i="5"/>
  <c r="AC189" i="5"/>
  <c r="AA189" i="5"/>
  <c r="Y189" i="5"/>
  <c r="X189" i="5"/>
  <c r="AM188" i="5"/>
  <c r="AN188" i="5" s="1"/>
  <c r="AK188" i="5"/>
  <c r="AI188" i="5"/>
  <c r="AG188" i="5"/>
  <c r="AE188" i="5"/>
  <c r="AC188" i="5"/>
  <c r="AA188" i="5"/>
  <c r="Y188" i="5"/>
  <c r="X188" i="5"/>
  <c r="AM187" i="5"/>
  <c r="AN187" i="5" s="1"/>
  <c r="AK187" i="5"/>
  <c r="AI187" i="5"/>
  <c r="AG187" i="5"/>
  <c r="AE187" i="5"/>
  <c r="AC187" i="5"/>
  <c r="AA187" i="5"/>
  <c r="Y187" i="5"/>
  <c r="X187" i="5"/>
  <c r="AM186" i="5"/>
  <c r="AN186" i="5" s="1"/>
  <c r="AK186" i="5"/>
  <c r="AI186" i="5"/>
  <c r="AG186" i="5"/>
  <c r="AE186" i="5"/>
  <c r="AC186" i="5"/>
  <c r="AA186" i="5"/>
  <c r="Y186" i="5"/>
  <c r="X186" i="5"/>
  <c r="AM185" i="5"/>
  <c r="AN185" i="5" s="1"/>
  <c r="AK185" i="5"/>
  <c r="AI185" i="5"/>
  <c r="AG185" i="5"/>
  <c r="AE185" i="5"/>
  <c r="AC185" i="5"/>
  <c r="AA185" i="5"/>
  <c r="Y185" i="5"/>
  <c r="X185" i="5"/>
  <c r="AM184" i="5"/>
  <c r="AN184" i="5" s="1"/>
  <c r="AK184" i="5"/>
  <c r="AI184" i="5"/>
  <c r="AG184" i="5"/>
  <c r="AE184" i="5"/>
  <c r="AC184" i="5"/>
  <c r="AA184" i="5"/>
  <c r="Y184" i="5"/>
  <c r="X184" i="5"/>
  <c r="AN183" i="5"/>
  <c r="AM183" i="5"/>
  <c r="AK183" i="5"/>
  <c r="AI183" i="5"/>
  <c r="AG183" i="5"/>
  <c r="AE183" i="5"/>
  <c r="AC183" i="5"/>
  <c r="AA183" i="5"/>
  <c r="Y183" i="5"/>
  <c r="X183" i="5"/>
  <c r="Y182" i="5"/>
  <c r="X182" i="5"/>
  <c r="AM181" i="5"/>
  <c r="AN181" i="5" s="1"/>
  <c r="AK181" i="5"/>
  <c r="AI181" i="5"/>
  <c r="AG181" i="5"/>
  <c r="AE181" i="5"/>
  <c r="AC181" i="5"/>
  <c r="AA181" i="5"/>
  <c r="Y181" i="5"/>
  <c r="X181" i="5"/>
  <c r="AM180" i="5"/>
  <c r="AN180" i="5" s="1"/>
  <c r="AK180" i="5"/>
  <c r="AI180" i="5"/>
  <c r="AG180" i="5"/>
  <c r="AE180" i="5"/>
  <c r="AC180" i="5"/>
  <c r="AA180" i="5"/>
  <c r="Y180" i="5"/>
  <c r="X180" i="5"/>
  <c r="AM179" i="5"/>
  <c r="AN179" i="5" s="1"/>
  <c r="AK179" i="5"/>
  <c r="AI179" i="5"/>
  <c r="AG179" i="5"/>
  <c r="AE179" i="5"/>
  <c r="AC179" i="5"/>
  <c r="AA179" i="5"/>
  <c r="Y179" i="5"/>
  <c r="X179" i="5"/>
  <c r="AM178" i="5"/>
  <c r="AN178" i="5" s="1"/>
  <c r="AK178" i="5"/>
  <c r="AI178" i="5"/>
  <c r="AG178" i="5"/>
  <c r="AE178" i="5"/>
  <c r="AC178" i="5"/>
  <c r="AA178" i="5"/>
  <c r="Y178" i="5"/>
  <c r="X178" i="5"/>
  <c r="AM177" i="5"/>
  <c r="AN177" i="5" s="1"/>
  <c r="AK177" i="5"/>
  <c r="AI177" i="5"/>
  <c r="AG177" i="5"/>
  <c r="AE177" i="5"/>
  <c r="AC177" i="5"/>
  <c r="AA177" i="5"/>
  <c r="Y177" i="5"/>
  <c r="X177" i="5"/>
  <c r="AM176" i="5"/>
  <c r="AN176" i="5" s="1"/>
  <c r="AK176" i="5"/>
  <c r="AI176" i="5"/>
  <c r="AG176" i="5"/>
  <c r="AE176" i="5"/>
  <c r="AC176" i="5"/>
  <c r="AA176" i="5"/>
  <c r="Y176" i="5"/>
  <c r="X176" i="5"/>
  <c r="AM175" i="5"/>
  <c r="AN175" i="5" s="1"/>
  <c r="AK175" i="5"/>
  <c r="AI175" i="5"/>
  <c r="AG175" i="5"/>
  <c r="AE175" i="5"/>
  <c r="AC175" i="5"/>
  <c r="AA175" i="5"/>
  <c r="Y175" i="5"/>
  <c r="Z175" i="5" s="1"/>
  <c r="X175" i="5"/>
  <c r="AM174" i="5"/>
  <c r="AN174" i="5" s="1"/>
  <c r="AK174" i="5"/>
  <c r="AI174" i="5"/>
  <c r="AG174" i="5"/>
  <c r="AE174" i="5"/>
  <c r="AC174" i="5"/>
  <c r="AA174" i="5"/>
  <c r="Y174" i="5"/>
  <c r="X174" i="5"/>
  <c r="AM173" i="5"/>
  <c r="AN173" i="5" s="1"/>
  <c r="AK173" i="5"/>
  <c r="AI173" i="5"/>
  <c r="AG173" i="5"/>
  <c r="AE173" i="5"/>
  <c r="AC173" i="5"/>
  <c r="AA173" i="5"/>
  <c r="Y173" i="5"/>
  <c r="X173" i="5"/>
  <c r="AM172" i="5"/>
  <c r="AN172" i="5" s="1"/>
  <c r="AK172" i="5"/>
  <c r="AI172" i="5"/>
  <c r="AG172" i="5"/>
  <c r="AE172" i="5"/>
  <c r="AC172" i="5"/>
  <c r="AA172" i="5"/>
  <c r="Y172" i="5"/>
  <c r="X172" i="5"/>
  <c r="AM171" i="5"/>
  <c r="AN171" i="5" s="1"/>
  <c r="AK171" i="5"/>
  <c r="AI171" i="5"/>
  <c r="AG171" i="5"/>
  <c r="AE171" i="5"/>
  <c r="AC171" i="5"/>
  <c r="AA171" i="5"/>
  <c r="Y171" i="5"/>
  <c r="X171" i="5"/>
  <c r="AM170" i="5"/>
  <c r="AN170" i="5" s="1"/>
  <c r="AK170" i="5"/>
  <c r="AI170" i="5"/>
  <c r="AG170" i="5"/>
  <c r="AE170" i="5"/>
  <c r="AC170" i="5"/>
  <c r="AA170" i="5"/>
  <c r="Y170" i="5"/>
  <c r="X170" i="5"/>
  <c r="AM169" i="5"/>
  <c r="AN169" i="5" s="1"/>
  <c r="AK169" i="5"/>
  <c r="AI169" i="5"/>
  <c r="AG169" i="5"/>
  <c r="AE169" i="5"/>
  <c r="AC169" i="5"/>
  <c r="AA169" i="5"/>
  <c r="Y169" i="5"/>
  <c r="X169" i="5"/>
  <c r="AM167" i="5"/>
  <c r="AN167" i="5" s="1"/>
  <c r="AK167" i="5"/>
  <c r="AI167" i="5"/>
  <c r="AG167" i="5"/>
  <c r="AE167" i="5"/>
  <c r="AC167" i="5"/>
  <c r="AA167" i="5"/>
  <c r="Y167" i="5"/>
  <c r="X167" i="5"/>
  <c r="AM166" i="5"/>
  <c r="AN166" i="5" s="1"/>
  <c r="AK166" i="5"/>
  <c r="AI166" i="5"/>
  <c r="AG166" i="5"/>
  <c r="AE166" i="5"/>
  <c r="AC166" i="5"/>
  <c r="AA166" i="5"/>
  <c r="Y166" i="5"/>
  <c r="X166" i="5"/>
  <c r="AN165" i="5"/>
  <c r="AM165" i="5"/>
  <c r="AK165" i="5"/>
  <c r="AI165" i="5"/>
  <c r="AG165" i="5"/>
  <c r="AE165" i="5"/>
  <c r="AC165" i="5"/>
  <c r="AA165" i="5"/>
  <c r="Y165" i="5"/>
  <c r="X165" i="5"/>
  <c r="AM164" i="5"/>
  <c r="AN164" i="5" s="1"/>
  <c r="AK164" i="5"/>
  <c r="AI164" i="5"/>
  <c r="AG164" i="5"/>
  <c r="AE164" i="5"/>
  <c r="AC164" i="5"/>
  <c r="AA164" i="5"/>
  <c r="Y164" i="5"/>
  <c r="X164" i="5"/>
  <c r="AM163" i="5"/>
  <c r="AN163" i="5" s="1"/>
  <c r="AK163" i="5"/>
  <c r="AI163" i="5"/>
  <c r="AG163" i="5"/>
  <c r="AE163" i="5"/>
  <c r="AC163" i="5"/>
  <c r="AA163" i="5"/>
  <c r="Y163" i="5"/>
  <c r="X163" i="5"/>
  <c r="AM162" i="5"/>
  <c r="AN162" i="5" s="1"/>
  <c r="AK162" i="5"/>
  <c r="AI162" i="5"/>
  <c r="AG162" i="5"/>
  <c r="AE162" i="5"/>
  <c r="AC162" i="5"/>
  <c r="AA162" i="5"/>
  <c r="Y162" i="5"/>
  <c r="X162" i="5"/>
  <c r="AM161" i="5"/>
  <c r="AN161" i="5" s="1"/>
  <c r="AK161" i="5"/>
  <c r="AI161" i="5"/>
  <c r="AG161" i="5"/>
  <c r="AE161" i="5"/>
  <c r="AC161" i="5"/>
  <c r="AA161" i="5"/>
  <c r="Y161" i="5"/>
  <c r="X161" i="5"/>
  <c r="AM160" i="5"/>
  <c r="AN160" i="5" s="1"/>
  <c r="AK160" i="5"/>
  <c r="AI160" i="5"/>
  <c r="AG160" i="5"/>
  <c r="AE160" i="5"/>
  <c r="AC160" i="5"/>
  <c r="AA160" i="5"/>
  <c r="Y160" i="5"/>
  <c r="X160" i="5"/>
  <c r="AM159" i="5"/>
  <c r="AN159" i="5" s="1"/>
  <c r="AK159" i="5"/>
  <c r="AI159" i="5"/>
  <c r="AG159" i="5"/>
  <c r="AE159" i="5"/>
  <c r="AC159" i="5"/>
  <c r="AA159" i="5"/>
  <c r="Y159" i="5"/>
  <c r="X159" i="5"/>
  <c r="AM158" i="5"/>
  <c r="AN158" i="5" s="1"/>
  <c r="AK158" i="5"/>
  <c r="AI158" i="5"/>
  <c r="AG158" i="5"/>
  <c r="AE158" i="5"/>
  <c r="AC158" i="5"/>
  <c r="AA158" i="5"/>
  <c r="Y158" i="5"/>
  <c r="X158" i="5"/>
  <c r="AN157" i="5"/>
  <c r="AM157" i="5"/>
  <c r="AK157" i="5"/>
  <c r="AI157" i="5"/>
  <c r="AG157" i="5"/>
  <c r="AE157" i="5"/>
  <c r="AC157" i="5"/>
  <c r="AA157" i="5"/>
  <c r="Y157" i="5"/>
  <c r="X157" i="5"/>
  <c r="AM156" i="5"/>
  <c r="AN156" i="5" s="1"/>
  <c r="AK156" i="5"/>
  <c r="AI156" i="5"/>
  <c r="AG156" i="5"/>
  <c r="AE156" i="5"/>
  <c r="AC156" i="5"/>
  <c r="AA156" i="5"/>
  <c r="Y156" i="5"/>
  <c r="X156" i="5"/>
  <c r="AM155" i="5"/>
  <c r="AN155" i="5" s="1"/>
  <c r="AK155" i="5"/>
  <c r="AI155" i="5"/>
  <c r="AG155" i="5"/>
  <c r="AE155" i="5"/>
  <c r="AC155" i="5"/>
  <c r="AA155" i="5"/>
  <c r="Y155" i="5"/>
  <c r="X155" i="5"/>
  <c r="AM154" i="5"/>
  <c r="AN154" i="5" s="1"/>
  <c r="AK154" i="5"/>
  <c r="AI154" i="5"/>
  <c r="AG154" i="5"/>
  <c r="AE154" i="5"/>
  <c r="AC154" i="5"/>
  <c r="AA154" i="5"/>
  <c r="Y154" i="5"/>
  <c r="X154" i="5"/>
  <c r="AM153" i="5"/>
  <c r="AN153" i="5" s="1"/>
  <c r="AK153" i="5"/>
  <c r="AI153" i="5"/>
  <c r="AG153" i="5"/>
  <c r="AE153" i="5"/>
  <c r="AC153" i="5"/>
  <c r="AA153" i="5"/>
  <c r="Y153" i="5"/>
  <c r="X153" i="5"/>
  <c r="AM152" i="5"/>
  <c r="AN152" i="5" s="1"/>
  <c r="AK152" i="5"/>
  <c r="AI152" i="5"/>
  <c r="AG152" i="5"/>
  <c r="AE152" i="5"/>
  <c r="AC152" i="5"/>
  <c r="AA152" i="5"/>
  <c r="Y152" i="5"/>
  <c r="X152" i="5"/>
  <c r="AM151" i="5"/>
  <c r="AN151" i="5" s="1"/>
  <c r="AK151" i="5"/>
  <c r="AI151" i="5"/>
  <c r="AG151" i="5"/>
  <c r="AE151" i="5"/>
  <c r="AC151" i="5"/>
  <c r="AA151" i="5"/>
  <c r="Y151" i="5"/>
  <c r="X151" i="5"/>
  <c r="AB151" i="5" s="1"/>
  <c r="AD151" i="5" s="1"/>
  <c r="AF151" i="5" s="1"/>
  <c r="AH151" i="5" s="1"/>
  <c r="AJ151" i="5" s="1"/>
  <c r="AL151" i="5" s="1"/>
  <c r="AM150" i="5"/>
  <c r="AN150" i="5" s="1"/>
  <c r="AK150" i="5"/>
  <c r="AI150" i="5"/>
  <c r="AG150" i="5"/>
  <c r="AE150" i="5"/>
  <c r="AC150" i="5"/>
  <c r="AA150" i="5"/>
  <c r="Y150" i="5"/>
  <c r="Z150" i="5" s="1"/>
  <c r="X150" i="5"/>
  <c r="AM149" i="5"/>
  <c r="AN149" i="5" s="1"/>
  <c r="AK149" i="5"/>
  <c r="AI149" i="5"/>
  <c r="AG149" i="5"/>
  <c r="AE149" i="5"/>
  <c r="AC149" i="5"/>
  <c r="AA149" i="5"/>
  <c r="Y149" i="5"/>
  <c r="X149" i="5"/>
  <c r="AM148" i="5"/>
  <c r="AN148" i="5" s="1"/>
  <c r="AK148" i="5"/>
  <c r="AI148" i="5"/>
  <c r="AG148" i="5"/>
  <c r="AE148" i="5"/>
  <c r="AC148" i="5"/>
  <c r="AA148" i="5"/>
  <c r="Y148" i="5"/>
  <c r="X148" i="5"/>
  <c r="AM147" i="5"/>
  <c r="AN147" i="5" s="1"/>
  <c r="AK147" i="5"/>
  <c r="AI147" i="5"/>
  <c r="AG147" i="5"/>
  <c r="AE147" i="5"/>
  <c r="AC147" i="5"/>
  <c r="AA147" i="5"/>
  <c r="Y147" i="5"/>
  <c r="X147" i="5"/>
  <c r="AM146" i="5"/>
  <c r="AN146" i="5" s="1"/>
  <c r="AK146" i="5"/>
  <c r="AI146" i="5"/>
  <c r="AG146" i="5"/>
  <c r="AE146" i="5"/>
  <c r="AC146" i="5"/>
  <c r="AA146" i="5"/>
  <c r="Y146" i="5"/>
  <c r="X146" i="5"/>
  <c r="AM145" i="5"/>
  <c r="AN145" i="5" s="1"/>
  <c r="AK145" i="5"/>
  <c r="AI145" i="5"/>
  <c r="AG145" i="5"/>
  <c r="AE145" i="5"/>
  <c r="AC145" i="5"/>
  <c r="AA145" i="5"/>
  <c r="Y145" i="5"/>
  <c r="X145" i="5"/>
  <c r="AM144" i="5"/>
  <c r="AN144" i="5" s="1"/>
  <c r="AK144" i="5"/>
  <c r="AI144" i="5"/>
  <c r="AG144" i="5"/>
  <c r="AE144" i="5"/>
  <c r="AC144" i="5"/>
  <c r="AA144" i="5"/>
  <c r="Y144" i="5"/>
  <c r="X144" i="5"/>
  <c r="AM143" i="5"/>
  <c r="AN143" i="5" s="1"/>
  <c r="AK143" i="5"/>
  <c r="AI143" i="5"/>
  <c r="AG143" i="5"/>
  <c r="AE143" i="5"/>
  <c r="AC143" i="5"/>
  <c r="AA143" i="5"/>
  <c r="Y143" i="5"/>
  <c r="X143" i="5"/>
  <c r="AM142" i="5"/>
  <c r="AN142" i="5" s="1"/>
  <c r="AK142" i="5"/>
  <c r="AI142" i="5"/>
  <c r="AG142" i="5"/>
  <c r="AE142" i="5"/>
  <c r="AC142" i="5"/>
  <c r="AA142" i="5"/>
  <c r="Y142" i="5"/>
  <c r="Z142" i="5" s="1"/>
  <c r="X142" i="5"/>
  <c r="AM141" i="5"/>
  <c r="AN141" i="5" s="1"/>
  <c r="AK141" i="5"/>
  <c r="AI141" i="5"/>
  <c r="AG141" i="5"/>
  <c r="AE141" i="5"/>
  <c r="AC141" i="5"/>
  <c r="AA141" i="5"/>
  <c r="Y141" i="5"/>
  <c r="X141" i="5"/>
  <c r="AM140" i="5"/>
  <c r="AN140" i="5" s="1"/>
  <c r="AK140" i="5"/>
  <c r="AI140" i="5"/>
  <c r="AG140" i="5"/>
  <c r="AE140" i="5"/>
  <c r="AC140" i="5"/>
  <c r="AA140" i="5"/>
  <c r="Y140" i="5"/>
  <c r="X140" i="5"/>
  <c r="AM139" i="5"/>
  <c r="AN139" i="5" s="1"/>
  <c r="AK139" i="5"/>
  <c r="AI139" i="5"/>
  <c r="AG139" i="5"/>
  <c r="AE139" i="5"/>
  <c r="AC139" i="5"/>
  <c r="AA139" i="5"/>
  <c r="Y139" i="5"/>
  <c r="X139" i="5"/>
  <c r="AM138" i="5"/>
  <c r="AN138" i="5" s="1"/>
  <c r="AK138" i="5"/>
  <c r="AI138" i="5"/>
  <c r="AG138" i="5"/>
  <c r="AE138" i="5"/>
  <c r="AC138" i="5"/>
  <c r="AA138" i="5"/>
  <c r="Y138" i="5"/>
  <c r="X138" i="5"/>
  <c r="AM137" i="5"/>
  <c r="AN137" i="5" s="1"/>
  <c r="AK137" i="5"/>
  <c r="AI137" i="5"/>
  <c r="AG137" i="5"/>
  <c r="AE137" i="5"/>
  <c r="AC137" i="5"/>
  <c r="AA137" i="5"/>
  <c r="Y137" i="5"/>
  <c r="X137" i="5"/>
  <c r="AM136" i="5"/>
  <c r="AN136" i="5" s="1"/>
  <c r="AK136" i="5"/>
  <c r="AI136" i="5"/>
  <c r="AG136" i="5"/>
  <c r="AE136" i="5"/>
  <c r="AC136" i="5"/>
  <c r="AA136" i="5"/>
  <c r="Y136" i="5"/>
  <c r="X136" i="5"/>
  <c r="AM135" i="5"/>
  <c r="AN135" i="5" s="1"/>
  <c r="AK135" i="5"/>
  <c r="AI135" i="5"/>
  <c r="AG135" i="5"/>
  <c r="AE135" i="5"/>
  <c r="AC135" i="5"/>
  <c r="AA135" i="5"/>
  <c r="Y135" i="5"/>
  <c r="X135" i="5"/>
  <c r="AM134" i="5"/>
  <c r="AN134" i="5" s="1"/>
  <c r="AK134" i="5"/>
  <c r="AI134" i="5"/>
  <c r="AG134" i="5"/>
  <c r="AE134" i="5"/>
  <c r="AC134" i="5"/>
  <c r="AA134" i="5"/>
  <c r="Y134" i="5"/>
  <c r="X134" i="5"/>
  <c r="AN133" i="5"/>
  <c r="AM133" i="5"/>
  <c r="AK133" i="5"/>
  <c r="AI133" i="5"/>
  <c r="AG133" i="5"/>
  <c r="AE133" i="5"/>
  <c r="AC133" i="5"/>
  <c r="AA133" i="5"/>
  <c r="Y133" i="5"/>
  <c r="X133" i="5"/>
  <c r="AM132" i="5"/>
  <c r="AN132" i="5" s="1"/>
  <c r="AK132" i="5"/>
  <c r="AI132" i="5"/>
  <c r="AG132" i="5"/>
  <c r="AE132" i="5"/>
  <c r="AC132" i="5"/>
  <c r="AA132" i="5"/>
  <c r="Y132" i="5"/>
  <c r="X132" i="5"/>
  <c r="AM131" i="5"/>
  <c r="AN131" i="5" s="1"/>
  <c r="AK131" i="5"/>
  <c r="AI131" i="5"/>
  <c r="AG131" i="5"/>
  <c r="AE131" i="5"/>
  <c r="AC131" i="5"/>
  <c r="AA131" i="5"/>
  <c r="Y131" i="5"/>
  <c r="X131" i="5"/>
  <c r="AM130" i="5"/>
  <c r="AN130" i="5" s="1"/>
  <c r="AK130" i="5"/>
  <c r="AI130" i="5"/>
  <c r="AG130" i="5"/>
  <c r="AE130" i="5"/>
  <c r="AC130" i="5"/>
  <c r="AA130" i="5"/>
  <c r="Y130" i="5"/>
  <c r="X130" i="5"/>
  <c r="AM129" i="5"/>
  <c r="AN129" i="5" s="1"/>
  <c r="AK129" i="5"/>
  <c r="AI129" i="5"/>
  <c r="AG129" i="5"/>
  <c r="AE129" i="5"/>
  <c r="AC129" i="5"/>
  <c r="AA129" i="5"/>
  <c r="Y129" i="5"/>
  <c r="X129" i="5"/>
  <c r="AM128" i="5"/>
  <c r="AN128" i="5" s="1"/>
  <c r="AK128" i="5"/>
  <c r="AI128" i="5"/>
  <c r="AG128" i="5"/>
  <c r="AE128" i="5"/>
  <c r="AC128" i="5"/>
  <c r="AA128" i="5"/>
  <c r="Y128" i="5"/>
  <c r="X128" i="5"/>
  <c r="AM127" i="5"/>
  <c r="AN127" i="5" s="1"/>
  <c r="AK127" i="5"/>
  <c r="AI127" i="5"/>
  <c r="AG127" i="5"/>
  <c r="AE127" i="5"/>
  <c r="AC127" i="5"/>
  <c r="AA127" i="5"/>
  <c r="Y127" i="5"/>
  <c r="X127" i="5"/>
  <c r="AM126" i="5"/>
  <c r="AN126" i="5" s="1"/>
  <c r="AK126" i="5"/>
  <c r="AI126" i="5"/>
  <c r="AG126" i="5"/>
  <c r="AE126" i="5"/>
  <c r="AC126" i="5"/>
  <c r="AA126" i="5"/>
  <c r="Y126" i="5"/>
  <c r="X126" i="5"/>
  <c r="AN125" i="5"/>
  <c r="AM125" i="5"/>
  <c r="AK125" i="5"/>
  <c r="AI125" i="5"/>
  <c r="AG125" i="5"/>
  <c r="AE125" i="5"/>
  <c r="AC125" i="5"/>
  <c r="AA125" i="5"/>
  <c r="Y125" i="5"/>
  <c r="X125" i="5"/>
  <c r="B125" i="5"/>
  <c r="X124" i="5"/>
  <c r="AN123" i="5"/>
  <c r="AM123" i="5"/>
  <c r="AK123" i="5"/>
  <c r="AI123" i="5"/>
  <c r="AG123" i="5"/>
  <c r="AE123" i="5"/>
  <c r="AC123" i="5"/>
  <c r="AA123" i="5"/>
  <c r="Y123" i="5"/>
  <c r="X123" i="5"/>
  <c r="AM122" i="5"/>
  <c r="AN122" i="5" s="1"/>
  <c r="AK122" i="5"/>
  <c r="AI122" i="5"/>
  <c r="AG122" i="5"/>
  <c r="AE122" i="5"/>
  <c r="AC122" i="5"/>
  <c r="AA122" i="5"/>
  <c r="Y122" i="5"/>
  <c r="X122" i="5"/>
  <c r="AM121" i="5"/>
  <c r="AN121" i="5" s="1"/>
  <c r="AK121" i="5"/>
  <c r="AI121" i="5"/>
  <c r="AG121" i="5"/>
  <c r="AE121" i="5"/>
  <c r="AC121" i="5"/>
  <c r="AA121" i="5"/>
  <c r="Y121" i="5"/>
  <c r="X121" i="5"/>
  <c r="AM120" i="5"/>
  <c r="AN120" i="5" s="1"/>
  <c r="AK120" i="5"/>
  <c r="AI120" i="5"/>
  <c r="AG120" i="5"/>
  <c r="AE120" i="5"/>
  <c r="AC120" i="5"/>
  <c r="AA120" i="5"/>
  <c r="Y120" i="5"/>
  <c r="X120" i="5"/>
  <c r="AM119" i="5"/>
  <c r="AN119" i="5" s="1"/>
  <c r="AK119" i="5"/>
  <c r="AI119" i="5"/>
  <c r="AG119" i="5"/>
  <c r="AE119" i="5"/>
  <c r="AC119" i="5"/>
  <c r="AA119" i="5"/>
  <c r="Y119" i="5"/>
  <c r="X119" i="5"/>
  <c r="AM118" i="5"/>
  <c r="AN118" i="5" s="1"/>
  <c r="AK118" i="5"/>
  <c r="AI118" i="5"/>
  <c r="AG118" i="5"/>
  <c r="AE118" i="5"/>
  <c r="AC118" i="5"/>
  <c r="AA118" i="5"/>
  <c r="Y118" i="5"/>
  <c r="X118" i="5"/>
  <c r="AM117" i="5"/>
  <c r="AN117" i="5" s="1"/>
  <c r="AK117" i="5"/>
  <c r="AI117" i="5"/>
  <c r="AG117" i="5"/>
  <c r="AE117" i="5"/>
  <c r="AC117" i="5"/>
  <c r="AA117" i="5"/>
  <c r="Y117" i="5"/>
  <c r="X117" i="5"/>
  <c r="AB117" i="5" s="1"/>
  <c r="AD117" i="5" s="1"/>
  <c r="AF117" i="5" s="1"/>
  <c r="AH117" i="5" s="1"/>
  <c r="AJ117" i="5" s="1"/>
  <c r="AL117" i="5" s="1"/>
  <c r="AM116" i="5"/>
  <c r="AN116" i="5" s="1"/>
  <c r="AK116" i="5"/>
  <c r="AI116" i="5"/>
  <c r="AG116" i="5"/>
  <c r="AE116" i="5"/>
  <c r="AC116" i="5"/>
  <c r="AA116" i="5"/>
  <c r="Y116" i="5"/>
  <c r="Z116" i="5" s="1"/>
  <c r="X116" i="5"/>
  <c r="AM115" i="5"/>
  <c r="AN115" i="5" s="1"/>
  <c r="AK115" i="5"/>
  <c r="AI115" i="5"/>
  <c r="AG115" i="5"/>
  <c r="AE115" i="5"/>
  <c r="AC115" i="5"/>
  <c r="AA115" i="5"/>
  <c r="Y115" i="5"/>
  <c r="X115" i="5"/>
  <c r="AM114" i="5"/>
  <c r="AN114" i="5" s="1"/>
  <c r="AK114" i="5"/>
  <c r="AI114" i="5"/>
  <c r="AG114" i="5"/>
  <c r="AE114" i="5"/>
  <c r="AC114" i="5"/>
  <c r="AA114" i="5"/>
  <c r="Y114" i="5"/>
  <c r="X114" i="5"/>
  <c r="AM113" i="5"/>
  <c r="AN113" i="5" s="1"/>
  <c r="AK113" i="5"/>
  <c r="AI113" i="5"/>
  <c r="AG113" i="5"/>
  <c r="AE113" i="5"/>
  <c r="AC113" i="5"/>
  <c r="AA113" i="5"/>
  <c r="Y113" i="5"/>
  <c r="X113" i="5"/>
  <c r="AM112" i="5"/>
  <c r="AN112" i="5" s="1"/>
  <c r="AK112" i="5"/>
  <c r="AI112" i="5"/>
  <c r="AG112" i="5"/>
  <c r="AE112" i="5"/>
  <c r="AC112" i="5"/>
  <c r="AA112" i="5"/>
  <c r="AB112" i="5" s="1"/>
  <c r="Z112" i="5"/>
  <c r="AM111" i="5"/>
  <c r="AN111" i="5" s="1"/>
  <c r="AK111" i="5"/>
  <c r="AI111" i="5"/>
  <c r="AG111" i="5"/>
  <c r="AE111" i="5"/>
  <c r="AC111" i="5"/>
  <c r="AA111" i="5"/>
  <c r="Y111" i="5"/>
  <c r="X111" i="5"/>
  <c r="AM110" i="5"/>
  <c r="AN110" i="5" s="1"/>
  <c r="AK110" i="5"/>
  <c r="AI110" i="5"/>
  <c r="AG110" i="5"/>
  <c r="AE110" i="5"/>
  <c r="AC110" i="5"/>
  <c r="AA110" i="5"/>
  <c r="Y110" i="5"/>
  <c r="X110" i="5"/>
  <c r="AN109" i="5"/>
  <c r="AM109" i="5"/>
  <c r="AK109" i="5"/>
  <c r="AI109" i="5"/>
  <c r="AG109" i="5"/>
  <c r="AE109" i="5"/>
  <c r="AC109" i="5"/>
  <c r="AA109" i="5"/>
  <c r="Y109" i="5"/>
  <c r="X109" i="5"/>
  <c r="AM108" i="5"/>
  <c r="AN108" i="5" s="1"/>
  <c r="AK108" i="5"/>
  <c r="AI108" i="5"/>
  <c r="AG108" i="5"/>
  <c r="AE108" i="5"/>
  <c r="AC108" i="5"/>
  <c r="AA108" i="5"/>
  <c r="Y108" i="5"/>
  <c r="X108" i="5"/>
  <c r="AM107" i="5"/>
  <c r="AN107" i="5" s="1"/>
  <c r="AK107" i="5"/>
  <c r="AI107" i="5"/>
  <c r="AG107" i="5"/>
  <c r="AE107" i="5"/>
  <c r="AC107" i="5"/>
  <c r="AA107" i="5"/>
  <c r="Y107" i="5"/>
  <c r="X107" i="5"/>
  <c r="AM106" i="5"/>
  <c r="AN106" i="5" s="1"/>
  <c r="AK106" i="5"/>
  <c r="AI106" i="5"/>
  <c r="AG106" i="5"/>
  <c r="AE106" i="5"/>
  <c r="AC106" i="5"/>
  <c r="AA106" i="5"/>
  <c r="Y106" i="5"/>
  <c r="X106" i="5"/>
  <c r="AM105" i="5"/>
  <c r="AN105" i="5" s="1"/>
  <c r="AK105" i="5"/>
  <c r="AI105" i="5"/>
  <c r="AG105" i="5"/>
  <c r="AE105" i="5"/>
  <c r="AC105" i="5"/>
  <c r="AA105" i="5"/>
  <c r="Y105" i="5"/>
  <c r="X105" i="5"/>
  <c r="AM104" i="5"/>
  <c r="AN104" i="5" s="1"/>
  <c r="AK104" i="5"/>
  <c r="AI104" i="5"/>
  <c r="AG104" i="5"/>
  <c r="AE104" i="5"/>
  <c r="AC104" i="5"/>
  <c r="AA104" i="5"/>
  <c r="Y104" i="5"/>
  <c r="X104" i="5"/>
  <c r="AM103" i="5"/>
  <c r="AN103" i="5" s="1"/>
  <c r="AK103" i="5"/>
  <c r="AI103" i="5"/>
  <c r="AG103" i="5"/>
  <c r="AE103" i="5"/>
  <c r="AC103" i="5"/>
  <c r="AA103" i="5"/>
  <c r="Y103" i="5"/>
  <c r="X103" i="5"/>
  <c r="AM102" i="5"/>
  <c r="AN102" i="5" s="1"/>
  <c r="AK102" i="5"/>
  <c r="AI102" i="5"/>
  <c r="AG102" i="5"/>
  <c r="AE102" i="5"/>
  <c r="AC102" i="5"/>
  <c r="AA102" i="5"/>
  <c r="Y102" i="5"/>
  <c r="X102" i="5"/>
  <c r="AN101" i="5"/>
  <c r="AM101" i="5"/>
  <c r="AK101" i="5"/>
  <c r="AI101" i="5"/>
  <c r="AG101" i="5"/>
  <c r="AE101" i="5"/>
  <c r="AC101" i="5"/>
  <c r="AA101" i="5"/>
  <c r="Y101" i="5"/>
  <c r="X101" i="5"/>
  <c r="AM100" i="5"/>
  <c r="AN100" i="5" s="1"/>
  <c r="AK100" i="5"/>
  <c r="AI100" i="5"/>
  <c r="AG100" i="5"/>
  <c r="AE100" i="5"/>
  <c r="AC100" i="5"/>
  <c r="AA100" i="5"/>
  <c r="Y100" i="5"/>
  <c r="X100" i="5"/>
  <c r="AM99" i="5"/>
  <c r="AN99" i="5" s="1"/>
  <c r="AK99" i="5"/>
  <c r="AI99" i="5"/>
  <c r="AG99" i="5"/>
  <c r="AE99" i="5"/>
  <c r="AC99" i="5"/>
  <c r="AA99" i="5"/>
  <c r="Y99" i="5"/>
  <c r="X99" i="5"/>
  <c r="AM98" i="5"/>
  <c r="AN98" i="5" s="1"/>
  <c r="AK98" i="5"/>
  <c r="AI98" i="5"/>
  <c r="AG98" i="5"/>
  <c r="AE98" i="5"/>
  <c r="AC98" i="5"/>
  <c r="AA98" i="5"/>
  <c r="Y98" i="5"/>
  <c r="X98" i="5"/>
  <c r="AM97" i="5"/>
  <c r="AN97" i="5" s="1"/>
  <c r="AK97" i="5"/>
  <c r="AI97" i="5"/>
  <c r="AG97" i="5"/>
  <c r="AE97" i="5"/>
  <c r="AC97" i="5"/>
  <c r="AA97" i="5"/>
  <c r="Y97" i="5"/>
  <c r="X97" i="5"/>
  <c r="AM96" i="5"/>
  <c r="AN96" i="5" s="1"/>
  <c r="AK96" i="5"/>
  <c r="AI96" i="5"/>
  <c r="AG96" i="5"/>
  <c r="AE96" i="5"/>
  <c r="AC96" i="5"/>
  <c r="AA96" i="5"/>
  <c r="Y96" i="5"/>
  <c r="X96" i="5"/>
  <c r="AM95" i="5"/>
  <c r="AN95" i="5" s="1"/>
  <c r="AK95" i="5"/>
  <c r="AI95" i="5"/>
  <c r="AG95" i="5"/>
  <c r="AE95" i="5"/>
  <c r="AC95" i="5"/>
  <c r="AA95" i="5"/>
  <c r="Y95" i="5"/>
  <c r="X95" i="5"/>
  <c r="AB95" i="5" s="1"/>
  <c r="AD95" i="5" s="1"/>
  <c r="AF95" i="5" s="1"/>
  <c r="AH95" i="5" s="1"/>
  <c r="AJ95" i="5" s="1"/>
  <c r="AL95" i="5" s="1"/>
  <c r="AM94" i="5"/>
  <c r="AN94" i="5" s="1"/>
  <c r="AK94" i="5"/>
  <c r="AI94" i="5"/>
  <c r="AG94" i="5"/>
  <c r="AE94" i="5"/>
  <c r="AC94" i="5"/>
  <c r="AA94" i="5"/>
  <c r="Y94" i="5"/>
  <c r="Z94" i="5" s="1"/>
  <c r="X94" i="5"/>
  <c r="AM93" i="5"/>
  <c r="AN93" i="5" s="1"/>
  <c r="AK93" i="5"/>
  <c r="AI93" i="5"/>
  <c r="AG93" i="5"/>
  <c r="AE93" i="5"/>
  <c r="AC93" i="5"/>
  <c r="AA93" i="5"/>
  <c r="Y93" i="5"/>
  <c r="X93" i="5"/>
  <c r="AM92" i="5"/>
  <c r="AN92" i="5" s="1"/>
  <c r="AK92" i="5"/>
  <c r="AI92" i="5"/>
  <c r="AG92" i="5"/>
  <c r="AE92" i="5"/>
  <c r="AC92" i="5"/>
  <c r="AA92" i="5"/>
  <c r="Y92" i="5"/>
  <c r="X92" i="5"/>
  <c r="AM91" i="5"/>
  <c r="AN91" i="5" s="1"/>
  <c r="AK91" i="5"/>
  <c r="AI91" i="5"/>
  <c r="AG91" i="5"/>
  <c r="AE91" i="5"/>
  <c r="AC91" i="5"/>
  <c r="AA91" i="5"/>
  <c r="Y91" i="5"/>
  <c r="X91" i="5"/>
  <c r="AM90" i="5"/>
  <c r="AN90" i="5" s="1"/>
  <c r="AK90" i="5"/>
  <c r="AI90" i="5"/>
  <c r="AG90" i="5"/>
  <c r="AE90" i="5"/>
  <c r="AC90" i="5"/>
  <c r="AA90" i="5"/>
  <c r="Y90" i="5"/>
  <c r="X90" i="5"/>
  <c r="AM89" i="5"/>
  <c r="AN89" i="5" s="1"/>
  <c r="AK89" i="5"/>
  <c r="AI89" i="5"/>
  <c r="AG89" i="5"/>
  <c r="AE89" i="5"/>
  <c r="AC89" i="5"/>
  <c r="AA89" i="5"/>
  <c r="Y89" i="5"/>
  <c r="X89" i="5"/>
  <c r="AM88" i="5"/>
  <c r="AN88" i="5" s="1"/>
  <c r="AK88" i="5"/>
  <c r="AI88" i="5"/>
  <c r="AG88" i="5"/>
  <c r="AE88" i="5"/>
  <c r="AC88" i="5"/>
  <c r="AA88" i="5"/>
  <c r="Y88" i="5"/>
  <c r="X88" i="5"/>
  <c r="AM87" i="5"/>
  <c r="AN87" i="5" s="1"/>
  <c r="AK87" i="5"/>
  <c r="AI87" i="5"/>
  <c r="AG87" i="5"/>
  <c r="AE87" i="5"/>
  <c r="AC87" i="5"/>
  <c r="AA87" i="5"/>
  <c r="Y87" i="5"/>
  <c r="X87" i="5"/>
  <c r="AM86" i="5"/>
  <c r="AN86" i="5" s="1"/>
  <c r="AK86" i="5"/>
  <c r="AI86" i="5"/>
  <c r="AG86" i="5"/>
  <c r="AE86" i="5"/>
  <c r="AC86" i="5"/>
  <c r="AA86" i="5"/>
  <c r="Y86" i="5"/>
  <c r="Z86" i="5" s="1"/>
  <c r="X86" i="5"/>
  <c r="AM85" i="5"/>
  <c r="AN85" i="5" s="1"/>
  <c r="AK85" i="5"/>
  <c r="AI85" i="5"/>
  <c r="AG85" i="5"/>
  <c r="AE85" i="5"/>
  <c r="AC85" i="5"/>
  <c r="AA85" i="5"/>
  <c r="Y85" i="5"/>
  <c r="X85" i="5"/>
  <c r="AM84" i="5"/>
  <c r="AN84" i="5" s="1"/>
  <c r="AK84" i="5"/>
  <c r="AI84" i="5"/>
  <c r="AG84" i="5"/>
  <c r="AE84" i="5"/>
  <c r="AC84" i="5"/>
  <c r="AA84" i="5"/>
  <c r="Y84" i="5"/>
  <c r="X84" i="5"/>
  <c r="AM83" i="5"/>
  <c r="AN83" i="5" s="1"/>
  <c r="AK83" i="5"/>
  <c r="AI83" i="5"/>
  <c r="AG83" i="5"/>
  <c r="AE83" i="5"/>
  <c r="AC83" i="5"/>
  <c r="AA83" i="5"/>
  <c r="Y83" i="5"/>
  <c r="Z83" i="5" s="1"/>
  <c r="X83" i="5"/>
  <c r="AM82" i="5"/>
  <c r="AN82" i="5" s="1"/>
  <c r="AK82" i="5"/>
  <c r="AI82" i="5"/>
  <c r="AG82" i="5"/>
  <c r="AE82" i="5"/>
  <c r="AC82" i="5"/>
  <c r="AA82" i="5"/>
  <c r="Y82" i="5"/>
  <c r="X82" i="5"/>
  <c r="AM81" i="5"/>
  <c r="AN81" i="5" s="1"/>
  <c r="AK81" i="5"/>
  <c r="AI81" i="5"/>
  <c r="AG81" i="5"/>
  <c r="AE81" i="5"/>
  <c r="AC81" i="5"/>
  <c r="AA81" i="5"/>
  <c r="Y81" i="5"/>
  <c r="X81" i="5"/>
  <c r="AM80" i="5"/>
  <c r="AN80" i="5" s="1"/>
  <c r="AK80" i="5"/>
  <c r="AI80" i="5"/>
  <c r="AG80" i="5"/>
  <c r="AE80" i="5"/>
  <c r="AC80" i="5"/>
  <c r="AA80" i="5"/>
  <c r="Y80" i="5"/>
  <c r="X80" i="5"/>
  <c r="AM79" i="5"/>
  <c r="AN79" i="5" s="1"/>
  <c r="AK79" i="5"/>
  <c r="AI79" i="5"/>
  <c r="AG79" i="5"/>
  <c r="AE79" i="5"/>
  <c r="AC79" i="5"/>
  <c r="AA79" i="5"/>
  <c r="Y79" i="5"/>
  <c r="X79" i="5"/>
  <c r="AM78" i="5"/>
  <c r="AN78" i="5" s="1"/>
  <c r="AK78" i="5"/>
  <c r="AI78" i="5"/>
  <c r="AG78" i="5"/>
  <c r="AE78" i="5"/>
  <c r="AC78" i="5"/>
  <c r="AA78" i="5"/>
  <c r="Y78" i="5"/>
  <c r="X78" i="5"/>
  <c r="AM77" i="5"/>
  <c r="AN77" i="5" s="1"/>
  <c r="AK77" i="5"/>
  <c r="AI77" i="5"/>
  <c r="AG77" i="5"/>
  <c r="AE77" i="5"/>
  <c r="AC77" i="5"/>
  <c r="AA77" i="5"/>
  <c r="Y77" i="5"/>
  <c r="X77" i="5"/>
  <c r="AM76" i="5"/>
  <c r="AN76" i="5" s="1"/>
  <c r="AK76" i="5"/>
  <c r="AI76" i="5"/>
  <c r="AG76" i="5"/>
  <c r="AE76" i="5"/>
  <c r="AC76" i="5"/>
  <c r="AA76" i="5"/>
  <c r="Y76" i="5"/>
  <c r="X76" i="5"/>
  <c r="AM75" i="5"/>
  <c r="AN75" i="5" s="1"/>
  <c r="AK75" i="5"/>
  <c r="AI75" i="5"/>
  <c r="AG75" i="5"/>
  <c r="AE75" i="5"/>
  <c r="AC75" i="5"/>
  <c r="AA75" i="5"/>
  <c r="Y75" i="5"/>
  <c r="X75" i="5"/>
  <c r="AN74" i="5"/>
  <c r="AM74" i="5"/>
  <c r="AK74" i="5"/>
  <c r="AI74" i="5"/>
  <c r="AG74" i="5"/>
  <c r="AE74" i="5"/>
  <c r="AC74" i="5"/>
  <c r="AA74" i="5"/>
  <c r="Y74" i="5"/>
  <c r="X74" i="5"/>
  <c r="AM73" i="5"/>
  <c r="AN73" i="5" s="1"/>
  <c r="AK73" i="5"/>
  <c r="AI73" i="5"/>
  <c r="AG73" i="5"/>
  <c r="AE73" i="5"/>
  <c r="AC73" i="5"/>
  <c r="AA73" i="5"/>
  <c r="Y73" i="5"/>
  <c r="X73" i="5"/>
  <c r="AM72" i="5"/>
  <c r="AN72" i="5" s="1"/>
  <c r="AK72" i="5"/>
  <c r="AI72" i="5"/>
  <c r="AG72" i="5"/>
  <c r="AE72" i="5"/>
  <c r="AC72" i="5"/>
  <c r="AA72" i="5"/>
  <c r="Y72" i="5"/>
  <c r="X72" i="5"/>
  <c r="AM71" i="5"/>
  <c r="AN71" i="5" s="1"/>
  <c r="AK71" i="5"/>
  <c r="AI71" i="5"/>
  <c r="AG71" i="5"/>
  <c r="AE71" i="5"/>
  <c r="AC71" i="5"/>
  <c r="AA71" i="5"/>
  <c r="Y71" i="5"/>
  <c r="X71" i="5"/>
  <c r="AM70" i="5"/>
  <c r="AN70" i="5" s="1"/>
  <c r="AK70" i="5"/>
  <c r="AI70" i="5"/>
  <c r="AG70" i="5"/>
  <c r="AE70" i="5"/>
  <c r="AC70" i="5"/>
  <c r="AA70" i="5"/>
  <c r="Y70" i="5"/>
  <c r="X70" i="5"/>
  <c r="AM69" i="5"/>
  <c r="AN69" i="5" s="1"/>
  <c r="AK69" i="5"/>
  <c r="AI69" i="5"/>
  <c r="AG69" i="5"/>
  <c r="AE69" i="5"/>
  <c r="AC69" i="5"/>
  <c r="AA69" i="5"/>
  <c r="Y69" i="5"/>
  <c r="X69" i="5"/>
  <c r="AM68" i="5"/>
  <c r="AN68" i="5" s="1"/>
  <c r="AK68" i="5"/>
  <c r="AI68" i="5"/>
  <c r="AG68" i="5"/>
  <c r="AE68" i="5"/>
  <c r="AC68" i="5"/>
  <c r="AA68" i="5"/>
  <c r="Y68" i="5"/>
  <c r="X68" i="5"/>
  <c r="AM67" i="5"/>
  <c r="AN67" i="5" s="1"/>
  <c r="AK67" i="5"/>
  <c r="AI67" i="5"/>
  <c r="AG67" i="5"/>
  <c r="AE67" i="5"/>
  <c r="AC67" i="5"/>
  <c r="AA67" i="5"/>
  <c r="Y67" i="5"/>
  <c r="X67" i="5"/>
  <c r="AN66" i="5"/>
  <c r="AM66" i="5"/>
  <c r="AK66" i="5"/>
  <c r="AI66" i="5"/>
  <c r="AG66" i="5"/>
  <c r="AE66" i="5"/>
  <c r="AC66" i="5"/>
  <c r="AA66" i="5"/>
  <c r="Y66" i="5"/>
  <c r="X66" i="5"/>
  <c r="Y65" i="5"/>
  <c r="X65" i="5"/>
  <c r="AM64" i="5"/>
  <c r="AN64" i="5" s="1"/>
  <c r="AK64" i="5"/>
  <c r="AI64" i="5"/>
  <c r="AG64" i="5"/>
  <c r="AE64" i="5"/>
  <c r="AC64" i="5"/>
  <c r="AA64" i="5"/>
  <c r="Y64" i="5"/>
  <c r="X64" i="5"/>
  <c r="AM63" i="5"/>
  <c r="AN63" i="5" s="1"/>
  <c r="AK63" i="5"/>
  <c r="AI63" i="5"/>
  <c r="AG63" i="5"/>
  <c r="AE63" i="5"/>
  <c r="AC63" i="5"/>
  <c r="AA63" i="5"/>
  <c r="Y63" i="5"/>
  <c r="X63" i="5"/>
  <c r="AM62" i="5"/>
  <c r="AN62" i="5" s="1"/>
  <c r="AK62" i="5"/>
  <c r="AI62" i="5"/>
  <c r="AG62" i="5"/>
  <c r="AE62" i="5"/>
  <c r="AC62" i="5"/>
  <c r="AA62" i="5"/>
  <c r="Y62" i="5"/>
  <c r="X62" i="5"/>
  <c r="AM61" i="5"/>
  <c r="AN61" i="5" s="1"/>
  <c r="AK61" i="5"/>
  <c r="AI61" i="5"/>
  <c r="AG61" i="5"/>
  <c r="AE61" i="5"/>
  <c r="AC61" i="5"/>
  <c r="AA61" i="5"/>
  <c r="Y61" i="5"/>
  <c r="X61" i="5"/>
  <c r="AM60" i="5"/>
  <c r="AN60" i="5" s="1"/>
  <c r="AK60" i="5"/>
  <c r="AI60" i="5"/>
  <c r="AG60" i="5"/>
  <c r="AE60" i="5"/>
  <c r="AC60" i="5"/>
  <c r="AA60" i="5"/>
  <c r="Y60" i="5"/>
  <c r="X60" i="5"/>
  <c r="AM59" i="5"/>
  <c r="AN59" i="5" s="1"/>
  <c r="AK59" i="5"/>
  <c r="AI59" i="5"/>
  <c r="AG59" i="5"/>
  <c r="AE59" i="5"/>
  <c r="AC59" i="5"/>
  <c r="AA59" i="5"/>
  <c r="Y59" i="5"/>
  <c r="X59" i="5"/>
  <c r="AM58" i="5"/>
  <c r="AN58" i="5" s="1"/>
  <c r="AK58" i="5"/>
  <c r="AI58" i="5"/>
  <c r="AG58" i="5"/>
  <c r="AE58" i="5"/>
  <c r="AC58" i="5"/>
  <c r="AA58" i="5"/>
  <c r="Y58" i="5"/>
  <c r="X58" i="5"/>
  <c r="AM57" i="5"/>
  <c r="AN57" i="5" s="1"/>
  <c r="AK57" i="5"/>
  <c r="AI57" i="5"/>
  <c r="AG57" i="5"/>
  <c r="AE57" i="5"/>
  <c r="AC57" i="5"/>
  <c r="AA57" i="5"/>
  <c r="Y57" i="5"/>
  <c r="X57" i="5"/>
  <c r="AM56" i="5"/>
  <c r="AN56" i="5" s="1"/>
  <c r="AK56" i="5"/>
  <c r="AI56" i="5"/>
  <c r="AG56" i="5"/>
  <c r="AE56" i="5"/>
  <c r="AC56" i="5"/>
  <c r="AA56" i="5"/>
  <c r="Y56" i="5"/>
  <c r="X56" i="5"/>
  <c r="AM55" i="5"/>
  <c r="AN55" i="5" s="1"/>
  <c r="AK55" i="5"/>
  <c r="AI55" i="5"/>
  <c r="AG55" i="5"/>
  <c r="AE55" i="5"/>
  <c r="AC55" i="5"/>
  <c r="AA55" i="5"/>
  <c r="Y55" i="5"/>
  <c r="X55" i="5"/>
  <c r="AM54" i="5"/>
  <c r="AN54" i="5" s="1"/>
  <c r="AK54" i="5"/>
  <c r="AI54" i="5"/>
  <c r="AG54" i="5"/>
  <c r="AE54" i="5"/>
  <c r="AC54" i="5"/>
  <c r="AA54" i="5"/>
  <c r="Y54" i="5"/>
  <c r="X54" i="5"/>
  <c r="AM53" i="5"/>
  <c r="AN53" i="5" s="1"/>
  <c r="AK53" i="5"/>
  <c r="AI53" i="5"/>
  <c r="AG53" i="5"/>
  <c r="AE53" i="5"/>
  <c r="AC53" i="5"/>
  <c r="AA53" i="5"/>
  <c r="Y53" i="5"/>
  <c r="X53" i="5"/>
  <c r="AM52" i="5"/>
  <c r="AN52" i="5" s="1"/>
  <c r="AK52" i="5"/>
  <c r="AI52" i="5"/>
  <c r="AG52" i="5"/>
  <c r="AE52" i="5"/>
  <c r="AC52" i="5"/>
  <c r="AA52" i="5"/>
  <c r="Y52" i="5"/>
  <c r="X52" i="5"/>
  <c r="AM51" i="5"/>
  <c r="AN51" i="5" s="1"/>
  <c r="AK51" i="5"/>
  <c r="AI51" i="5"/>
  <c r="AG51" i="5"/>
  <c r="AE51" i="5"/>
  <c r="AC51" i="5"/>
  <c r="AA51" i="5"/>
  <c r="Y51" i="5"/>
  <c r="Z51" i="5" s="1"/>
  <c r="X51" i="5"/>
  <c r="AM50" i="5"/>
  <c r="AN50" i="5" s="1"/>
  <c r="AK50" i="5"/>
  <c r="AI50" i="5"/>
  <c r="AG50" i="5"/>
  <c r="AE50" i="5"/>
  <c r="AC50" i="5"/>
  <c r="AA50" i="5"/>
  <c r="Y50" i="5"/>
  <c r="X50" i="5"/>
  <c r="AM49" i="5"/>
  <c r="AN49" i="5" s="1"/>
  <c r="AK49" i="5"/>
  <c r="AI49" i="5"/>
  <c r="AG49" i="5"/>
  <c r="AE49" i="5"/>
  <c r="AC49" i="5"/>
  <c r="AA49" i="5"/>
  <c r="Y49" i="5"/>
  <c r="X49" i="5"/>
  <c r="AM48" i="5"/>
  <c r="AN48" i="5" s="1"/>
  <c r="AK48" i="5"/>
  <c r="AI48" i="5"/>
  <c r="AG48" i="5"/>
  <c r="AE48" i="5"/>
  <c r="AC48" i="5"/>
  <c r="AA48" i="5"/>
  <c r="Y48" i="5"/>
  <c r="X48" i="5"/>
  <c r="AM47" i="5"/>
  <c r="AN47" i="5" s="1"/>
  <c r="AK47" i="5"/>
  <c r="AI47" i="5"/>
  <c r="AG47" i="5"/>
  <c r="AE47" i="5"/>
  <c r="AC47" i="5"/>
  <c r="AA47" i="5"/>
  <c r="Y47" i="5"/>
  <c r="X47" i="5"/>
  <c r="AM46" i="5"/>
  <c r="AN46" i="5" s="1"/>
  <c r="AK46" i="5"/>
  <c r="AI46" i="5"/>
  <c r="AG46" i="5"/>
  <c r="AE46" i="5"/>
  <c r="AC46" i="5"/>
  <c r="AA46" i="5"/>
  <c r="Y46" i="5"/>
  <c r="X46" i="5"/>
  <c r="AM45" i="5"/>
  <c r="AN45" i="5" s="1"/>
  <c r="AK45" i="5"/>
  <c r="AI45" i="5"/>
  <c r="AG45" i="5"/>
  <c r="AE45" i="5"/>
  <c r="AC45" i="5"/>
  <c r="AA45" i="5"/>
  <c r="Y45" i="5"/>
  <c r="X45" i="5"/>
  <c r="AM44" i="5"/>
  <c r="AN44" i="5" s="1"/>
  <c r="AK44" i="5"/>
  <c r="AI44" i="5"/>
  <c r="AG44" i="5"/>
  <c r="AE44" i="5"/>
  <c r="AC44" i="5"/>
  <c r="AA44" i="5"/>
  <c r="Y44" i="5"/>
  <c r="X44" i="5"/>
  <c r="AM43" i="5"/>
  <c r="AN43" i="5" s="1"/>
  <c r="AK43" i="5"/>
  <c r="AI43" i="5"/>
  <c r="AG43" i="5"/>
  <c r="AE43" i="5"/>
  <c r="AC43" i="5"/>
  <c r="AA43" i="5"/>
  <c r="Y43" i="5"/>
  <c r="X43" i="5"/>
  <c r="AM42" i="5"/>
  <c r="AN42" i="5" s="1"/>
  <c r="AK42" i="5"/>
  <c r="AI42" i="5"/>
  <c r="AG42" i="5"/>
  <c r="AE42" i="5"/>
  <c r="AC42" i="5"/>
  <c r="AA42" i="5"/>
  <c r="Y42" i="5"/>
  <c r="X42" i="5"/>
  <c r="AM41" i="5"/>
  <c r="AN41" i="5" s="1"/>
  <c r="AK41" i="5"/>
  <c r="AI41" i="5"/>
  <c r="AG41" i="5"/>
  <c r="AE41" i="5"/>
  <c r="AC41" i="5"/>
  <c r="AA41" i="5"/>
  <c r="Y41" i="5"/>
  <c r="X41" i="5"/>
  <c r="AM40" i="5"/>
  <c r="AN40" i="5" s="1"/>
  <c r="AK40" i="5"/>
  <c r="AI40" i="5"/>
  <c r="AG40" i="5"/>
  <c r="AE40" i="5"/>
  <c r="AC40" i="5"/>
  <c r="AA40" i="5"/>
  <c r="Y40" i="5"/>
  <c r="X40" i="5"/>
  <c r="AM39" i="5"/>
  <c r="AN39" i="5" s="1"/>
  <c r="AK39" i="5"/>
  <c r="AI39" i="5"/>
  <c r="AG39" i="5"/>
  <c r="AE39" i="5"/>
  <c r="AC39" i="5"/>
  <c r="AA39" i="5"/>
  <c r="Y39" i="5"/>
  <c r="X39" i="5"/>
  <c r="AM38" i="5"/>
  <c r="AN38" i="5" s="1"/>
  <c r="AK38" i="5"/>
  <c r="AI38" i="5"/>
  <c r="AG38" i="5"/>
  <c r="AE38" i="5"/>
  <c r="AC38" i="5"/>
  <c r="AA38" i="5"/>
  <c r="Y38" i="5"/>
  <c r="X38" i="5"/>
  <c r="AM37" i="5"/>
  <c r="AN37" i="5" s="1"/>
  <c r="AI37" i="5"/>
  <c r="AG37" i="5"/>
  <c r="AE37" i="5"/>
  <c r="AC37" i="5"/>
  <c r="AA37" i="5"/>
  <c r="AB37" i="5" s="1"/>
  <c r="AD37" i="5" s="1"/>
  <c r="AF37" i="5" s="1"/>
  <c r="AH37" i="5" s="1"/>
  <c r="Z37" i="5"/>
  <c r="X37" i="5"/>
  <c r="AM36" i="5"/>
  <c r="AN36" i="5" s="1"/>
  <c r="AK36" i="5"/>
  <c r="AI36" i="5"/>
  <c r="AG36" i="5"/>
  <c r="AE36" i="5"/>
  <c r="AC36" i="5"/>
  <c r="AA36" i="5"/>
  <c r="Y36" i="5"/>
  <c r="X36" i="5"/>
  <c r="AM35" i="5"/>
  <c r="AN35" i="5" s="1"/>
  <c r="AK35" i="5"/>
  <c r="AI35" i="5"/>
  <c r="AG35" i="5"/>
  <c r="AE35" i="5"/>
  <c r="AC35" i="5"/>
  <c r="AA35" i="5"/>
  <c r="Y35" i="5"/>
  <c r="X35" i="5"/>
  <c r="AM34" i="5"/>
  <c r="AN34" i="5" s="1"/>
  <c r="AK34" i="5"/>
  <c r="AI34" i="5"/>
  <c r="AG34" i="5"/>
  <c r="AE34" i="5"/>
  <c r="AC34" i="5"/>
  <c r="AA34" i="5"/>
  <c r="Y34" i="5"/>
  <c r="X34" i="5"/>
  <c r="AM33" i="5"/>
  <c r="AN33" i="5" s="1"/>
  <c r="AK33" i="5"/>
  <c r="AI33" i="5"/>
  <c r="AG33" i="5"/>
  <c r="AE33" i="5"/>
  <c r="AC33" i="5"/>
  <c r="AA33" i="5"/>
  <c r="Y33" i="5"/>
  <c r="X33" i="5"/>
  <c r="AM32" i="5"/>
  <c r="AN32" i="5" s="1"/>
  <c r="AK32" i="5"/>
  <c r="AI32" i="5"/>
  <c r="AG32" i="5"/>
  <c r="AE32" i="5"/>
  <c r="AC32" i="5"/>
  <c r="AA32" i="5"/>
  <c r="Y32" i="5"/>
  <c r="X32" i="5"/>
  <c r="AM31" i="5"/>
  <c r="AN31" i="5" s="1"/>
  <c r="AK31" i="5"/>
  <c r="AI31" i="5"/>
  <c r="AG31" i="5"/>
  <c r="AE31" i="5"/>
  <c r="AC31" i="5"/>
  <c r="AA31" i="5"/>
  <c r="Y31" i="5"/>
  <c r="X31" i="5"/>
  <c r="AM30" i="5"/>
  <c r="AN30" i="5" s="1"/>
  <c r="AK30" i="5"/>
  <c r="AI30" i="5"/>
  <c r="AG30" i="5"/>
  <c r="AE30" i="5"/>
  <c r="AC30" i="5"/>
  <c r="AA30" i="5"/>
  <c r="Y30" i="5"/>
  <c r="X30" i="5"/>
  <c r="AM29" i="5"/>
  <c r="AN29" i="5" s="1"/>
  <c r="AK29" i="5"/>
  <c r="AI29" i="5"/>
  <c r="AG29" i="5"/>
  <c r="AE29" i="5"/>
  <c r="AC29" i="5"/>
  <c r="AA29" i="5"/>
  <c r="Y29" i="5"/>
  <c r="X29" i="5"/>
  <c r="AN28" i="5"/>
  <c r="AM28" i="5"/>
  <c r="AK28" i="5"/>
  <c r="AI28" i="5"/>
  <c r="AG28" i="5"/>
  <c r="AE28" i="5"/>
  <c r="AC28" i="5"/>
  <c r="AA28" i="5"/>
  <c r="Y28" i="5"/>
  <c r="X28" i="5"/>
  <c r="AM27" i="5"/>
  <c r="AN27" i="5" s="1"/>
  <c r="AK27" i="5"/>
  <c r="AI27" i="5"/>
  <c r="AG27" i="5"/>
  <c r="AE27" i="5"/>
  <c r="AC27" i="5"/>
  <c r="AA27" i="5"/>
  <c r="Y27" i="5"/>
  <c r="X27" i="5"/>
  <c r="AM26" i="5"/>
  <c r="AN26" i="5" s="1"/>
  <c r="AK26" i="5"/>
  <c r="AI26" i="5"/>
  <c r="AG26" i="5"/>
  <c r="AE26" i="5"/>
  <c r="AC26" i="5"/>
  <c r="AA26" i="5"/>
  <c r="Y26" i="5"/>
  <c r="X26" i="5"/>
  <c r="AM25" i="5"/>
  <c r="AN25" i="5" s="1"/>
  <c r="AK25" i="5"/>
  <c r="AI25" i="5"/>
  <c r="AG25" i="5"/>
  <c r="AE25" i="5"/>
  <c r="AC25" i="5"/>
  <c r="AA25" i="5"/>
  <c r="Y25" i="5"/>
  <c r="X25" i="5"/>
  <c r="AM24" i="5"/>
  <c r="AN24" i="5" s="1"/>
  <c r="AK24" i="5"/>
  <c r="AI24" i="5"/>
  <c r="AG24" i="5"/>
  <c r="AE24" i="5"/>
  <c r="AC24" i="5"/>
  <c r="AA24" i="5"/>
  <c r="Y24" i="5"/>
  <c r="X24" i="5"/>
  <c r="AM23" i="5"/>
  <c r="AN23" i="5" s="1"/>
  <c r="AK23" i="5"/>
  <c r="AI23" i="5"/>
  <c r="AG23" i="5"/>
  <c r="AE23" i="5"/>
  <c r="AC23" i="5"/>
  <c r="AA23" i="5"/>
  <c r="Y23" i="5"/>
  <c r="X23" i="5"/>
  <c r="AM22" i="5"/>
  <c r="AN22" i="5" s="1"/>
  <c r="AK22" i="5"/>
  <c r="AI22" i="5"/>
  <c r="AG22" i="5"/>
  <c r="AE22" i="5"/>
  <c r="AC22" i="5"/>
  <c r="AA22" i="5"/>
  <c r="Y22" i="5"/>
  <c r="X22" i="5"/>
  <c r="Z22" i="5" s="1"/>
  <c r="AM21" i="5"/>
  <c r="AN21" i="5" s="1"/>
  <c r="AK21" i="5"/>
  <c r="AI21" i="5"/>
  <c r="AG21" i="5"/>
  <c r="AE21" i="5"/>
  <c r="AC21" i="5"/>
  <c r="AA21" i="5"/>
  <c r="Y21" i="5"/>
  <c r="X21" i="5"/>
  <c r="AN20" i="5"/>
  <c r="AM20" i="5"/>
  <c r="AK20" i="5"/>
  <c r="AI20" i="5"/>
  <c r="AG20" i="5"/>
  <c r="AE20" i="5"/>
  <c r="AC20" i="5"/>
  <c r="AA20" i="5"/>
  <c r="Y20" i="5"/>
  <c r="X20" i="5"/>
  <c r="AM19" i="5"/>
  <c r="AN19" i="5" s="1"/>
  <c r="AK19" i="5"/>
  <c r="AI19" i="5"/>
  <c r="AG19" i="5"/>
  <c r="AE19" i="5"/>
  <c r="AC19" i="5"/>
  <c r="AA19" i="5"/>
  <c r="Y19" i="5"/>
  <c r="X19" i="5"/>
  <c r="AM18" i="5"/>
  <c r="AN18" i="5" s="1"/>
  <c r="AK18" i="5"/>
  <c r="AI18" i="5"/>
  <c r="AG18" i="5"/>
  <c r="AE18" i="5"/>
  <c r="AC18" i="5"/>
  <c r="AA18" i="5"/>
  <c r="Y18" i="5"/>
  <c r="X18" i="5"/>
  <c r="AM17" i="5"/>
  <c r="AN17" i="5" s="1"/>
  <c r="AK17" i="5"/>
  <c r="AI17" i="5"/>
  <c r="AG17" i="5"/>
  <c r="AE17" i="5"/>
  <c r="AC17" i="5"/>
  <c r="AA17" i="5"/>
  <c r="Y17" i="5"/>
  <c r="X17" i="5"/>
  <c r="AM16" i="5"/>
  <c r="AN16" i="5" s="1"/>
  <c r="AK16" i="5"/>
  <c r="AI16" i="5"/>
  <c r="AG16" i="5"/>
  <c r="AE16" i="5"/>
  <c r="AC16" i="5"/>
  <c r="AA16" i="5"/>
  <c r="Y16" i="5"/>
  <c r="X16" i="5"/>
  <c r="AM15" i="5"/>
  <c r="AN15" i="5" s="1"/>
  <c r="AK15" i="5"/>
  <c r="AI15" i="5"/>
  <c r="AG15" i="5"/>
  <c r="AE15" i="5"/>
  <c r="AC15" i="5"/>
  <c r="AA15" i="5"/>
  <c r="Y15" i="5"/>
  <c r="X15" i="5"/>
  <c r="AM14" i="5"/>
  <c r="AN14" i="5" s="1"/>
  <c r="AK14" i="5"/>
  <c r="AI14" i="5"/>
  <c r="AG14" i="5"/>
  <c r="AE14" i="5"/>
  <c r="AC14" i="5"/>
  <c r="AA14" i="5"/>
  <c r="Y14" i="5"/>
  <c r="X14" i="5"/>
  <c r="AB14" i="5" s="1"/>
  <c r="AD14" i="5" s="1"/>
  <c r="AF14" i="5" s="1"/>
  <c r="AH14" i="5" s="1"/>
  <c r="AJ14" i="5" s="1"/>
  <c r="AL14" i="5" s="1"/>
  <c r="AM13" i="5"/>
  <c r="AN13" i="5" s="1"/>
  <c r="AK13" i="5"/>
  <c r="AI13" i="5"/>
  <c r="AG13" i="5"/>
  <c r="AE13" i="5"/>
  <c r="AC13" i="5"/>
  <c r="AA13" i="5"/>
  <c r="Y13" i="5"/>
  <c r="Z13" i="5" s="1"/>
  <c r="X13" i="5"/>
  <c r="AM12" i="5"/>
  <c r="AN12" i="5" s="1"/>
  <c r="AK12" i="5"/>
  <c r="AI12" i="5"/>
  <c r="AG12" i="5"/>
  <c r="AE12" i="5"/>
  <c r="AC12" i="5"/>
  <c r="AA12" i="5"/>
  <c r="Y12" i="5"/>
  <c r="X12" i="5"/>
  <c r="AM11" i="5"/>
  <c r="AN11" i="5" s="1"/>
  <c r="AK11" i="5"/>
  <c r="AI11" i="5"/>
  <c r="AG11" i="5"/>
  <c r="AE11" i="5"/>
  <c r="AC11" i="5"/>
  <c r="AA11" i="5"/>
  <c r="Y11" i="5"/>
  <c r="X11" i="5"/>
  <c r="AM10" i="5"/>
  <c r="AN10" i="5" s="1"/>
  <c r="AK10" i="5"/>
  <c r="AI10" i="5"/>
  <c r="AG10" i="5"/>
  <c r="AE10" i="5"/>
  <c r="AC10" i="5"/>
  <c r="AA10" i="5"/>
  <c r="Y10" i="5"/>
  <c r="X10" i="5"/>
  <c r="AM9" i="5"/>
  <c r="AN9" i="5" s="1"/>
  <c r="AK9" i="5"/>
  <c r="AI9" i="5"/>
  <c r="AG9" i="5"/>
  <c r="AE9" i="5"/>
  <c r="AC9" i="5"/>
  <c r="AA9" i="5"/>
  <c r="Y9" i="5"/>
  <c r="X9" i="5"/>
  <c r="AM8" i="5"/>
  <c r="AN8" i="5" s="1"/>
  <c r="AK8" i="5"/>
  <c r="AI8" i="5"/>
  <c r="AG8" i="5"/>
  <c r="AE8" i="5"/>
  <c r="AC8" i="5"/>
  <c r="AA8" i="5"/>
  <c r="Y8" i="5"/>
  <c r="X8" i="5"/>
  <c r="AM7" i="5"/>
  <c r="AN7" i="5" s="1"/>
  <c r="AK7" i="5"/>
  <c r="AI7" i="5"/>
  <c r="AG7" i="5"/>
  <c r="AE7" i="5"/>
  <c r="AC7" i="5"/>
  <c r="AA7" i="5"/>
  <c r="Y7" i="5"/>
  <c r="X7" i="5"/>
  <c r="AM6" i="5"/>
  <c r="AN6" i="5" s="1"/>
  <c r="AK6" i="5"/>
  <c r="AI6" i="5"/>
  <c r="AG6" i="5"/>
  <c r="AE6" i="5"/>
  <c r="AC6" i="5"/>
  <c r="AA6" i="5"/>
  <c r="Y6" i="5"/>
  <c r="X6" i="5"/>
  <c r="Y5" i="5"/>
  <c r="X5" i="5"/>
  <c r="AR259" i="5"/>
  <c r="AS259" i="5"/>
  <c r="AT259" i="5"/>
  <c r="AV259" i="5"/>
  <c r="AW259" i="5"/>
  <c r="AX259" i="5"/>
  <c r="AY259" i="5"/>
  <c r="AR260" i="5"/>
  <c r="AS260" i="5"/>
  <c r="AT260" i="5"/>
  <c r="AV260" i="5"/>
  <c r="AY260" i="5"/>
  <c r="AR261" i="5"/>
  <c r="AS261" i="5"/>
  <c r="AT261" i="5"/>
  <c r="AV261" i="5"/>
  <c r="AY261" i="5"/>
  <c r="AR262" i="5"/>
  <c r="AS262" i="5"/>
  <c r="AT262" i="5"/>
  <c r="AV262" i="5"/>
  <c r="AR263" i="5"/>
  <c r="AS263" i="5"/>
  <c r="AT263" i="5"/>
  <c r="AV263" i="5"/>
  <c r="AY263" i="5"/>
  <c r="AR264" i="5"/>
  <c r="AS264" i="5"/>
  <c r="AT264" i="5"/>
  <c r="AV264" i="5"/>
  <c r="AY264" i="5"/>
  <c r="AR265" i="5"/>
  <c r="AS265" i="5"/>
  <c r="AT265" i="5"/>
  <c r="AV265" i="5"/>
  <c r="AY265" i="5"/>
  <c r="AR266" i="5"/>
  <c r="AS266" i="5"/>
  <c r="AT266" i="5"/>
  <c r="AV266" i="5"/>
  <c r="AR267" i="5"/>
  <c r="AS267" i="5"/>
  <c r="AT267" i="5"/>
  <c r="AV267" i="5"/>
  <c r="E16" i="28" l="1"/>
  <c r="AB38" i="5"/>
  <c r="AD38" i="5" s="1"/>
  <c r="AF38" i="5" s="1"/>
  <c r="AH38" i="5" s="1"/>
  <c r="AJ38" i="5" s="1"/>
  <c r="AL38" i="5" s="1"/>
  <c r="AB52" i="5"/>
  <c r="AD52" i="5" s="1"/>
  <c r="AF52" i="5" s="1"/>
  <c r="AH52" i="5" s="1"/>
  <c r="AJ52" i="5" s="1"/>
  <c r="AL52" i="5" s="1"/>
  <c r="AB84" i="5"/>
  <c r="AD84" i="5" s="1"/>
  <c r="AF84" i="5" s="1"/>
  <c r="AH84" i="5" s="1"/>
  <c r="AJ84" i="5" s="1"/>
  <c r="AL84" i="5" s="1"/>
  <c r="AB87" i="5"/>
  <c r="AD87" i="5" s="1"/>
  <c r="AF87" i="5" s="1"/>
  <c r="AH87" i="5" s="1"/>
  <c r="AJ87" i="5" s="1"/>
  <c r="AL87" i="5" s="1"/>
  <c r="AB143" i="5"/>
  <c r="AD143" i="5" s="1"/>
  <c r="AF143" i="5" s="1"/>
  <c r="AH143" i="5" s="1"/>
  <c r="AJ143" i="5" s="1"/>
  <c r="AL143" i="5" s="1"/>
  <c r="AB176" i="5"/>
  <c r="AD176" i="5" s="1"/>
  <c r="AF176" i="5" s="1"/>
  <c r="AH176" i="5" s="1"/>
  <c r="AJ176" i="5" s="1"/>
  <c r="AL176" i="5" s="1"/>
  <c r="AB193" i="5"/>
  <c r="AD193" i="5" s="1"/>
  <c r="AF193" i="5" s="1"/>
  <c r="AH193" i="5" s="1"/>
  <c r="AJ193" i="5" s="1"/>
  <c r="AL193" i="5" s="1"/>
  <c r="AB228" i="5"/>
  <c r="AD228" i="5" s="1"/>
  <c r="AF228" i="5" s="1"/>
  <c r="AH228" i="5" s="1"/>
  <c r="AJ228" i="5" s="1"/>
  <c r="AL228" i="5" s="1"/>
  <c r="AB244" i="5"/>
  <c r="AD244" i="5" s="1"/>
  <c r="AF244" i="5" s="1"/>
  <c r="AH244" i="5" s="1"/>
  <c r="AJ244" i="5" s="1"/>
  <c r="AL244" i="5" s="1"/>
  <c r="AB261" i="5"/>
  <c r="AD261" i="5" s="1"/>
  <c r="AF261" i="5" s="1"/>
  <c r="AH261" i="5" s="1"/>
  <c r="AJ261" i="5" s="1"/>
  <c r="AL261" i="5" s="1"/>
  <c r="AX261" i="5" s="1"/>
  <c r="AB281" i="5"/>
  <c r="AD281" i="5" s="1"/>
  <c r="AF281" i="5" s="1"/>
  <c r="AH281" i="5" s="1"/>
  <c r="AJ281" i="5" s="1"/>
  <c r="AL281" i="5" s="1"/>
  <c r="AX281" i="5" s="1"/>
  <c r="E23" i="14"/>
  <c r="H20" i="34"/>
  <c r="Z21" i="5"/>
  <c r="Z126" i="5"/>
  <c r="AB127" i="5"/>
  <c r="AD127" i="5" s="1"/>
  <c r="AF127" i="5" s="1"/>
  <c r="AH127" i="5" s="1"/>
  <c r="AJ127" i="5" s="1"/>
  <c r="AL127" i="5" s="1"/>
  <c r="Z158" i="5"/>
  <c r="AB159" i="5"/>
  <c r="AD159" i="5" s="1"/>
  <c r="AF159" i="5" s="1"/>
  <c r="AH159" i="5" s="1"/>
  <c r="AJ159" i="5" s="1"/>
  <c r="AL159" i="5" s="1"/>
  <c r="Z208" i="5"/>
  <c r="AB209" i="5"/>
  <c r="AD209" i="5" s="1"/>
  <c r="AF209" i="5" s="1"/>
  <c r="AH209" i="5" s="1"/>
  <c r="AJ209" i="5" s="1"/>
  <c r="AL209" i="5" s="1"/>
  <c r="F13" i="28"/>
  <c r="E15" i="28"/>
  <c r="F18" i="32"/>
  <c r="Z67" i="5"/>
  <c r="AB68" i="5"/>
  <c r="AD68" i="5" s="1"/>
  <c r="AF68" i="5" s="1"/>
  <c r="AH68" i="5" s="1"/>
  <c r="AJ68" i="5" s="1"/>
  <c r="AL68" i="5" s="1"/>
  <c r="Z102" i="5"/>
  <c r="AB103" i="5"/>
  <c r="AD103" i="5" s="1"/>
  <c r="AF103" i="5" s="1"/>
  <c r="AH103" i="5" s="1"/>
  <c r="AJ103" i="5" s="1"/>
  <c r="AL103" i="5" s="1"/>
  <c r="G9" i="28"/>
  <c r="Z29" i="5"/>
  <c r="AB30" i="5"/>
  <c r="AD30" i="5" s="1"/>
  <c r="AF30" i="5" s="1"/>
  <c r="AH30" i="5" s="1"/>
  <c r="AJ30" i="5" s="1"/>
  <c r="AL30" i="5" s="1"/>
  <c r="AB59" i="5"/>
  <c r="AD59" i="5" s="1"/>
  <c r="AF59" i="5" s="1"/>
  <c r="AH59" i="5" s="1"/>
  <c r="AJ59" i="5" s="1"/>
  <c r="AL59" i="5" s="1"/>
  <c r="Z75" i="5"/>
  <c r="AB76" i="5"/>
  <c r="AD76" i="5" s="1"/>
  <c r="AF76" i="5" s="1"/>
  <c r="AH76" i="5" s="1"/>
  <c r="AJ76" i="5" s="1"/>
  <c r="AL76" i="5" s="1"/>
  <c r="Z110" i="5"/>
  <c r="AB111" i="5"/>
  <c r="AD111" i="5" s="1"/>
  <c r="AF111" i="5" s="1"/>
  <c r="AH111" i="5" s="1"/>
  <c r="AJ111" i="5" s="1"/>
  <c r="AL111" i="5" s="1"/>
  <c r="Z134" i="5"/>
  <c r="AB135" i="5"/>
  <c r="AD135" i="5" s="1"/>
  <c r="AF135" i="5" s="1"/>
  <c r="AH135" i="5" s="1"/>
  <c r="AJ135" i="5" s="1"/>
  <c r="AL135" i="5" s="1"/>
  <c r="Z166" i="5"/>
  <c r="AB167" i="5"/>
  <c r="AD167" i="5" s="1"/>
  <c r="AF167" i="5" s="1"/>
  <c r="AH167" i="5" s="1"/>
  <c r="AJ167" i="5" s="1"/>
  <c r="AL167" i="5" s="1"/>
  <c r="Z184" i="5"/>
  <c r="AB185" i="5"/>
  <c r="AD185" i="5" s="1"/>
  <c r="AF185" i="5" s="1"/>
  <c r="AH185" i="5" s="1"/>
  <c r="AJ185" i="5" s="1"/>
  <c r="AL185" i="5" s="1"/>
  <c r="Z219" i="5"/>
  <c r="AB220" i="5"/>
  <c r="AD220" i="5" s="1"/>
  <c r="AF220" i="5" s="1"/>
  <c r="AH220" i="5" s="1"/>
  <c r="AJ220" i="5" s="1"/>
  <c r="AL220" i="5" s="1"/>
  <c r="E14" i="14"/>
  <c r="E11" i="14"/>
  <c r="H16" i="28"/>
  <c r="H13" i="28"/>
  <c r="H18" i="30"/>
  <c r="E20" i="34"/>
  <c r="E27" i="32"/>
  <c r="H27" i="32"/>
  <c r="E20" i="32"/>
  <c r="G19" i="32"/>
  <c r="H26" i="32"/>
  <c r="F8" i="32"/>
  <c r="E8" i="32"/>
  <c r="F23" i="32"/>
  <c r="H20" i="32"/>
  <c r="E26" i="32"/>
  <c r="G25" i="32"/>
  <c r="G26" i="32"/>
  <c r="F9" i="32"/>
  <c r="E20" i="14"/>
  <c r="F19" i="14"/>
  <c r="F18" i="14"/>
  <c r="G19" i="14"/>
  <c r="E22" i="14"/>
  <c r="G23" i="14"/>
  <c r="H23" i="14"/>
  <c r="H19" i="14"/>
  <c r="E19" i="14"/>
  <c r="H22" i="14"/>
  <c r="AD22" i="14" s="1"/>
  <c r="G22" i="14"/>
  <c r="F22" i="14"/>
  <c r="F23" i="14"/>
  <c r="E17" i="28"/>
  <c r="E30" i="28"/>
  <c r="E23" i="28"/>
  <c r="G29" i="28"/>
  <c r="F17" i="28"/>
  <c r="G17" i="28"/>
  <c r="E22" i="28"/>
  <c r="G27" i="28"/>
  <c r="G30" i="28"/>
  <c r="H30" i="28"/>
  <c r="F11" i="28"/>
  <c r="H23" i="28"/>
  <c r="F30" i="28"/>
  <c r="H27" i="28"/>
  <c r="H17" i="28"/>
  <c r="G23" i="28"/>
  <c r="E29" i="28"/>
  <c r="F15" i="28"/>
  <c r="G28" i="28"/>
  <c r="F28" i="28"/>
  <c r="F19" i="30"/>
  <c r="E16" i="30"/>
  <c r="H24" i="30"/>
  <c r="G18" i="30"/>
  <c r="F11" i="30"/>
  <c r="E24" i="30"/>
  <c r="H16" i="30"/>
  <c r="H19" i="30"/>
  <c r="G20" i="30"/>
  <c r="E20" i="30"/>
  <c r="E9" i="32"/>
  <c r="G9" i="32"/>
  <c r="F10" i="32"/>
  <c r="E24" i="32"/>
  <c r="E16" i="32"/>
  <c r="H28" i="32"/>
  <c r="G21" i="32"/>
  <c r="G29" i="32"/>
  <c r="E29" i="32"/>
  <c r="E21" i="32"/>
  <c r="F28" i="32"/>
  <c r="H17" i="32"/>
  <c r="F25" i="32"/>
  <c r="G28" i="32"/>
  <c r="E28" i="32"/>
  <c r="F27" i="32"/>
  <c r="H16" i="32"/>
  <c r="E17" i="32"/>
  <c r="H29" i="32"/>
  <c r="J29" i="32" s="1"/>
  <c r="F24" i="32"/>
  <c r="H21" i="32"/>
  <c r="F29" i="32"/>
  <c r="F21" i="32"/>
  <c r="G27" i="32"/>
  <c r="G14" i="32"/>
  <c r="D10" i="34"/>
  <c r="D18" i="34"/>
  <c r="AL18" i="34" s="1"/>
  <c r="F8" i="34"/>
  <c r="F21" i="34"/>
  <c r="G10" i="34"/>
  <c r="G18" i="34"/>
  <c r="E10" i="34"/>
  <c r="E18" i="34"/>
  <c r="E9" i="34"/>
  <c r="E11" i="34"/>
  <c r="F9" i="34"/>
  <c r="F11" i="34"/>
  <c r="G8" i="34"/>
  <c r="G21" i="34"/>
  <c r="F10" i="34"/>
  <c r="F18" i="34"/>
  <c r="X11" i="33"/>
  <c r="D22" i="34"/>
  <c r="E8" i="34"/>
  <c r="E21" i="34"/>
  <c r="H8" i="34"/>
  <c r="H21" i="34"/>
  <c r="G9" i="34"/>
  <c r="G11" i="34"/>
  <c r="H9" i="34"/>
  <c r="H11" i="34"/>
  <c r="J11" i="34" s="1"/>
  <c r="H10" i="34"/>
  <c r="H18" i="34"/>
  <c r="D8" i="34"/>
  <c r="D21" i="34"/>
  <c r="AL21" i="34" s="1"/>
  <c r="D9" i="34"/>
  <c r="D11" i="34"/>
  <c r="X8" i="33"/>
  <c r="D13" i="34"/>
  <c r="Z9" i="5"/>
  <c r="Z10" i="5"/>
  <c r="AB15" i="5"/>
  <c r="Z17" i="5"/>
  <c r="Z18" i="5"/>
  <c r="Z25" i="5"/>
  <c r="AB26" i="5"/>
  <c r="AD26" i="5" s="1"/>
  <c r="AF26" i="5" s="1"/>
  <c r="AH26" i="5" s="1"/>
  <c r="AJ26" i="5" s="1"/>
  <c r="AL26" i="5" s="1"/>
  <c r="Z33" i="5"/>
  <c r="AB34" i="5"/>
  <c r="AD34" i="5" s="1"/>
  <c r="AF34" i="5" s="1"/>
  <c r="AH34" i="5" s="1"/>
  <c r="AJ34" i="5" s="1"/>
  <c r="AL34" i="5" s="1"/>
  <c r="Z41" i="5"/>
  <c r="AB42" i="5"/>
  <c r="AD42" i="5" s="1"/>
  <c r="AF42" i="5" s="1"/>
  <c r="AH42" i="5" s="1"/>
  <c r="AJ42" i="5" s="1"/>
  <c r="AL42" i="5" s="1"/>
  <c r="Z47" i="5"/>
  <c r="AB48" i="5"/>
  <c r="AD48" i="5" s="1"/>
  <c r="AF48" i="5" s="1"/>
  <c r="AH48" i="5" s="1"/>
  <c r="AJ48" i="5" s="1"/>
  <c r="AL48" i="5" s="1"/>
  <c r="Z55" i="5"/>
  <c r="AB56" i="5"/>
  <c r="AD56" i="5" s="1"/>
  <c r="AF56" i="5" s="1"/>
  <c r="AH56" i="5" s="1"/>
  <c r="AJ56" i="5" s="1"/>
  <c r="AL56" i="5" s="1"/>
  <c r="Z62" i="5"/>
  <c r="AB63" i="5"/>
  <c r="AD63" i="5" s="1"/>
  <c r="AF63" i="5" s="1"/>
  <c r="AH63" i="5" s="1"/>
  <c r="AJ63" i="5" s="1"/>
  <c r="AL63" i="5" s="1"/>
  <c r="Z71" i="5"/>
  <c r="AB72" i="5"/>
  <c r="AD72" i="5" s="1"/>
  <c r="AF72" i="5" s="1"/>
  <c r="AH72" i="5" s="1"/>
  <c r="AJ72" i="5" s="1"/>
  <c r="AL72" i="5" s="1"/>
  <c r="Z79" i="5"/>
  <c r="AB80" i="5"/>
  <c r="AD80" i="5" s="1"/>
  <c r="AF80" i="5" s="1"/>
  <c r="AH80" i="5" s="1"/>
  <c r="AJ80" i="5" s="1"/>
  <c r="AL80" i="5" s="1"/>
  <c r="AD85" i="5"/>
  <c r="AF85" i="5" s="1"/>
  <c r="AH85" i="5" s="1"/>
  <c r="AJ85" i="5" s="1"/>
  <c r="AL85" i="5" s="1"/>
  <c r="Z90" i="5"/>
  <c r="AB91" i="5"/>
  <c r="AD91" i="5" s="1"/>
  <c r="AF91" i="5" s="1"/>
  <c r="AH91" i="5" s="1"/>
  <c r="AJ91" i="5" s="1"/>
  <c r="AL91" i="5" s="1"/>
  <c r="Z98" i="5"/>
  <c r="AB99" i="5"/>
  <c r="AD99" i="5" s="1"/>
  <c r="AF99" i="5" s="1"/>
  <c r="AH99" i="5" s="1"/>
  <c r="AJ99" i="5" s="1"/>
  <c r="AL99" i="5" s="1"/>
  <c r="Z106" i="5"/>
  <c r="AB107" i="5"/>
  <c r="AD107" i="5" s="1"/>
  <c r="AF107" i="5" s="1"/>
  <c r="AH107" i="5" s="1"/>
  <c r="AJ107" i="5" s="1"/>
  <c r="AL107" i="5" s="1"/>
  <c r="AD112" i="5"/>
  <c r="AB113" i="5"/>
  <c r="AD113" i="5" s="1"/>
  <c r="AF113" i="5" s="1"/>
  <c r="AH113" i="5" s="1"/>
  <c r="AJ113" i="5" s="1"/>
  <c r="AL113" i="5" s="1"/>
  <c r="Z120" i="5"/>
  <c r="AB121" i="5"/>
  <c r="AD121" i="5" s="1"/>
  <c r="AF121" i="5" s="1"/>
  <c r="AH121" i="5" s="1"/>
  <c r="AJ121" i="5" s="1"/>
  <c r="AL121" i="5" s="1"/>
  <c r="Z130" i="5"/>
  <c r="AB131" i="5"/>
  <c r="AD131" i="5" s="1"/>
  <c r="AF131" i="5" s="1"/>
  <c r="AH131" i="5" s="1"/>
  <c r="AJ131" i="5" s="1"/>
  <c r="AL131" i="5" s="1"/>
  <c r="Z138" i="5"/>
  <c r="AB139" i="5"/>
  <c r="AD139" i="5" s="1"/>
  <c r="AF139" i="5" s="1"/>
  <c r="AH139" i="5" s="1"/>
  <c r="AJ139" i="5" s="1"/>
  <c r="AL139" i="5" s="1"/>
  <c r="Z146" i="5"/>
  <c r="AB147" i="5"/>
  <c r="AD147" i="5" s="1"/>
  <c r="AF147" i="5" s="1"/>
  <c r="AH147" i="5" s="1"/>
  <c r="AJ147" i="5" s="1"/>
  <c r="AL147" i="5" s="1"/>
  <c r="Z154" i="5"/>
  <c r="AB155" i="5"/>
  <c r="AD155" i="5" s="1"/>
  <c r="AF155" i="5" s="1"/>
  <c r="AH155" i="5" s="1"/>
  <c r="AJ155" i="5" s="1"/>
  <c r="AL155" i="5" s="1"/>
  <c r="Z162" i="5"/>
  <c r="AB163" i="5"/>
  <c r="AD163" i="5" s="1"/>
  <c r="AF163" i="5" s="1"/>
  <c r="AH163" i="5" s="1"/>
  <c r="AJ163" i="5" s="1"/>
  <c r="AL163" i="5" s="1"/>
  <c r="Z171" i="5"/>
  <c r="AB172" i="5"/>
  <c r="AD172" i="5" s="1"/>
  <c r="AF172" i="5" s="1"/>
  <c r="AH172" i="5" s="1"/>
  <c r="AJ172" i="5" s="1"/>
  <c r="AL172" i="5" s="1"/>
  <c r="Z179" i="5"/>
  <c r="AB180" i="5"/>
  <c r="AD180" i="5" s="1"/>
  <c r="AF180" i="5" s="1"/>
  <c r="AH180" i="5" s="1"/>
  <c r="AJ180" i="5" s="1"/>
  <c r="AL180" i="5" s="1"/>
  <c r="Z188" i="5"/>
  <c r="AB189" i="5"/>
  <c r="AD189" i="5" s="1"/>
  <c r="AF189" i="5" s="1"/>
  <c r="AH189" i="5" s="1"/>
  <c r="AJ189" i="5" s="1"/>
  <c r="AL189" i="5" s="1"/>
  <c r="Z196" i="5"/>
  <c r="AB197" i="5"/>
  <c r="AD197" i="5" s="1"/>
  <c r="AF197" i="5" s="1"/>
  <c r="AH197" i="5" s="1"/>
  <c r="AJ197" i="5" s="1"/>
  <c r="AL197" i="5" s="1"/>
  <c r="Z204" i="5"/>
  <c r="AB205" i="5"/>
  <c r="AD205" i="5" s="1"/>
  <c r="AF205" i="5" s="1"/>
  <c r="AH205" i="5" s="1"/>
  <c r="AJ205" i="5" s="1"/>
  <c r="AL205" i="5" s="1"/>
  <c r="Z214" i="5"/>
  <c r="AB215" i="5"/>
  <c r="AD215" i="5" s="1"/>
  <c r="AF215" i="5" s="1"/>
  <c r="AH215" i="5" s="1"/>
  <c r="AJ215" i="5" s="1"/>
  <c r="AL215" i="5" s="1"/>
  <c r="Z223" i="5"/>
  <c r="AB224" i="5"/>
  <c r="AD224" i="5" s="1"/>
  <c r="AF224" i="5" s="1"/>
  <c r="AH224" i="5" s="1"/>
  <c r="AJ224" i="5" s="1"/>
  <c r="AL224" i="5" s="1"/>
  <c r="Z231" i="5"/>
  <c r="AB232" i="5"/>
  <c r="AD232" i="5" s="1"/>
  <c r="AF232" i="5" s="1"/>
  <c r="AH232" i="5" s="1"/>
  <c r="AJ232" i="5" s="1"/>
  <c r="AL232" i="5" s="1"/>
  <c r="AB240" i="5"/>
  <c r="AD240" i="5" s="1"/>
  <c r="AF240" i="5" s="1"/>
  <c r="AH240" i="5" s="1"/>
  <c r="AJ240" i="5" s="1"/>
  <c r="AL240" i="5" s="1"/>
  <c r="Z247" i="5"/>
  <c r="AB248" i="5"/>
  <c r="AD248" i="5" s="1"/>
  <c r="AF248" i="5" s="1"/>
  <c r="AH248" i="5" s="1"/>
  <c r="AJ248" i="5" s="1"/>
  <c r="AL248" i="5" s="1"/>
  <c r="Z255" i="5"/>
  <c r="AB256" i="5"/>
  <c r="AD256" i="5" s="1"/>
  <c r="AF256" i="5" s="1"/>
  <c r="AH256" i="5" s="1"/>
  <c r="AJ256" i="5" s="1"/>
  <c r="AL256" i="5" s="1"/>
  <c r="Z264" i="5"/>
  <c r="AB265" i="5"/>
  <c r="AD265" i="5" s="1"/>
  <c r="AF265" i="5" s="1"/>
  <c r="AH265" i="5" s="1"/>
  <c r="AJ265" i="5" s="1"/>
  <c r="AL265" i="5" s="1"/>
  <c r="AX265" i="5" s="1"/>
  <c r="Z272" i="5"/>
  <c r="Z273" i="5"/>
  <c r="AB274" i="5"/>
  <c r="AD274" i="5" s="1"/>
  <c r="AF274" i="5" s="1"/>
  <c r="AH274" i="5" s="1"/>
  <c r="AJ274" i="5" s="1"/>
  <c r="AL274" i="5" s="1"/>
  <c r="AX274" i="5" s="1"/>
  <c r="Z284" i="5"/>
  <c r="Z286" i="5"/>
  <c r="Z287" i="5"/>
  <c r="Z288" i="5"/>
  <c r="H43" i="32"/>
  <c r="O43" i="32" s="1"/>
  <c r="E44" i="32"/>
  <c r="F43" i="32"/>
  <c r="G43" i="32"/>
  <c r="F44" i="32"/>
  <c r="E42" i="32"/>
  <c r="H42" i="32"/>
  <c r="J42" i="32" s="1"/>
  <c r="G44" i="32"/>
  <c r="E43" i="32"/>
  <c r="F42" i="32"/>
  <c r="H44" i="32"/>
  <c r="J44" i="32" s="1"/>
  <c r="G42" i="32"/>
  <c r="X7" i="26"/>
  <c r="D8" i="28"/>
  <c r="E9" i="14"/>
  <c r="G9" i="14"/>
  <c r="F10" i="23"/>
  <c r="E10" i="23"/>
  <c r="H10" i="23"/>
  <c r="P10" i="23" s="1"/>
  <c r="F9" i="23"/>
  <c r="D75" i="14"/>
  <c r="AL75" i="14" s="1"/>
  <c r="X72" i="13"/>
  <c r="D87" i="14"/>
  <c r="AL87" i="14" s="1"/>
  <c r="X84" i="13"/>
  <c r="D95" i="14"/>
  <c r="AL95" i="14" s="1"/>
  <c r="X92" i="13"/>
  <c r="D103" i="14"/>
  <c r="AL103" i="14" s="1"/>
  <c r="X100" i="13"/>
  <c r="D72" i="14"/>
  <c r="AL72" i="14" s="1"/>
  <c r="X69" i="13"/>
  <c r="D80" i="14"/>
  <c r="AL80" i="14" s="1"/>
  <c r="X77" i="13"/>
  <c r="D88" i="14"/>
  <c r="AL88" i="14" s="1"/>
  <c r="X85" i="13"/>
  <c r="D96" i="14"/>
  <c r="AL96" i="14" s="1"/>
  <c r="X93" i="13"/>
  <c r="D104" i="14"/>
  <c r="AL104" i="14" s="1"/>
  <c r="X101" i="13"/>
  <c r="D69" i="14"/>
  <c r="AL69" i="14" s="1"/>
  <c r="X66" i="13"/>
  <c r="D77" i="14"/>
  <c r="AL77" i="14" s="1"/>
  <c r="X74" i="13"/>
  <c r="D85" i="14"/>
  <c r="AL85" i="14" s="1"/>
  <c r="X82" i="13"/>
  <c r="D93" i="14"/>
  <c r="AL93" i="14" s="1"/>
  <c r="X90" i="13"/>
  <c r="D101" i="14"/>
  <c r="AL101" i="14" s="1"/>
  <c r="X98" i="13"/>
  <c r="D70" i="14"/>
  <c r="AL70" i="14" s="1"/>
  <c r="X67" i="13"/>
  <c r="D78" i="14"/>
  <c r="AL78" i="14" s="1"/>
  <c r="X75" i="13"/>
  <c r="D86" i="14"/>
  <c r="AL86" i="14" s="1"/>
  <c r="X83" i="13"/>
  <c r="D94" i="14"/>
  <c r="AL94" i="14" s="1"/>
  <c r="X91" i="13"/>
  <c r="D102" i="14"/>
  <c r="AL102" i="14" s="1"/>
  <c r="X99" i="13"/>
  <c r="D98" i="28"/>
  <c r="AL98" i="28" s="1"/>
  <c r="X90" i="26"/>
  <c r="D100" i="28"/>
  <c r="AL100" i="28" s="1"/>
  <c r="X92" i="26"/>
  <c r="D92" i="28"/>
  <c r="AL92" i="28" s="1"/>
  <c r="X84" i="26"/>
  <c r="D84" i="28"/>
  <c r="AL84" i="28" s="1"/>
  <c r="X76" i="26"/>
  <c r="D76" i="28"/>
  <c r="AL76" i="28" s="1"/>
  <c r="X68" i="26"/>
  <c r="D68" i="28"/>
  <c r="AL68" i="28" s="1"/>
  <c r="X60" i="26"/>
  <c r="D99" i="28"/>
  <c r="AL99" i="28" s="1"/>
  <c r="X91" i="26"/>
  <c r="D91" i="28"/>
  <c r="AL91" i="28" s="1"/>
  <c r="X83" i="26"/>
  <c r="D83" i="28"/>
  <c r="AL83" i="28" s="1"/>
  <c r="X75" i="26"/>
  <c r="D75" i="28"/>
  <c r="AL75" i="28" s="1"/>
  <c r="X67" i="26"/>
  <c r="D67" i="28"/>
  <c r="AL67" i="28" s="1"/>
  <c r="X59" i="26"/>
  <c r="D90" i="28"/>
  <c r="AL90" i="28" s="1"/>
  <c r="X82" i="26"/>
  <c r="D82" i="28"/>
  <c r="AL82" i="28" s="1"/>
  <c r="X74" i="26"/>
  <c r="D74" i="28"/>
  <c r="AL74" i="28" s="1"/>
  <c r="X66" i="26"/>
  <c r="D66" i="28"/>
  <c r="AL66" i="28" s="1"/>
  <c r="X58" i="26"/>
  <c r="D97" i="28"/>
  <c r="AL97" i="28" s="1"/>
  <c r="X89" i="26"/>
  <c r="D89" i="28"/>
  <c r="AL89" i="28" s="1"/>
  <c r="X81" i="26"/>
  <c r="D81" i="28"/>
  <c r="AL81" i="28" s="1"/>
  <c r="X73" i="26"/>
  <c r="D73" i="28"/>
  <c r="AL73" i="28" s="1"/>
  <c r="X65" i="26"/>
  <c r="D65" i="28"/>
  <c r="AL65" i="28" s="1"/>
  <c r="X57" i="26"/>
  <c r="D104" i="30"/>
  <c r="AL104" i="30" s="1"/>
  <c r="X96" i="29"/>
  <c r="D96" i="30"/>
  <c r="AL96" i="30" s="1"/>
  <c r="X88" i="29"/>
  <c r="D88" i="30"/>
  <c r="AL88" i="30" s="1"/>
  <c r="X80" i="29"/>
  <c r="D80" i="30"/>
  <c r="AL80" i="30" s="1"/>
  <c r="X72" i="29"/>
  <c r="D72" i="30"/>
  <c r="AL72" i="30" s="1"/>
  <c r="X64" i="29"/>
  <c r="D101" i="30"/>
  <c r="AL101" i="30" s="1"/>
  <c r="X93" i="29"/>
  <c r="D93" i="30"/>
  <c r="AL93" i="30" s="1"/>
  <c r="X85" i="29"/>
  <c r="D85" i="30"/>
  <c r="AL85" i="30" s="1"/>
  <c r="X77" i="29"/>
  <c r="D77" i="30"/>
  <c r="AL77" i="30" s="1"/>
  <c r="X69" i="29"/>
  <c r="D69" i="30"/>
  <c r="AL69" i="30" s="1"/>
  <c r="X61" i="29"/>
  <c r="D106" i="30"/>
  <c r="AL106" i="30" s="1"/>
  <c r="X98" i="29"/>
  <c r="D98" i="30"/>
  <c r="AL98" i="30" s="1"/>
  <c r="X90" i="29"/>
  <c r="D90" i="30"/>
  <c r="AL90" i="30" s="1"/>
  <c r="X82" i="29"/>
  <c r="D82" i="30"/>
  <c r="AL82" i="30" s="1"/>
  <c r="X74" i="29"/>
  <c r="D74" i="30"/>
  <c r="AL74" i="30" s="1"/>
  <c r="X66" i="29"/>
  <c r="D66" i="30"/>
  <c r="AL66" i="30" s="1"/>
  <c r="X58" i="29"/>
  <c r="D103" i="30"/>
  <c r="AL103" i="30" s="1"/>
  <c r="X95" i="29"/>
  <c r="D95" i="30"/>
  <c r="AL95" i="30" s="1"/>
  <c r="X87" i="29"/>
  <c r="D87" i="30"/>
  <c r="AL87" i="30" s="1"/>
  <c r="X79" i="29"/>
  <c r="D79" i="30"/>
  <c r="AL79" i="30" s="1"/>
  <c r="X71" i="29"/>
  <c r="D71" i="30"/>
  <c r="AL71" i="30" s="1"/>
  <c r="X63" i="29"/>
  <c r="D67" i="14"/>
  <c r="AL67" i="14" s="1"/>
  <c r="X64" i="13"/>
  <c r="D79" i="14"/>
  <c r="AL79" i="14" s="1"/>
  <c r="X76" i="13"/>
  <c r="D83" i="14"/>
  <c r="AL83" i="14" s="1"/>
  <c r="X80" i="13"/>
  <c r="D91" i="14"/>
  <c r="AL91" i="14" s="1"/>
  <c r="X88" i="13"/>
  <c r="D99" i="14"/>
  <c r="AL99" i="14" s="1"/>
  <c r="X96" i="13"/>
  <c r="D107" i="14"/>
  <c r="AL107" i="14" s="1"/>
  <c r="X104" i="13"/>
  <c r="D68" i="14"/>
  <c r="AL68" i="14" s="1"/>
  <c r="X65" i="13"/>
  <c r="D76" i="14"/>
  <c r="AL76" i="14" s="1"/>
  <c r="X73" i="13"/>
  <c r="D84" i="14"/>
  <c r="AL84" i="14" s="1"/>
  <c r="X81" i="13"/>
  <c r="D92" i="14"/>
  <c r="AL92" i="14" s="1"/>
  <c r="X89" i="13"/>
  <c r="D100" i="14"/>
  <c r="AL100" i="14" s="1"/>
  <c r="X97" i="13"/>
  <c r="D71" i="14"/>
  <c r="AL71" i="14" s="1"/>
  <c r="X68" i="13"/>
  <c r="D65" i="14"/>
  <c r="AL65" i="14" s="1"/>
  <c r="X62" i="13"/>
  <c r="D73" i="14"/>
  <c r="AL73" i="14" s="1"/>
  <c r="X70" i="13"/>
  <c r="D81" i="14"/>
  <c r="AL81" i="14" s="1"/>
  <c r="X78" i="13"/>
  <c r="D89" i="14"/>
  <c r="AL89" i="14" s="1"/>
  <c r="X86" i="13"/>
  <c r="D97" i="14"/>
  <c r="AL97" i="14" s="1"/>
  <c r="X94" i="13"/>
  <c r="D105" i="14"/>
  <c r="AL105" i="14" s="1"/>
  <c r="X102" i="13"/>
  <c r="D66" i="14"/>
  <c r="AL66" i="14" s="1"/>
  <c r="X63" i="13"/>
  <c r="D74" i="14"/>
  <c r="AL74" i="14" s="1"/>
  <c r="X71" i="13"/>
  <c r="D82" i="14"/>
  <c r="AL82" i="14" s="1"/>
  <c r="X79" i="13"/>
  <c r="D90" i="14"/>
  <c r="AL90" i="14" s="1"/>
  <c r="X87" i="13"/>
  <c r="D98" i="14"/>
  <c r="AL98" i="14" s="1"/>
  <c r="X95" i="13"/>
  <c r="D106" i="14"/>
  <c r="AL106" i="14" s="1"/>
  <c r="X103" i="13"/>
  <c r="D104" i="28"/>
  <c r="AL104" i="28" s="1"/>
  <c r="X96" i="26"/>
  <c r="D96" i="28"/>
  <c r="AL96" i="28" s="1"/>
  <c r="X88" i="26"/>
  <c r="D88" i="28"/>
  <c r="AL88" i="28" s="1"/>
  <c r="X80" i="26"/>
  <c r="D80" i="28"/>
  <c r="AL80" i="28" s="1"/>
  <c r="X72" i="26"/>
  <c r="D72" i="28"/>
  <c r="AL72" i="28" s="1"/>
  <c r="X64" i="26"/>
  <c r="D103" i="28"/>
  <c r="AL103" i="28" s="1"/>
  <c r="X95" i="26"/>
  <c r="D95" i="28"/>
  <c r="AL95" i="28" s="1"/>
  <c r="X87" i="26"/>
  <c r="D87" i="28"/>
  <c r="AL87" i="28" s="1"/>
  <c r="X79" i="26"/>
  <c r="D79" i="28"/>
  <c r="AL79" i="28" s="1"/>
  <c r="X71" i="26"/>
  <c r="D71" i="28"/>
  <c r="AL71" i="28" s="1"/>
  <c r="X63" i="26"/>
  <c r="D102" i="28"/>
  <c r="AL102" i="28" s="1"/>
  <c r="X94" i="26"/>
  <c r="D94" i="28"/>
  <c r="AL94" i="28" s="1"/>
  <c r="X86" i="26"/>
  <c r="D86" i="28"/>
  <c r="AL86" i="28" s="1"/>
  <c r="X78" i="26"/>
  <c r="D78" i="28"/>
  <c r="AL78" i="28" s="1"/>
  <c r="X70" i="26"/>
  <c r="D70" i="28"/>
  <c r="AL70" i="28" s="1"/>
  <c r="X62" i="26"/>
  <c r="D101" i="28"/>
  <c r="AL101" i="28" s="1"/>
  <c r="X93" i="26"/>
  <c r="D93" i="28"/>
  <c r="AL93" i="28" s="1"/>
  <c r="X85" i="26"/>
  <c r="D85" i="28"/>
  <c r="AL85" i="28" s="1"/>
  <c r="X77" i="26"/>
  <c r="D77" i="28"/>
  <c r="AL77" i="28" s="1"/>
  <c r="X69" i="26"/>
  <c r="D69" i="28"/>
  <c r="AL69" i="28" s="1"/>
  <c r="X61" i="26"/>
  <c r="D100" i="30"/>
  <c r="AL100" i="30" s="1"/>
  <c r="X92" i="29"/>
  <c r="D92" i="30"/>
  <c r="AL92" i="30" s="1"/>
  <c r="X84" i="29"/>
  <c r="D84" i="30"/>
  <c r="AL84" i="30" s="1"/>
  <c r="X76" i="29"/>
  <c r="D76" i="30"/>
  <c r="AL76" i="30" s="1"/>
  <c r="X68" i="29"/>
  <c r="D68" i="30"/>
  <c r="AL68" i="30" s="1"/>
  <c r="X60" i="29"/>
  <c r="D105" i="30"/>
  <c r="AL105" i="30" s="1"/>
  <c r="X97" i="29"/>
  <c r="D97" i="30"/>
  <c r="AL97" i="30" s="1"/>
  <c r="X89" i="29"/>
  <c r="D89" i="30"/>
  <c r="AL89" i="30" s="1"/>
  <c r="X81" i="29"/>
  <c r="D81" i="30"/>
  <c r="AL81" i="30" s="1"/>
  <c r="X73" i="29"/>
  <c r="D73" i="30"/>
  <c r="AL73" i="30" s="1"/>
  <c r="X65" i="29"/>
  <c r="D65" i="30"/>
  <c r="AL65" i="30" s="1"/>
  <c r="X57" i="29"/>
  <c r="D102" i="30"/>
  <c r="AL102" i="30" s="1"/>
  <c r="X94" i="29"/>
  <c r="D94" i="30"/>
  <c r="AL94" i="30" s="1"/>
  <c r="X86" i="29"/>
  <c r="D86" i="30"/>
  <c r="AL86" i="30" s="1"/>
  <c r="X78" i="29"/>
  <c r="D78" i="30"/>
  <c r="AL78" i="30" s="1"/>
  <c r="X70" i="29"/>
  <c r="D70" i="30"/>
  <c r="AL70" i="30" s="1"/>
  <c r="X62" i="29"/>
  <c r="D107" i="30"/>
  <c r="AL107" i="30" s="1"/>
  <c r="X99" i="29"/>
  <c r="D99" i="30"/>
  <c r="AL99" i="30" s="1"/>
  <c r="X91" i="29"/>
  <c r="D91" i="30"/>
  <c r="AL91" i="30" s="1"/>
  <c r="X83" i="29"/>
  <c r="D83" i="30"/>
  <c r="AL83" i="30" s="1"/>
  <c r="X75" i="29"/>
  <c r="D75" i="30"/>
  <c r="AL75" i="30" s="1"/>
  <c r="X67" i="29"/>
  <c r="D67" i="30"/>
  <c r="AL67" i="30" s="1"/>
  <c r="X59" i="29"/>
  <c r="D9" i="23"/>
  <c r="AL9" i="23" s="1"/>
  <c r="X8" i="21"/>
  <c r="X42" i="21"/>
  <c r="D43" i="23"/>
  <c r="AL43" i="23" s="1"/>
  <c r="J37" i="23"/>
  <c r="N37" i="23"/>
  <c r="P37" i="23"/>
  <c r="X34" i="21"/>
  <c r="D35" i="23"/>
  <c r="AL35" i="23" s="1"/>
  <c r="N38" i="23"/>
  <c r="J38" i="23"/>
  <c r="P38" i="23"/>
  <c r="X35" i="21"/>
  <c r="D36" i="23"/>
  <c r="AL36" i="23" s="1"/>
  <c r="N30" i="23"/>
  <c r="J30" i="23"/>
  <c r="P30" i="23"/>
  <c r="N39" i="23"/>
  <c r="J39" i="23"/>
  <c r="P39" i="23"/>
  <c r="X36" i="21"/>
  <c r="D37" i="23"/>
  <c r="AL37" i="23" s="1"/>
  <c r="P31" i="23"/>
  <c r="J31" i="23"/>
  <c r="N31" i="23"/>
  <c r="X41" i="21"/>
  <c r="D42" i="23"/>
  <c r="AL42" i="23" s="1"/>
  <c r="N36" i="23"/>
  <c r="J36" i="23"/>
  <c r="P36" i="23"/>
  <c r="X33" i="21"/>
  <c r="D34" i="23"/>
  <c r="AL34" i="23" s="1"/>
  <c r="D18" i="23"/>
  <c r="AL18" i="23" s="1"/>
  <c r="X13" i="21"/>
  <c r="D10" i="23"/>
  <c r="AL10" i="23" s="1"/>
  <c r="X9" i="21"/>
  <c r="J41" i="23"/>
  <c r="N41" i="23"/>
  <c r="P41" i="23"/>
  <c r="X38" i="21"/>
  <c r="D39" i="23"/>
  <c r="AL39" i="23" s="1"/>
  <c r="J33" i="23"/>
  <c r="N33" i="23"/>
  <c r="P33" i="23"/>
  <c r="X30" i="21"/>
  <c r="D31" i="23"/>
  <c r="AL31" i="23" s="1"/>
  <c r="N42" i="23"/>
  <c r="J42" i="23"/>
  <c r="P42" i="23"/>
  <c r="X39" i="21"/>
  <c r="D40" i="23"/>
  <c r="AL40" i="23" s="1"/>
  <c r="N34" i="23"/>
  <c r="J34" i="23"/>
  <c r="P34" i="23"/>
  <c r="X31" i="21"/>
  <c r="D32" i="23"/>
  <c r="AL32" i="23" s="1"/>
  <c r="N43" i="23"/>
  <c r="P43" i="23"/>
  <c r="J43" i="23"/>
  <c r="X40" i="21"/>
  <c r="D41" i="23"/>
  <c r="AL41" i="23" s="1"/>
  <c r="N35" i="23"/>
  <c r="J35" i="23"/>
  <c r="P35" i="23"/>
  <c r="X32" i="21"/>
  <c r="D33" i="23"/>
  <c r="AL33" i="23" s="1"/>
  <c r="N40" i="23"/>
  <c r="J40" i="23"/>
  <c r="P40" i="23"/>
  <c r="X37" i="21"/>
  <c r="D38" i="23"/>
  <c r="AL38" i="23" s="1"/>
  <c r="N32" i="23"/>
  <c r="J32" i="23"/>
  <c r="P32" i="23"/>
  <c r="X29" i="21"/>
  <c r="D30" i="23"/>
  <c r="AL30" i="23" s="1"/>
  <c r="E14" i="28"/>
  <c r="E13" i="28"/>
  <c r="E19" i="32"/>
  <c r="H19" i="32"/>
  <c r="F14" i="32"/>
  <c r="F19" i="32"/>
  <c r="G16" i="32"/>
  <c r="G22" i="32"/>
  <c r="J24" i="34"/>
  <c r="J25" i="34"/>
  <c r="J26" i="34"/>
  <c r="J27" i="34"/>
  <c r="J28" i="34"/>
  <c r="J16" i="34"/>
  <c r="D20" i="14"/>
  <c r="AL20" i="14" s="1"/>
  <c r="D19" i="14"/>
  <c r="AL19" i="14" s="1"/>
  <c r="D10" i="30"/>
  <c r="AL10" i="30" s="1"/>
  <c r="X7" i="29"/>
  <c r="D9" i="32"/>
  <c r="AL9" i="32" s="1"/>
  <c r="X9" i="31"/>
  <c r="D8" i="14"/>
  <c r="AL8" i="14" s="1"/>
  <c r="X7" i="31"/>
  <c r="D8" i="32"/>
  <c r="AL8" i="32" s="1"/>
  <c r="X8" i="31"/>
  <c r="AL8" i="34"/>
  <c r="AL9" i="34"/>
  <c r="X7" i="33"/>
  <c r="D50" i="14"/>
  <c r="AL50" i="14" s="1"/>
  <c r="D32" i="14"/>
  <c r="AL32" i="14" s="1"/>
  <c r="D37" i="14"/>
  <c r="AL37" i="14" s="1"/>
  <c r="D42" i="14"/>
  <c r="AL42" i="14" s="1"/>
  <c r="D52" i="14"/>
  <c r="AL52" i="14" s="1"/>
  <c r="D41" i="14"/>
  <c r="AL41" i="14" s="1"/>
  <c r="D33" i="14"/>
  <c r="AL33" i="14" s="1"/>
  <c r="D53" i="14"/>
  <c r="AL53" i="14" s="1"/>
  <c r="D46" i="14"/>
  <c r="AL46" i="14" s="1"/>
  <c r="D30" i="14"/>
  <c r="AL30" i="14" s="1"/>
  <c r="D40" i="14"/>
  <c r="AL40" i="14" s="1"/>
  <c r="D34" i="14"/>
  <c r="AL34" i="14" s="1"/>
  <c r="D48" i="14"/>
  <c r="AL48" i="14" s="1"/>
  <c r="D55" i="14"/>
  <c r="AL55" i="14" s="1"/>
  <c r="D47" i="14"/>
  <c r="AL47" i="14" s="1"/>
  <c r="D39" i="14"/>
  <c r="AL39" i="14" s="1"/>
  <c r="D31" i="14"/>
  <c r="AL31" i="14" s="1"/>
  <c r="D38" i="14"/>
  <c r="AL38" i="14" s="1"/>
  <c r="D40" i="28"/>
  <c r="AL40" i="28" s="1"/>
  <c r="D32" i="28"/>
  <c r="AL32" i="28" s="1"/>
  <c r="D21" i="28"/>
  <c r="AL21" i="28" s="1"/>
  <c r="X16" i="26"/>
  <c r="D41" i="28"/>
  <c r="AL41" i="28" s="1"/>
  <c r="D33" i="28"/>
  <c r="AL33" i="28" s="1"/>
  <c r="D42" i="28"/>
  <c r="AL42" i="28" s="1"/>
  <c r="D34" i="28"/>
  <c r="AL34" i="28" s="1"/>
  <c r="AL8" i="28"/>
  <c r="D47" i="28"/>
  <c r="AL47" i="28" s="1"/>
  <c r="D39" i="28"/>
  <c r="AL39" i="28" s="1"/>
  <c r="D31" i="28"/>
  <c r="AL31" i="28" s="1"/>
  <c r="D22" i="28"/>
  <c r="AL22" i="28" s="1"/>
  <c r="X17" i="26"/>
  <c r="D44" i="30"/>
  <c r="AL44" i="30" s="1"/>
  <c r="X36" i="29"/>
  <c r="D28" i="30"/>
  <c r="AL28" i="30" s="1"/>
  <c r="X20" i="29"/>
  <c r="D46" i="30"/>
  <c r="AL46" i="30" s="1"/>
  <c r="X38" i="29"/>
  <c r="D30" i="30"/>
  <c r="AL30" i="30" s="1"/>
  <c r="X22" i="29"/>
  <c r="D14" i="30"/>
  <c r="AL14" i="30" s="1"/>
  <c r="X10" i="29"/>
  <c r="D45" i="30"/>
  <c r="AL45" i="30" s="1"/>
  <c r="X37" i="29"/>
  <c r="D37" i="30"/>
  <c r="AL37" i="30" s="1"/>
  <c r="X29" i="29"/>
  <c r="D29" i="30"/>
  <c r="AL29" i="30" s="1"/>
  <c r="X21" i="29"/>
  <c r="D21" i="30"/>
  <c r="AL21" i="30" s="1"/>
  <c r="X15" i="29"/>
  <c r="D13" i="30"/>
  <c r="AL13" i="30" s="1"/>
  <c r="D40" i="30"/>
  <c r="AL40" i="30" s="1"/>
  <c r="X32" i="29"/>
  <c r="D24" i="30"/>
  <c r="AL24" i="30" s="1"/>
  <c r="X17" i="29"/>
  <c r="D34" i="30"/>
  <c r="AL34" i="30" s="1"/>
  <c r="X26" i="29"/>
  <c r="D47" i="30"/>
  <c r="AL47" i="30" s="1"/>
  <c r="X39" i="29"/>
  <c r="D39" i="30"/>
  <c r="AL39" i="30" s="1"/>
  <c r="X31" i="29"/>
  <c r="D31" i="30"/>
  <c r="AL31" i="30" s="1"/>
  <c r="X23" i="29"/>
  <c r="D37" i="32"/>
  <c r="AL37" i="32" s="1"/>
  <c r="X34" i="31"/>
  <c r="D29" i="32"/>
  <c r="AL29" i="32" s="1"/>
  <c r="X26" i="31"/>
  <c r="D21" i="32"/>
  <c r="AL21" i="32" s="1"/>
  <c r="X20" i="31"/>
  <c r="D13" i="32"/>
  <c r="AL13" i="32" s="1"/>
  <c r="X13" i="31"/>
  <c r="D34" i="32"/>
  <c r="AL34" i="32" s="1"/>
  <c r="X31" i="31"/>
  <c r="D26" i="32"/>
  <c r="AL26" i="32" s="1"/>
  <c r="X24" i="31"/>
  <c r="D18" i="32"/>
  <c r="AL18" i="32" s="1"/>
  <c r="X17" i="31"/>
  <c r="D31" i="32"/>
  <c r="AL31" i="32" s="1"/>
  <c r="X28" i="31"/>
  <c r="D23" i="32"/>
  <c r="AL23" i="32" s="1"/>
  <c r="X22" i="31"/>
  <c r="D15" i="32"/>
  <c r="AL15" i="32" s="1"/>
  <c r="X15" i="31"/>
  <c r="D36" i="32"/>
  <c r="AL36" i="32" s="1"/>
  <c r="X33" i="31"/>
  <c r="D28" i="32"/>
  <c r="AL28" i="32" s="1"/>
  <c r="X25" i="31"/>
  <c r="D20" i="32"/>
  <c r="AL20" i="32" s="1"/>
  <c r="X19" i="31"/>
  <c r="AL43" i="34"/>
  <c r="X38" i="33"/>
  <c r="AL35" i="34"/>
  <c r="X30" i="33"/>
  <c r="AL27" i="34"/>
  <c r="X22" i="33"/>
  <c r="AL44" i="34"/>
  <c r="X39" i="33"/>
  <c r="AL36" i="34"/>
  <c r="X31" i="33"/>
  <c r="AL28" i="34"/>
  <c r="X23" i="33"/>
  <c r="AL20" i="34"/>
  <c r="X16" i="33"/>
  <c r="AL15" i="34"/>
  <c r="X12" i="33"/>
  <c r="AL16" i="34"/>
  <c r="X13" i="33"/>
  <c r="AL45" i="34"/>
  <c r="X40" i="33"/>
  <c r="AL37" i="34"/>
  <c r="X32" i="33"/>
  <c r="AL29" i="34"/>
  <c r="X24" i="33"/>
  <c r="AL46" i="34"/>
  <c r="X41" i="33"/>
  <c r="AL38" i="34"/>
  <c r="X33" i="33"/>
  <c r="AL30" i="34"/>
  <c r="X25" i="33"/>
  <c r="AL22" i="34"/>
  <c r="X17" i="33"/>
  <c r="AL17" i="34"/>
  <c r="X14" i="33"/>
  <c r="D28" i="14"/>
  <c r="AL28" i="14" s="1"/>
  <c r="D27" i="14"/>
  <c r="AL27" i="14" s="1"/>
  <c r="D25" i="14"/>
  <c r="AL25" i="14" s="1"/>
  <c r="D64" i="14"/>
  <c r="AL64" i="14" s="1"/>
  <c r="D59" i="14"/>
  <c r="AL59" i="14" s="1"/>
  <c r="D63" i="14"/>
  <c r="AL63" i="14" s="1"/>
  <c r="D61" i="14"/>
  <c r="AL61" i="14" s="1"/>
  <c r="D62" i="14"/>
  <c r="AL62" i="14" s="1"/>
  <c r="D52" i="28"/>
  <c r="AL52" i="28" s="1"/>
  <c r="D57" i="28"/>
  <c r="AL57" i="28" s="1"/>
  <c r="D49" i="28"/>
  <c r="AL49" i="28" s="1"/>
  <c r="D54" i="28"/>
  <c r="AL54" i="28" s="1"/>
  <c r="D51" i="28"/>
  <c r="AL51" i="28" s="1"/>
  <c r="D60" i="28"/>
  <c r="AL60" i="28" s="1"/>
  <c r="D59" i="28"/>
  <c r="AL59" i="28" s="1"/>
  <c r="D58" i="28"/>
  <c r="AL58" i="28" s="1"/>
  <c r="D50" i="30"/>
  <c r="AL50" i="30" s="1"/>
  <c r="X42" i="29"/>
  <c r="D55" i="30"/>
  <c r="AL55" i="30" s="1"/>
  <c r="X47" i="29"/>
  <c r="D52" i="30"/>
  <c r="AL52" i="30" s="1"/>
  <c r="X44" i="29"/>
  <c r="D53" i="30"/>
  <c r="AL53" i="30" s="1"/>
  <c r="X45" i="29"/>
  <c r="D64" i="30"/>
  <c r="AL64" i="30" s="1"/>
  <c r="X56" i="29"/>
  <c r="D56" i="30"/>
  <c r="AL56" i="30" s="1"/>
  <c r="X48" i="29"/>
  <c r="D61" i="30"/>
  <c r="AL61" i="30" s="1"/>
  <c r="X53" i="29"/>
  <c r="D58" i="30"/>
  <c r="AL58" i="30" s="1"/>
  <c r="X50" i="29"/>
  <c r="D63" i="30"/>
  <c r="AL63" i="30" s="1"/>
  <c r="X55" i="29"/>
  <c r="D51" i="32"/>
  <c r="AL51" i="32" s="1"/>
  <c r="X48" i="31"/>
  <c r="D43" i="32"/>
  <c r="AL43" i="32" s="1"/>
  <c r="X40" i="31"/>
  <c r="D52" i="32"/>
  <c r="AL52" i="32" s="1"/>
  <c r="X49" i="31"/>
  <c r="D44" i="32"/>
  <c r="AL44" i="32" s="1"/>
  <c r="X41" i="31"/>
  <c r="D49" i="32"/>
  <c r="AL49" i="32" s="1"/>
  <c r="X46" i="31"/>
  <c r="D41" i="32"/>
  <c r="AL41" i="32" s="1"/>
  <c r="X38" i="31"/>
  <c r="D54" i="32"/>
  <c r="AL54" i="32" s="1"/>
  <c r="X51" i="31"/>
  <c r="D46" i="32"/>
  <c r="AL46" i="32" s="1"/>
  <c r="X43" i="31"/>
  <c r="D38" i="32"/>
  <c r="AL38" i="32" s="1"/>
  <c r="X35" i="31"/>
  <c r="D105" i="32"/>
  <c r="AL105" i="32" s="1"/>
  <c r="X102" i="31"/>
  <c r="D97" i="32"/>
  <c r="AL97" i="32" s="1"/>
  <c r="X94" i="31"/>
  <c r="D89" i="32"/>
  <c r="AL89" i="32" s="1"/>
  <c r="X86" i="31"/>
  <c r="D81" i="32"/>
  <c r="AL81" i="32" s="1"/>
  <c r="X78" i="31"/>
  <c r="D73" i="32"/>
  <c r="AL73" i="32" s="1"/>
  <c r="X70" i="31"/>
  <c r="D65" i="32"/>
  <c r="AL65" i="32" s="1"/>
  <c r="X62" i="31"/>
  <c r="D57" i="32"/>
  <c r="AL57" i="32" s="1"/>
  <c r="X54" i="31"/>
  <c r="D100" i="32"/>
  <c r="AL100" i="32" s="1"/>
  <c r="X97" i="31"/>
  <c r="D92" i="32"/>
  <c r="AL92" i="32" s="1"/>
  <c r="X89" i="31"/>
  <c r="D84" i="32"/>
  <c r="AL84" i="32" s="1"/>
  <c r="X81" i="31"/>
  <c r="D76" i="32"/>
  <c r="AL76" i="32" s="1"/>
  <c r="X73" i="31"/>
  <c r="D68" i="32"/>
  <c r="AL68" i="32" s="1"/>
  <c r="X65" i="31"/>
  <c r="D60" i="32"/>
  <c r="AL60" i="32" s="1"/>
  <c r="X57" i="31"/>
  <c r="D99" i="32"/>
  <c r="AL99" i="32" s="1"/>
  <c r="X96" i="31"/>
  <c r="D91" i="32"/>
  <c r="AL91" i="32" s="1"/>
  <c r="X88" i="31"/>
  <c r="D83" i="32"/>
  <c r="AL83" i="32" s="1"/>
  <c r="X80" i="31"/>
  <c r="D75" i="32"/>
  <c r="AL75" i="32" s="1"/>
  <c r="X72" i="31"/>
  <c r="D67" i="32"/>
  <c r="AL67" i="32" s="1"/>
  <c r="X64" i="31"/>
  <c r="D59" i="32"/>
  <c r="AL59" i="32" s="1"/>
  <c r="X56" i="31"/>
  <c r="D102" i="32"/>
  <c r="AL102" i="32" s="1"/>
  <c r="X99" i="31"/>
  <c r="D94" i="32"/>
  <c r="AL94" i="32" s="1"/>
  <c r="X91" i="31"/>
  <c r="D86" i="32"/>
  <c r="AL86" i="32" s="1"/>
  <c r="X83" i="31"/>
  <c r="D78" i="32"/>
  <c r="AL78" i="32" s="1"/>
  <c r="X75" i="31"/>
  <c r="D70" i="32"/>
  <c r="AL70" i="32" s="1"/>
  <c r="X67" i="31"/>
  <c r="D62" i="32"/>
  <c r="AL62" i="32" s="1"/>
  <c r="X59" i="31"/>
  <c r="AL56" i="34"/>
  <c r="X51" i="33"/>
  <c r="AL51" i="34"/>
  <c r="X46" i="33"/>
  <c r="AL50" i="34"/>
  <c r="X45" i="33"/>
  <c r="AL57" i="34"/>
  <c r="X52" i="33"/>
  <c r="AL84" i="34"/>
  <c r="X79" i="33"/>
  <c r="AL98" i="34"/>
  <c r="X93" i="33"/>
  <c r="AL82" i="34"/>
  <c r="X77" i="33"/>
  <c r="AL66" i="34"/>
  <c r="X61" i="33"/>
  <c r="AL95" i="34"/>
  <c r="X90" i="33"/>
  <c r="AL87" i="34"/>
  <c r="X82" i="33"/>
  <c r="AL79" i="34"/>
  <c r="X74" i="33"/>
  <c r="AL71" i="34"/>
  <c r="X66" i="33"/>
  <c r="AL63" i="34"/>
  <c r="X58" i="33"/>
  <c r="AL64" i="34"/>
  <c r="X59" i="33"/>
  <c r="AL88" i="34"/>
  <c r="X83" i="33"/>
  <c r="AL76" i="34"/>
  <c r="X71" i="33"/>
  <c r="AL94" i="34"/>
  <c r="X89" i="33"/>
  <c r="AL78" i="34"/>
  <c r="X73" i="33"/>
  <c r="AL62" i="34"/>
  <c r="X57" i="33"/>
  <c r="AL93" i="34"/>
  <c r="X88" i="33"/>
  <c r="AL85" i="34"/>
  <c r="X80" i="33"/>
  <c r="AL77" i="34"/>
  <c r="X72" i="33"/>
  <c r="AL69" i="34"/>
  <c r="X64" i="33"/>
  <c r="AL61" i="34"/>
  <c r="X56" i="33"/>
  <c r="E15" i="32"/>
  <c r="H15" i="32"/>
  <c r="F15" i="32"/>
  <c r="E13" i="32"/>
  <c r="F20" i="32"/>
  <c r="F12" i="32"/>
  <c r="E18" i="32"/>
  <c r="E10" i="32"/>
  <c r="H22" i="32"/>
  <c r="J22" i="32" s="1"/>
  <c r="H14" i="32"/>
  <c r="G13" i="32"/>
  <c r="G12" i="32"/>
  <c r="G18" i="32"/>
  <c r="G11" i="32"/>
  <c r="AL10" i="34"/>
  <c r="D23" i="14"/>
  <c r="AL23" i="14" s="1"/>
  <c r="D24" i="14"/>
  <c r="AL24" i="14" s="1"/>
  <c r="D22" i="14"/>
  <c r="AL22" i="14" s="1"/>
  <c r="D44" i="14"/>
  <c r="AL44" i="14" s="1"/>
  <c r="D49" i="14"/>
  <c r="AL49" i="14" s="1"/>
  <c r="D56" i="14"/>
  <c r="AL56" i="14" s="1"/>
  <c r="D51" i="14"/>
  <c r="AL51" i="14" s="1"/>
  <c r="D54" i="14"/>
  <c r="AL54" i="14" s="1"/>
  <c r="D45" i="14"/>
  <c r="AL45" i="14" s="1"/>
  <c r="D35" i="14"/>
  <c r="AL35" i="14" s="1"/>
  <c r="D57" i="14"/>
  <c r="AL57" i="14" s="1"/>
  <c r="D36" i="14"/>
  <c r="AL36" i="14" s="1"/>
  <c r="D43" i="14"/>
  <c r="AL43" i="14" s="1"/>
  <c r="D44" i="28"/>
  <c r="AL44" i="28" s="1"/>
  <c r="D36" i="28"/>
  <c r="AL36" i="28" s="1"/>
  <c r="D28" i="28"/>
  <c r="AL28" i="28" s="1"/>
  <c r="D19" i="28"/>
  <c r="AL19" i="28" s="1"/>
  <c r="D14" i="28"/>
  <c r="AL14" i="28" s="1"/>
  <c r="X11" i="26"/>
  <c r="D45" i="28"/>
  <c r="AL45" i="28" s="1"/>
  <c r="D37" i="28"/>
  <c r="AL37" i="28" s="1"/>
  <c r="D29" i="28"/>
  <c r="AL29" i="28" s="1"/>
  <c r="D16" i="28"/>
  <c r="AL16" i="28" s="1"/>
  <c r="X13" i="26"/>
  <c r="D11" i="28"/>
  <c r="AL11" i="28" s="1"/>
  <c r="D46" i="28"/>
  <c r="AL46" i="28" s="1"/>
  <c r="D38" i="28"/>
  <c r="AL38" i="28" s="1"/>
  <c r="D30" i="28"/>
  <c r="AL30" i="28" s="1"/>
  <c r="D43" i="28"/>
  <c r="AL43" i="28" s="1"/>
  <c r="D35" i="28"/>
  <c r="AL35" i="28" s="1"/>
  <c r="D27" i="28"/>
  <c r="AL27" i="28" s="1"/>
  <c r="D17" i="28"/>
  <c r="AL17" i="28" s="1"/>
  <c r="D36" i="30"/>
  <c r="AL36" i="30" s="1"/>
  <c r="X28" i="29"/>
  <c r="D20" i="30"/>
  <c r="AL20" i="30" s="1"/>
  <c r="D38" i="30"/>
  <c r="AL38" i="30" s="1"/>
  <c r="X30" i="29"/>
  <c r="D22" i="30"/>
  <c r="AL22" i="30" s="1"/>
  <c r="D41" i="30"/>
  <c r="AL41" i="30" s="1"/>
  <c r="X33" i="29"/>
  <c r="D33" i="30"/>
  <c r="AL33" i="30" s="1"/>
  <c r="X25" i="29"/>
  <c r="D48" i="30"/>
  <c r="AL48" i="30" s="1"/>
  <c r="X40" i="29"/>
  <c r="D32" i="30"/>
  <c r="AL32" i="30" s="1"/>
  <c r="X24" i="29"/>
  <c r="D16" i="30"/>
  <c r="AL16" i="30" s="1"/>
  <c r="D42" i="30"/>
  <c r="AL42" i="30" s="1"/>
  <c r="X34" i="29"/>
  <c r="D43" i="30"/>
  <c r="AL43" i="30" s="1"/>
  <c r="X35" i="29"/>
  <c r="D35" i="30"/>
  <c r="AL35" i="30" s="1"/>
  <c r="X27" i="29"/>
  <c r="D27" i="30"/>
  <c r="AL27" i="30" s="1"/>
  <c r="X19" i="29"/>
  <c r="D33" i="32"/>
  <c r="AL33" i="32" s="1"/>
  <c r="X30" i="31"/>
  <c r="D25" i="32"/>
  <c r="AL25" i="32" s="1"/>
  <c r="X23" i="31"/>
  <c r="D17" i="32"/>
  <c r="AL17" i="32" s="1"/>
  <c r="D30" i="32"/>
  <c r="AL30" i="32" s="1"/>
  <c r="X27" i="31"/>
  <c r="D22" i="32"/>
  <c r="AL22" i="32" s="1"/>
  <c r="X21" i="31"/>
  <c r="D35" i="32"/>
  <c r="AL35" i="32" s="1"/>
  <c r="X32" i="31"/>
  <c r="D27" i="32"/>
  <c r="AL27" i="32" s="1"/>
  <c r="D19" i="32"/>
  <c r="AL19" i="32" s="1"/>
  <c r="X18" i="31"/>
  <c r="D11" i="32"/>
  <c r="AL11" i="32" s="1"/>
  <c r="X11" i="31"/>
  <c r="D32" i="32"/>
  <c r="AL32" i="32" s="1"/>
  <c r="X29" i="31"/>
  <c r="D24" i="32"/>
  <c r="AL24" i="32" s="1"/>
  <c r="D16" i="32"/>
  <c r="AL16" i="32" s="1"/>
  <c r="X16" i="31"/>
  <c r="AL47" i="34"/>
  <c r="X42" i="33"/>
  <c r="AL39" i="34"/>
  <c r="X34" i="33"/>
  <c r="AL31" i="34"/>
  <c r="X26" i="33"/>
  <c r="AL23" i="34"/>
  <c r="X18" i="33"/>
  <c r="AL48" i="34"/>
  <c r="X43" i="33"/>
  <c r="AL40" i="34"/>
  <c r="X35" i="33"/>
  <c r="AL32" i="34"/>
  <c r="X27" i="33"/>
  <c r="AL24" i="34"/>
  <c r="X19" i="33"/>
  <c r="AL19" i="34"/>
  <c r="X15" i="33"/>
  <c r="AL49" i="34"/>
  <c r="X44" i="33"/>
  <c r="AL41" i="34"/>
  <c r="X36" i="33"/>
  <c r="AL33" i="34"/>
  <c r="X28" i="33"/>
  <c r="AL25" i="34"/>
  <c r="X20" i="33"/>
  <c r="AL42" i="34"/>
  <c r="X37" i="33"/>
  <c r="AL34" i="34"/>
  <c r="X29" i="33"/>
  <c r="AL26" i="34"/>
  <c r="X21" i="33"/>
  <c r="D26" i="14"/>
  <c r="AL26" i="14" s="1"/>
  <c r="D29" i="14"/>
  <c r="AL29" i="14" s="1"/>
  <c r="D60" i="14"/>
  <c r="AL60" i="14" s="1"/>
  <c r="D58" i="14"/>
  <c r="AL58" i="14" s="1"/>
  <c r="D56" i="28"/>
  <c r="AL56" i="28" s="1"/>
  <c r="D48" i="28"/>
  <c r="AL48" i="28" s="1"/>
  <c r="D53" i="28"/>
  <c r="AL53" i="28" s="1"/>
  <c r="D50" i="28"/>
  <c r="AL50" i="28" s="1"/>
  <c r="D55" i="28"/>
  <c r="AL55" i="28" s="1"/>
  <c r="D64" i="28"/>
  <c r="AL64" i="28" s="1"/>
  <c r="D63" i="28"/>
  <c r="AL63" i="28" s="1"/>
  <c r="D62" i="28"/>
  <c r="AL62" i="28" s="1"/>
  <c r="D61" i="28"/>
  <c r="AL61" i="28" s="1"/>
  <c r="D51" i="30"/>
  <c r="AL51" i="30" s="1"/>
  <c r="X43" i="29"/>
  <c r="D54" i="30"/>
  <c r="AL54" i="30" s="1"/>
  <c r="X46" i="29"/>
  <c r="D49" i="30"/>
  <c r="AL49" i="30" s="1"/>
  <c r="X41" i="29"/>
  <c r="D60" i="30"/>
  <c r="AL60" i="30" s="1"/>
  <c r="X52" i="29"/>
  <c r="D57" i="30"/>
  <c r="AL57" i="30" s="1"/>
  <c r="X49" i="29"/>
  <c r="D62" i="30"/>
  <c r="AL62" i="30" s="1"/>
  <c r="X54" i="29"/>
  <c r="D59" i="30"/>
  <c r="AL59" i="30" s="1"/>
  <c r="X51" i="29"/>
  <c r="D55" i="32"/>
  <c r="AL55" i="32" s="1"/>
  <c r="X52" i="31"/>
  <c r="D47" i="32"/>
  <c r="AL47" i="32" s="1"/>
  <c r="X44" i="31"/>
  <c r="D39" i="32"/>
  <c r="AL39" i="32" s="1"/>
  <c r="X36" i="31"/>
  <c r="D56" i="32"/>
  <c r="AL56" i="32" s="1"/>
  <c r="X53" i="31"/>
  <c r="D48" i="32"/>
  <c r="AL48" i="32" s="1"/>
  <c r="X45" i="31"/>
  <c r="D40" i="32"/>
  <c r="AL40" i="32" s="1"/>
  <c r="X37" i="31"/>
  <c r="D53" i="32"/>
  <c r="AL53" i="32" s="1"/>
  <c r="X50" i="31"/>
  <c r="D45" i="32"/>
  <c r="AL45" i="32" s="1"/>
  <c r="X42" i="31"/>
  <c r="D50" i="32"/>
  <c r="AL50" i="32" s="1"/>
  <c r="X47" i="31"/>
  <c r="D42" i="32"/>
  <c r="AL42" i="32" s="1"/>
  <c r="X39" i="31"/>
  <c r="D101" i="32"/>
  <c r="AL101" i="32" s="1"/>
  <c r="X98" i="31"/>
  <c r="D93" i="32"/>
  <c r="AL93" i="32" s="1"/>
  <c r="X90" i="31"/>
  <c r="D85" i="32"/>
  <c r="AL85" i="32" s="1"/>
  <c r="X82" i="31"/>
  <c r="D77" i="32"/>
  <c r="AL77" i="32" s="1"/>
  <c r="X74" i="31"/>
  <c r="D69" i="32"/>
  <c r="AL69" i="32" s="1"/>
  <c r="X66" i="31"/>
  <c r="D61" i="32"/>
  <c r="AL61" i="32" s="1"/>
  <c r="X58" i="31"/>
  <c r="D104" i="32"/>
  <c r="AL104" i="32" s="1"/>
  <c r="X101" i="31"/>
  <c r="D96" i="32"/>
  <c r="AL96" i="32" s="1"/>
  <c r="X93" i="31"/>
  <c r="D88" i="32"/>
  <c r="AL88" i="32" s="1"/>
  <c r="X85" i="31"/>
  <c r="D80" i="32"/>
  <c r="AL80" i="32" s="1"/>
  <c r="X77" i="31"/>
  <c r="D72" i="32"/>
  <c r="AL72" i="32" s="1"/>
  <c r="X69" i="31"/>
  <c r="D64" i="32"/>
  <c r="AL64" i="32" s="1"/>
  <c r="X61" i="31"/>
  <c r="D103" i="32"/>
  <c r="AL103" i="32" s="1"/>
  <c r="X100" i="31"/>
  <c r="D95" i="32"/>
  <c r="AL95" i="32" s="1"/>
  <c r="X92" i="31"/>
  <c r="D87" i="32"/>
  <c r="AL87" i="32" s="1"/>
  <c r="X84" i="31"/>
  <c r="D79" i="32"/>
  <c r="AL79" i="32" s="1"/>
  <c r="X76" i="31"/>
  <c r="D71" i="32"/>
  <c r="AL71" i="32" s="1"/>
  <c r="X68" i="31"/>
  <c r="D63" i="32"/>
  <c r="AL63" i="32" s="1"/>
  <c r="X60" i="31"/>
  <c r="D106" i="32"/>
  <c r="AL106" i="32" s="1"/>
  <c r="X103" i="31"/>
  <c r="D98" i="32"/>
  <c r="AL98" i="32" s="1"/>
  <c r="X95" i="31"/>
  <c r="D90" i="32"/>
  <c r="AL90" i="32" s="1"/>
  <c r="X87" i="31"/>
  <c r="D82" i="32"/>
  <c r="AL82" i="32" s="1"/>
  <c r="X79" i="31"/>
  <c r="D74" i="32"/>
  <c r="AL74" i="32" s="1"/>
  <c r="X71" i="31"/>
  <c r="D66" i="32"/>
  <c r="AL66" i="32" s="1"/>
  <c r="X63" i="31"/>
  <c r="D58" i="32"/>
  <c r="AL58" i="32" s="1"/>
  <c r="X55" i="31"/>
  <c r="AL53" i="34"/>
  <c r="X48" i="33"/>
  <c r="AL52" i="34"/>
  <c r="X47" i="33"/>
  <c r="AL55" i="34"/>
  <c r="X50" i="33"/>
  <c r="AL54" i="34"/>
  <c r="X49" i="33"/>
  <c r="AL80" i="34"/>
  <c r="X75" i="33"/>
  <c r="AL68" i="34"/>
  <c r="X63" i="33"/>
  <c r="AL100" i="34"/>
  <c r="X95" i="33"/>
  <c r="AL90" i="34"/>
  <c r="X85" i="33"/>
  <c r="AL74" i="34"/>
  <c r="X69" i="33"/>
  <c r="AL58" i="34"/>
  <c r="X53" i="33"/>
  <c r="AL99" i="34"/>
  <c r="X94" i="33"/>
  <c r="AL91" i="34"/>
  <c r="X86" i="33"/>
  <c r="AL83" i="34"/>
  <c r="X78" i="33"/>
  <c r="AL75" i="34"/>
  <c r="X70" i="33"/>
  <c r="AL67" i="34"/>
  <c r="X62" i="33"/>
  <c r="AL59" i="34"/>
  <c r="X54" i="33"/>
  <c r="AL96" i="34"/>
  <c r="X91" i="33"/>
  <c r="AL72" i="34"/>
  <c r="X67" i="33"/>
  <c r="AL60" i="34"/>
  <c r="X55" i="33"/>
  <c r="AL92" i="34"/>
  <c r="X87" i="33"/>
  <c r="AL86" i="34"/>
  <c r="X81" i="33"/>
  <c r="AL70" i="34"/>
  <c r="X65" i="33"/>
  <c r="AL97" i="34"/>
  <c r="X92" i="33"/>
  <c r="AL89" i="34"/>
  <c r="X84" i="33"/>
  <c r="AL81" i="34"/>
  <c r="X76" i="33"/>
  <c r="AL73" i="34"/>
  <c r="X68" i="33"/>
  <c r="AL65" i="34"/>
  <c r="X60" i="33"/>
  <c r="E11" i="32"/>
  <c r="H11" i="32"/>
  <c r="F11" i="32"/>
  <c r="F16" i="32"/>
  <c r="H13" i="32"/>
  <c r="E22" i="32"/>
  <c r="E14" i="32"/>
  <c r="H18" i="32"/>
  <c r="F13" i="32"/>
  <c r="H10" i="32"/>
  <c r="G20" i="32"/>
  <c r="G15" i="32"/>
  <c r="G10" i="32"/>
  <c r="D10" i="32"/>
  <c r="AL10" i="32" s="1"/>
  <c r="X10" i="31"/>
  <c r="D12" i="32"/>
  <c r="AL12" i="32" s="1"/>
  <c r="X12" i="31"/>
  <c r="D14" i="32"/>
  <c r="AL14" i="32" s="1"/>
  <c r="X14" i="31"/>
  <c r="F12" i="14"/>
  <c r="G15" i="14"/>
  <c r="H23" i="30"/>
  <c r="O23" i="30" s="1"/>
  <c r="H15" i="30"/>
  <c r="E14" i="30"/>
  <c r="F13" i="30"/>
  <c r="D18" i="30"/>
  <c r="AL18" i="30" s="1"/>
  <c r="G21" i="30"/>
  <c r="E23" i="30"/>
  <c r="E15" i="30"/>
  <c r="H25" i="30"/>
  <c r="U25" i="30" s="1"/>
  <c r="D23" i="30"/>
  <c r="AL23" i="30" s="1"/>
  <c r="F20" i="30"/>
  <c r="D15" i="30"/>
  <c r="AL15" i="30" s="1"/>
  <c r="G19" i="30"/>
  <c r="G24" i="30"/>
  <c r="G14" i="30"/>
  <c r="E21" i="30"/>
  <c r="E13" i="30"/>
  <c r="D25" i="30"/>
  <c r="AL25" i="30" s="1"/>
  <c r="F22" i="30"/>
  <c r="D17" i="30"/>
  <c r="AL17" i="30" s="1"/>
  <c r="F14" i="30"/>
  <c r="E22" i="30"/>
  <c r="F21" i="30"/>
  <c r="D26" i="30"/>
  <c r="AL26" i="30" s="1"/>
  <c r="H20" i="30"/>
  <c r="G13" i="30"/>
  <c r="E19" i="30"/>
  <c r="F24" i="30"/>
  <c r="H21" i="30"/>
  <c r="D19" i="30"/>
  <c r="AL19" i="30" s="1"/>
  <c r="F16" i="30"/>
  <c r="H13" i="30"/>
  <c r="G16" i="30"/>
  <c r="G22" i="30"/>
  <c r="G26" i="28"/>
  <c r="H26" i="28"/>
  <c r="D24" i="28"/>
  <c r="AL24" i="28" s="1"/>
  <c r="E26" i="28"/>
  <c r="D25" i="28"/>
  <c r="AL25" i="28" s="1"/>
  <c r="D13" i="28"/>
  <c r="H22" i="28"/>
  <c r="G11" i="28"/>
  <c r="H11" i="28"/>
  <c r="D26" i="28"/>
  <c r="AL26" i="28" s="1"/>
  <c r="H24" i="28"/>
  <c r="G22" i="28"/>
  <c r="F18" i="28"/>
  <c r="H25" i="28"/>
  <c r="F19" i="28"/>
  <c r="D15" i="28"/>
  <c r="G21" i="28"/>
  <c r="G15" i="28"/>
  <c r="E24" i="28"/>
  <c r="H18" i="28"/>
  <c r="E21" i="28"/>
  <c r="H14" i="28"/>
  <c r="F10" i="14"/>
  <c r="F15" i="14"/>
  <c r="F25" i="28"/>
  <c r="G24" i="28"/>
  <c r="G25" i="28"/>
  <c r="F26" i="28"/>
  <c r="G16" i="28"/>
  <c r="F24" i="28"/>
  <c r="D18" i="28"/>
  <c r="E25" i="28"/>
  <c r="H21" i="28"/>
  <c r="E11" i="28"/>
  <c r="D23" i="28"/>
  <c r="H15" i="28"/>
  <c r="F21" i="28"/>
  <c r="F23" i="28"/>
  <c r="F14" i="28"/>
  <c r="D10" i="14"/>
  <c r="AL10" i="14" s="1"/>
  <c r="D14" i="14"/>
  <c r="AL14" i="14" s="1"/>
  <c r="D13" i="14"/>
  <c r="AL13" i="14" s="1"/>
  <c r="D18" i="14"/>
  <c r="AL18" i="14" s="1"/>
  <c r="D11" i="14"/>
  <c r="AL11" i="14" s="1"/>
  <c r="E12" i="14"/>
  <c r="E15" i="14"/>
  <c r="H9" i="14"/>
  <c r="G12" i="14"/>
  <c r="F11" i="14"/>
  <c r="F14" i="14"/>
  <c r="G11" i="14"/>
  <c r="H10" i="14"/>
  <c r="O10" i="14" s="1"/>
  <c r="D9" i="14"/>
  <c r="AL9" i="14" s="1"/>
  <c r="D12" i="14"/>
  <c r="AL12" i="14" s="1"/>
  <c r="D15" i="14"/>
  <c r="AL15" i="14" s="1"/>
  <c r="H11" i="14"/>
  <c r="J11" i="14" s="1"/>
  <c r="H14" i="14"/>
  <c r="O14" i="14" s="1"/>
  <c r="J15" i="34"/>
  <c r="J8" i="34"/>
  <c r="J18" i="34"/>
  <c r="H10" i="28"/>
  <c r="H9" i="32"/>
  <c r="E9" i="28"/>
  <c r="D10" i="28"/>
  <c r="D9" i="30"/>
  <c r="AL9" i="30" s="1"/>
  <c r="H8" i="32"/>
  <c r="D9" i="28"/>
  <c r="F9" i="28"/>
  <c r="G10" i="28"/>
  <c r="E10" i="28"/>
  <c r="D8" i="30"/>
  <c r="AL8" i="30" s="1"/>
  <c r="F8" i="30"/>
  <c r="G8" i="32"/>
  <c r="J12" i="34"/>
  <c r="J14" i="34"/>
  <c r="J13" i="34"/>
  <c r="AL12" i="34"/>
  <c r="AL11" i="34"/>
  <c r="AL14" i="34"/>
  <c r="AL13" i="34"/>
  <c r="O31" i="32"/>
  <c r="J31" i="32"/>
  <c r="U31" i="32"/>
  <c r="J36" i="32"/>
  <c r="U36" i="32"/>
  <c r="O36" i="32"/>
  <c r="O33" i="32"/>
  <c r="J33" i="32"/>
  <c r="U33" i="32"/>
  <c r="J30" i="32"/>
  <c r="U30" i="32"/>
  <c r="O30" i="32"/>
  <c r="O53" i="32"/>
  <c r="U53" i="32"/>
  <c r="J53" i="32"/>
  <c r="S53" i="32"/>
  <c r="O45" i="32"/>
  <c r="S45" i="32"/>
  <c r="U45" i="32"/>
  <c r="J45" i="32"/>
  <c r="J54" i="32"/>
  <c r="S54" i="32"/>
  <c r="U54" i="32"/>
  <c r="O54" i="32"/>
  <c r="J46" i="32"/>
  <c r="S46" i="32"/>
  <c r="U46" i="32"/>
  <c r="O46" i="32"/>
  <c r="J38" i="32"/>
  <c r="O38" i="32"/>
  <c r="U38" i="32"/>
  <c r="O51" i="32"/>
  <c r="J51" i="32"/>
  <c r="S51" i="32"/>
  <c r="U51" i="32"/>
  <c r="J43" i="32"/>
  <c r="O56" i="32"/>
  <c r="U56" i="32"/>
  <c r="S56" i="32"/>
  <c r="J56" i="32"/>
  <c r="O48" i="32"/>
  <c r="U48" i="32"/>
  <c r="S48" i="32"/>
  <c r="J48" i="32"/>
  <c r="J40" i="32"/>
  <c r="U40" i="32"/>
  <c r="O40" i="32"/>
  <c r="O103" i="32"/>
  <c r="S103" i="32"/>
  <c r="J103" i="32"/>
  <c r="U103" i="32"/>
  <c r="S101" i="32"/>
  <c r="U101" i="32"/>
  <c r="J101" i="32"/>
  <c r="O101" i="32"/>
  <c r="S93" i="32"/>
  <c r="U93" i="32"/>
  <c r="J93" i="32"/>
  <c r="O93" i="32"/>
  <c r="S85" i="32"/>
  <c r="U85" i="32"/>
  <c r="J85" i="32"/>
  <c r="O85" i="32"/>
  <c r="S77" i="32"/>
  <c r="U77" i="32"/>
  <c r="J77" i="32"/>
  <c r="O77" i="32"/>
  <c r="S69" i="32"/>
  <c r="U69" i="32"/>
  <c r="J69" i="32"/>
  <c r="O69" i="32"/>
  <c r="S61" i="32"/>
  <c r="U61" i="32"/>
  <c r="J61" i="32"/>
  <c r="O61" i="32"/>
  <c r="J104" i="32"/>
  <c r="S104" i="32"/>
  <c r="U104" i="32"/>
  <c r="O104" i="32"/>
  <c r="J96" i="32"/>
  <c r="O96" i="32"/>
  <c r="S96" i="32"/>
  <c r="U96" i="32"/>
  <c r="J88" i="32"/>
  <c r="O88" i="32"/>
  <c r="S88" i="32"/>
  <c r="U88" i="32"/>
  <c r="J80" i="32"/>
  <c r="O80" i="32"/>
  <c r="S80" i="32"/>
  <c r="U80" i="32"/>
  <c r="J72" i="32"/>
  <c r="O72" i="32"/>
  <c r="S72" i="32"/>
  <c r="U72" i="32"/>
  <c r="J64" i="32"/>
  <c r="O64" i="32"/>
  <c r="S64" i="32"/>
  <c r="U64" i="32"/>
  <c r="J95" i="32"/>
  <c r="U95" i="32"/>
  <c r="S95" i="32"/>
  <c r="O95" i="32"/>
  <c r="J87" i="32"/>
  <c r="U87" i="32"/>
  <c r="S87" i="32"/>
  <c r="O87" i="32"/>
  <c r="J79" i="32"/>
  <c r="U79" i="32"/>
  <c r="S79" i="32"/>
  <c r="O79" i="32"/>
  <c r="J71" i="32"/>
  <c r="U71" i="32"/>
  <c r="S71" i="32"/>
  <c r="O71" i="32"/>
  <c r="J63" i="32"/>
  <c r="U63" i="32"/>
  <c r="S63" i="32"/>
  <c r="O63" i="32"/>
  <c r="O106" i="32"/>
  <c r="J106" i="32"/>
  <c r="U106" i="32"/>
  <c r="S106" i="32"/>
  <c r="O98" i="32"/>
  <c r="U98" i="32"/>
  <c r="S98" i="32"/>
  <c r="J98" i="32"/>
  <c r="O90" i="32"/>
  <c r="U90" i="32"/>
  <c r="S90" i="32"/>
  <c r="J90" i="32"/>
  <c r="O82" i="32"/>
  <c r="U82" i="32"/>
  <c r="S82" i="32"/>
  <c r="J82" i="32"/>
  <c r="O74" i="32"/>
  <c r="U74" i="32"/>
  <c r="S74" i="32"/>
  <c r="J74" i="32"/>
  <c r="O66" i="32"/>
  <c r="U66" i="32"/>
  <c r="S66" i="32"/>
  <c r="J66" i="32"/>
  <c r="O58" i="32"/>
  <c r="U58" i="32"/>
  <c r="S58" i="32"/>
  <c r="J58" i="32"/>
  <c r="E20" i="28"/>
  <c r="D20" i="28"/>
  <c r="G20" i="28"/>
  <c r="H20" i="28"/>
  <c r="D12" i="30"/>
  <c r="AL12" i="30" s="1"/>
  <c r="G12" i="30"/>
  <c r="E12" i="30"/>
  <c r="H12" i="30"/>
  <c r="F12" i="30"/>
  <c r="O35" i="32"/>
  <c r="U35" i="32"/>
  <c r="J35" i="32"/>
  <c r="U32" i="32"/>
  <c r="J32" i="32"/>
  <c r="O32" i="32"/>
  <c r="O37" i="32"/>
  <c r="J37" i="32"/>
  <c r="U37" i="32"/>
  <c r="O34" i="32"/>
  <c r="J34" i="32"/>
  <c r="U34" i="32"/>
  <c r="O49" i="32"/>
  <c r="U49" i="32"/>
  <c r="J49" i="32"/>
  <c r="S49" i="32"/>
  <c r="O41" i="32"/>
  <c r="J41" i="32"/>
  <c r="U41" i="32"/>
  <c r="J50" i="32"/>
  <c r="U50" i="32"/>
  <c r="O50" i="32"/>
  <c r="S50" i="32"/>
  <c r="O42" i="32"/>
  <c r="O55" i="32"/>
  <c r="J55" i="32"/>
  <c r="S55" i="32"/>
  <c r="U55" i="32"/>
  <c r="O47" i="32"/>
  <c r="J47" i="32"/>
  <c r="S47" i="32"/>
  <c r="U47" i="32"/>
  <c r="O39" i="32"/>
  <c r="J39" i="32"/>
  <c r="U39" i="32"/>
  <c r="J52" i="32"/>
  <c r="U52" i="32"/>
  <c r="S52" i="32"/>
  <c r="O52" i="32"/>
  <c r="U44" i="32"/>
  <c r="S105" i="32"/>
  <c r="O105" i="32"/>
  <c r="U105" i="32"/>
  <c r="J105" i="32"/>
  <c r="S97" i="32"/>
  <c r="U97" i="32"/>
  <c r="J97" i="32"/>
  <c r="O97" i="32"/>
  <c r="S89" i="32"/>
  <c r="U89" i="32"/>
  <c r="J89" i="32"/>
  <c r="O89" i="32"/>
  <c r="S81" i="32"/>
  <c r="U81" i="32"/>
  <c r="J81" i="32"/>
  <c r="O81" i="32"/>
  <c r="S73" i="32"/>
  <c r="U73" i="32"/>
  <c r="J73" i="32"/>
  <c r="O73" i="32"/>
  <c r="S65" i="32"/>
  <c r="U65" i="32"/>
  <c r="J65" i="32"/>
  <c r="O65" i="32"/>
  <c r="S57" i="32"/>
  <c r="U57" i="32"/>
  <c r="J57" i="32"/>
  <c r="O57" i="32"/>
  <c r="J100" i="32"/>
  <c r="O100" i="32"/>
  <c r="S100" i="32"/>
  <c r="U100" i="32"/>
  <c r="J92" i="32"/>
  <c r="O92" i="32"/>
  <c r="S92" i="32"/>
  <c r="U92" i="32"/>
  <c r="J84" i="32"/>
  <c r="O84" i="32"/>
  <c r="S84" i="32"/>
  <c r="U84" i="32"/>
  <c r="J76" i="32"/>
  <c r="O76" i="32"/>
  <c r="S76" i="32"/>
  <c r="U76" i="32"/>
  <c r="J68" i="32"/>
  <c r="O68" i="32"/>
  <c r="S68" i="32"/>
  <c r="U68" i="32"/>
  <c r="J60" i="32"/>
  <c r="O60" i="32"/>
  <c r="S60" i="32"/>
  <c r="U60" i="32"/>
  <c r="J99" i="32"/>
  <c r="U99" i="32"/>
  <c r="S99" i="32"/>
  <c r="O99" i="32"/>
  <c r="J91" i="32"/>
  <c r="U91" i="32"/>
  <c r="S91" i="32"/>
  <c r="O91" i="32"/>
  <c r="J83" i="32"/>
  <c r="U83" i="32"/>
  <c r="S83" i="32"/>
  <c r="O83" i="32"/>
  <c r="J75" i="32"/>
  <c r="U75" i="32"/>
  <c r="S75" i="32"/>
  <c r="O75" i="32"/>
  <c r="J67" i="32"/>
  <c r="U67" i="32"/>
  <c r="S67" i="32"/>
  <c r="O67" i="32"/>
  <c r="J59" i="32"/>
  <c r="U59" i="32"/>
  <c r="S59" i="32"/>
  <c r="O59" i="32"/>
  <c r="O102" i="32"/>
  <c r="U102" i="32"/>
  <c r="S102" i="32"/>
  <c r="J102" i="32"/>
  <c r="O94" i="32"/>
  <c r="U94" i="32"/>
  <c r="S94" i="32"/>
  <c r="J94" i="32"/>
  <c r="O86" i="32"/>
  <c r="U86" i="32"/>
  <c r="S86" i="32"/>
  <c r="J86" i="32"/>
  <c r="O78" i="32"/>
  <c r="U78" i="32"/>
  <c r="S78" i="32"/>
  <c r="J78" i="32"/>
  <c r="O70" i="32"/>
  <c r="U70" i="32"/>
  <c r="S70" i="32"/>
  <c r="J70" i="32"/>
  <c r="O62" i="32"/>
  <c r="U62" i="32"/>
  <c r="S62" i="32"/>
  <c r="J62" i="32"/>
  <c r="D11" i="30"/>
  <c r="AL11" i="30" s="1"/>
  <c r="F20" i="28"/>
  <c r="E19" i="28"/>
  <c r="E18" i="28"/>
  <c r="U38" i="30"/>
  <c r="O38" i="30"/>
  <c r="J38" i="30"/>
  <c r="O40" i="30"/>
  <c r="J40" i="30"/>
  <c r="U40" i="30"/>
  <c r="U47" i="30"/>
  <c r="O47" i="30"/>
  <c r="S47" i="30"/>
  <c r="J47" i="30"/>
  <c r="U39" i="30"/>
  <c r="O39" i="30"/>
  <c r="J39" i="30"/>
  <c r="U34" i="30"/>
  <c r="O34" i="30"/>
  <c r="J34" i="30"/>
  <c r="O44" i="30"/>
  <c r="J44" i="30"/>
  <c r="U44" i="30"/>
  <c r="U41" i="30"/>
  <c r="O41" i="30"/>
  <c r="J41" i="30"/>
  <c r="U33" i="30"/>
  <c r="O33" i="30"/>
  <c r="J33" i="30"/>
  <c r="S50" i="30"/>
  <c r="U50" i="30"/>
  <c r="O50" i="30"/>
  <c r="J50" i="30"/>
  <c r="U49" i="30"/>
  <c r="O49" i="30"/>
  <c r="J49" i="30"/>
  <c r="S49" i="30"/>
  <c r="J55" i="30"/>
  <c r="U55" i="30"/>
  <c r="O55" i="30"/>
  <c r="S55" i="30"/>
  <c r="O100" i="30"/>
  <c r="J100" i="30"/>
  <c r="U100" i="30"/>
  <c r="S100" i="30"/>
  <c r="O92" i="30"/>
  <c r="J92" i="30"/>
  <c r="U92" i="30"/>
  <c r="S92" i="30"/>
  <c r="O84" i="30"/>
  <c r="J84" i="30"/>
  <c r="U84" i="30"/>
  <c r="S84" i="30"/>
  <c r="O76" i="30"/>
  <c r="J76" i="30"/>
  <c r="U76" i="30"/>
  <c r="S76" i="30"/>
  <c r="O68" i="30"/>
  <c r="J68" i="30"/>
  <c r="U68" i="30"/>
  <c r="S68" i="30"/>
  <c r="O60" i="30"/>
  <c r="J60" i="30"/>
  <c r="U60" i="30"/>
  <c r="S60" i="30"/>
  <c r="S105" i="30"/>
  <c r="J105" i="30"/>
  <c r="O105" i="30"/>
  <c r="U105" i="30"/>
  <c r="S97" i="30"/>
  <c r="J97" i="30"/>
  <c r="O97" i="30"/>
  <c r="U97" i="30"/>
  <c r="S89" i="30"/>
  <c r="J89" i="30"/>
  <c r="O89" i="30"/>
  <c r="U89" i="30"/>
  <c r="S81" i="30"/>
  <c r="J81" i="30"/>
  <c r="O81" i="30"/>
  <c r="U81" i="30"/>
  <c r="S73" i="30"/>
  <c r="J73" i="30"/>
  <c r="O73" i="30"/>
  <c r="U73" i="30"/>
  <c r="S65" i="30"/>
  <c r="J65" i="30"/>
  <c r="O65" i="30"/>
  <c r="U65" i="30"/>
  <c r="U57" i="30"/>
  <c r="O57" i="30"/>
  <c r="J57" i="30"/>
  <c r="S57" i="30"/>
  <c r="O102" i="30"/>
  <c r="S102" i="30"/>
  <c r="J102" i="30"/>
  <c r="U102" i="30"/>
  <c r="O94" i="30"/>
  <c r="S94" i="30"/>
  <c r="J94" i="30"/>
  <c r="U94" i="30"/>
  <c r="O86" i="30"/>
  <c r="S86" i="30"/>
  <c r="J86" i="30"/>
  <c r="U86" i="30"/>
  <c r="O78" i="30"/>
  <c r="S78" i="30"/>
  <c r="J78" i="30"/>
  <c r="U78" i="30"/>
  <c r="O70" i="30"/>
  <c r="S70" i="30"/>
  <c r="J70" i="30"/>
  <c r="U70" i="30"/>
  <c r="O62" i="30"/>
  <c r="S62" i="30"/>
  <c r="J62" i="30"/>
  <c r="U62" i="30"/>
  <c r="S107" i="30"/>
  <c r="J107" i="30"/>
  <c r="U107" i="30"/>
  <c r="O107" i="30"/>
  <c r="S99" i="30"/>
  <c r="J99" i="30"/>
  <c r="U99" i="30"/>
  <c r="O99" i="30"/>
  <c r="S91" i="30"/>
  <c r="J91" i="30"/>
  <c r="U91" i="30"/>
  <c r="O91" i="30"/>
  <c r="S83" i="30"/>
  <c r="J83" i="30"/>
  <c r="U83" i="30"/>
  <c r="O83" i="30"/>
  <c r="S75" i="30"/>
  <c r="J75" i="30"/>
  <c r="U75" i="30"/>
  <c r="O75" i="30"/>
  <c r="S67" i="30"/>
  <c r="J67" i="30"/>
  <c r="U67" i="30"/>
  <c r="O67" i="30"/>
  <c r="S59" i="30"/>
  <c r="J59" i="30"/>
  <c r="U59" i="30"/>
  <c r="O59" i="30"/>
  <c r="H12" i="28"/>
  <c r="S46" i="30"/>
  <c r="U46" i="30"/>
  <c r="O46" i="30"/>
  <c r="J46" i="30"/>
  <c r="O48" i="30"/>
  <c r="S48" i="30"/>
  <c r="J48" i="30"/>
  <c r="U48" i="30"/>
  <c r="U43" i="30"/>
  <c r="O43" i="30"/>
  <c r="J43" i="30"/>
  <c r="U35" i="30"/>
  <c r="O35" i="30"/>
  <c r="J35" i="30"/>
  <c r="U42" i="30"/>
  <c r="O42" i="30"/>
  <c r="J42" i="30"/>
  <c r="O36" i="30"/>
  <c r="J36" i="30"/>
  <c r="U36" i="30"/>
  <c r="U45" i="30"/>
  <c r="O45" i="30"/>
  <c r="J45" i="30"/>
  <c r="U37" i="30"/>
  <c r="O37" i="30"/>
  <c r="J37" i="30"/>
  <c r="O52" i="30"/>
  <c r="S52" i="30"/>
  <c r="J52" i="30"/>
  <c r="U52" i="30"/>
  <c r="U53" i="30"/>
  <c r="O53" i="30"/>
  <c r="S53" i="30"/>
  <c r="J53" i="30"/>
  <c r="S54" i="30"/>
  <c r="U54" i="30"/>
  <c r="O54" i="30"/>
  <c r="J54" i="30"/>
  <c r="J51" i="30"/>
  <c r="U51" i="30"/>
  <c r="O51" i="30"/>
  <c r="S51" i="30"/>
  <c r="O104" i="30"/>
  <c r="S104" i="30"/>
  <c r="J104" i="30"/>
  <c r="U104" i="30"/>
  <c r="O96" i="30"/>
  <c r="S96" i="30"/>
  <c r="J96" i="30"/>
  <c r="U96" i="30"/>
  <c r="O88" i="30"/>
  <c r="S88" i="30"/>
  <c r="J88" i="30"/>
  <c r="U88" i="30"/>
  <c r="O80" i="30"/>
  <c r="S80" i="30"/>
  <c r="J80" i="30"/>
  <c r="U80" i="30"/>
  <c r="O72" i="30"/>
  <c r="S72" i="30"/>
  <c r="J72" i="30"/>
  <c r="U72" i="30"/>
  <c r="O64" i="30"/>
  <c r="S64" i="30"/>
  <c r="J64" i="30"/>
  <c r="U64" i="30"/>
  <c r="O56" i="30"/>
  <c r="S56" i="30"/>
  <c r="J56" i="30"/>
  <c r="U56" i="30"/>
  <c r="S101" i="30"/>
  <c r="J101" i="30"/>
  <c r="U101" i="30"/>
  <c r="O101" i="30"/>
  <c r="S93" i="30"/>
  <c r="J93" i="30"/>
  <c r="U93" i="30"/>
  <c r="O93" i="30"/>
  <c r="S85" i="30"/>
  <c r="J85" i="30"/>
  <c r="U85" i="30"/>
  <c r="O85" i="30"/>
  <c r="S77" i="30"/>
  <c r="J77" i="30"/>
  <c r="U77" i="30"/>
  <c r="O77" i="30"/>
  <c r="S69" i="30"/>
  <c r="J69" i="30"/>
  <c r="U69" i="30"/>
  <c r="O69" i="30"/>
  <c r="S61" i="30"/>
  <c r="J61" i="30"/>
  <c r="U61" i="30"/>
  <c r="O61" i="30"/>
  <c r="O106" i="30"/>
  <c r="S106" i="30"/>
  <c r="U106" i="30"/>
  <c r="J106" i="30"/>
  <c r="O98" i="30"/>
  <c r="S98" i="30"/>
  <c r="U98" i="30"/>
  <c r="J98" i="30"/>
  <c r="O90" i="30"/>
  <c r="S90" i="30"/>
  <c r="U90" i="30"/>
  <c r="J90" i="30"/>
  <c r="O82" i="30"/>
  <c r="S82" i="30"/>
  <c r="U82" i="30"/>
  <c r="J82" i="30"/>
  <c r="O74" i="30"/>
  <c r="S74" i="30"/>
  <c r="U74" i="30"/>
  <c r="J74" i="30"/>
  <c r="O66" i="30"/>
  <c r="S66" i="30"/>
  <c r="U66" i="30"/>
  <c r="J66" i="30"/>
  <c r="O58" i="30"/>
  <c r="S58" i="30"/>
  <c r="U58" i="30"/>
  <c r="J58" i="30"/>
  <c r="J103" i="30"/>
  <c r="O103" i="30"/>
  <c r="U103" i="30"/>
  <c r="S103" i="30"/>
  <c r="J95" i="30"/>
  <c r="O95" i="30"/>
  <c r="U95" i="30"/>
  <c r="S95" i="30"/>
  <c r="J87" i="30"/>
  <c r="O87" i="30"/>
  <c r="U87" i="30"/>
  <c r="S87" i="30"/>
  <c r="J79" i="30"/>
  <c r="O79" i="30"/>
  <c r="U79" i="30"/>
  <c r="S79" i="30"/>
  <c r="J71" i="30"/>
  <c r="O71" i="30"/>
  <c r="U71" i="30"/>
  <c r="S71" i="30"/>
  <c r="J63" i="30"/>
  <c r="O63" i="30"/>
  <c r="U63" i="30"/>
  <c r="S63" i="30"/>
  <c r="G12" i="28"/>
  <c r="F12" i="28"/>
  <c r="D12" i="28"/>
  <c r="E12" i="28"/>
  <c r="O42" i="28"/>
  <c r="O34" i="28"/>
  <c r="O43" i="28"/>
  <c r="O35" i="28"/>
  <c r="O44" i="28"/>
  <c r="O36" i="28"/>
  <c r="O41" i="28"/>
  <c r="O33" i="28"/>
  <c r="S54" i="28"/>
  <c r="O54" i="28"/>
  <c r="S51" i="28"/>
  <c r="O51" i="28"/>
  <c r="S56" i="28"/>
  <c r="O56" i="28"/>
  <c r="S48" i="28"/>
  <c r="O48" i="28"/>
  <c r="S53" i="28"/>
  <c r="O53" i="28"/>
  <c r="S104" i="28"/>
  <c r="J104" i="28"/>
  <c r="O104" i="28"/>
  <c r="U104" i="28"/>
  <c r="S96" i="28"/>
  <c r="J96" i="28"/>
  <c r="O96" i="28"/>
  <c r="U96" i="28"/>
  <c r="S88" i="28"/>
  <c r="J88" i="28"/>
  <c r="O88" i="28"/>
  <c r="U88" i="28"/>
  <c r="S80" i="28"/>
  <c r="J80" i="28"/>
  <c r="O80" i="28"/>
  <c r="U80" i="28"/>
  <c r="S72" i="28"/>
  <c r="J72" i="28"/>
  <c r="O72" i="28"/>
  <c r="U72" i="28"/>
  <c r="S64" i="28"/>
  <c r="J64" i="28"/>
  <c r="O64" i="28"/>
  <c r="U64" i="28"/>
  <c r="O103" i="28"/>
  <c r="S103" i="28"/>
  <c r="J103" i="28"/>
  <c r="U103" i="28"/>
  <c r="O95" i="28"/>
  <c r="S95" i="28"/>
  <c r="J95" i="28"/>
  <c r="U95" i="28"/>
  <c r="O87" i="28"/>
  <c r="S87" i="28"/>
  <c r="J87" i="28"/>
  <c r="U87" i="28"/>
  <c r="O79" i="28"/>
  <c r="S79" i="28"/>
  <c r="J79" i="28"/>
  <c r="U79" i="28"/>
  <c r="O71" i="28"/>
  <c r="S71" i="28"/>
  <c r="J71" i="28"/>
  <c r="U71" i="28"/>
  <c r="O63" i="28"/>
  <c r="S63" i="28"/>
  <c r="J63" i="28"/>
  <c r="U63" i="28"/>
  <c r="J94" i="28"/>
  <c r="O94" i="28"/>
  <c r="U94" i="28"/>
  <c r="S94" i="28"/>
  <c r="J86" i="28"/>
  <c r="O86" i="28"/>
  <c r="U86" i="28"/>
  <c r="S86" i="28"/>
  <c r="J78" i="28"/>
  <c r="O78" i="28"/>
  <c r="U78" i="28"/>
  <c r="S78" i="28"/>
  <c r="J70" i="28"/>
  <c r="O70" i="28"/>
  <c r="U70" i="28"/>
  <c r="S70" i="28"/>
  <c r="J62" i="28"/>
  <c r="O62" i="28"/>
  <c r="U62" i="28"/>
  <c r="S62" i="28"/>
  <c r="O101" i="28"/>
  <c r="S101" i="28"/>
  <c r="J101" i="28"/>
  <c r="U101" i="28"/>
  <c r="O93" i="28"/>
  <c r="S93" i="28"/>
  <c r="J93" i="28"/>
  <c r="U93" i="28"/>
  <c r="O85" i="28"/>
  <c r="S85" i="28"/>
  <c r="J85" i="28"/>
  <c r="U85" i="28"/>
  <c r="O77" i="28"/>
  <c r="S77" i="28"/>
  <c r="J77" i="28"/>
  <c r="U77" i="28"/>
  <c r="O69" i="28"/>
  <c r="S69" i="28"/>
  <c r="J69" i="28"/>
  <c r="U69" i="28"/>
  <c r="O61" i="28"/>
  <c r="S61" i="28"/>
  <c r="J61" i="28"/>
  <c r="U61" i="28"/>
  <c r="O30" i="28"/>
  <c r="O32" i="28"/>
  <c r="O46" i="28"/>
  <c r="O38" i="28"/>
  <c r="O47" i="28"/>
  <c r="O39" i="28"/>
  <c r="O40" i="28"/>
  <c r="O45" i="28"/>
  <c r="O37" i="28"/>
  <c r="S50" i="28"/>
  <c r="O50" i="28"/>
  <c r="S55" i="28"/>
  <c r="O55" i="28"/>
  <c r="S52" i="28"/>
  <c r="O52" i="28"/>
  <c r="S57" i="28"/>
  <c r="U57" i="28"/>
  <c r="O57" i="28"/>
  <c r="J57" i="28"/>
  <c r="S49" i="28"/>
  <c r="O49" i="28"/>
  <c r="J102" i="28"/>
  <c r="O102" i="28"/>
  <c r="U102" i="28"/>
  <c r="S102" i="28"/>
  <c r="S100" i="28"/>
  <c r="J100" i="28"/>
  <c r="U100" i="28"/>
  <c r="O100" i="28"/>
  <c r="S92" i="28"/>
  <c r="J92" i="28"/>
  <c r="U92" i="28"/>
  <c r="O92" i="28"/>
  <c r="S84" i="28"/>
  <c r="J84" i="28"/>
  <c r="U84" i="28"/>
  <c r="O84" i="28"/>
  <c r="S76" i="28"/>
  <c r="J76" i="28"/>
  <c r="U76" i="28"/>
  <c r="O76" i="28"/>
  <c r="S68" i="28"/>
  <c r="J68" i="28"/>
  <c r="U68" i="28"/>
  <c r="O68" i="28"/>
  <c r="S60" i="28"/>
  <c r="J60" i="28"/>
  <c r="U60" i="28"/>
  <c r="O60" i="28"/>
  <c r="O99" i="28"/>
  <c r="J99" i="28"/>
  <c r="U99" i="28"/>
  <c r="S99" i="28"/>
  <c r="O91" i="28"/>
  <c r="J91" i="28"/>
  <c r="U91" i="28"/>
  <c r="S91" i="28"/>
  <c r="O83" i="28"/>
  <c r="J83" i="28"/>
  <c r="U83" i="28"/>
  <c r="S83" i="28"/>
  <c r="O75" i="28"/>
  <c r="J75" i="28"/>
  <c r="U75" i="28"/>
  <c r="S75" i="28"/>
  <c r="O67" i="28"/>
  <c r="J67" i="28"/>
  <c r="U67" i="28"/>
  <c r="S67" i="28"/>
  <c r="O59" i="28"/>
  <c r="J59" i="28"/>
  <c r="U59" i="28"/>
  <c r="S59" i="28"/>
  <c r="S98" i="28"/>
  <c r="J98" i="28"/>
  <c r="U98" i="28"/>
  <c r="O98" i="28"/>
  <c r="S90" i="28"/>
  <c r="J90" i="28"/>
  <c r="U90" i="28"/>
  <c r="O90" i="28"/>
  <c r="S82" i="28"/>
  <c r="J82" i="28"/>
  <c r="U82" i="28"/>
  <c r="O82" i="28"/>
  <c r="S74" i="28"/>
  <c r="J74" i="28"/>
  <c r="U74" i="28"/>
  <c r="O74" i="28"/>
  <c r="S66" i="28"/>
  <c r="J66" i="28"/>
  <c r="U66" i="28"/>
  <c r="O66" i="28"/>
  <c r="S58" i="28"/>
  <c r="J58" i="28"/>
  <c r="U58" i="28"/>
  <c r="O58" i="28"/>
  <c r="O97" i="28"/>
  <c r="S97" i="28"/>
  <c r="U97" i="28"/>
  <c r="J97" i="28"/>
  <c r="O89" i="28"/>
  <c r="S89" i="28"/>
  <c r="U89" i="28"/>
  <c r="J89" i="28"/>
  <c r="O81" i="28"/>
  <c r="S81" i="28"/>
  <c r="U81" i="28"/>
  <c r="J81" i="28"/>
  <c r="O73" i="28"/>
  <c r="S73" i="28"/>
  <c r="U73" i="28"/>
  <c r="J73" i="28"/>
  <c r="O65" i="28"/>
  <c r="S65" i="28"/>
  <c r="U65" i="28"/>
  <c r="J65" i="28"/>
  <c r="O29" i="28"/>
  <c r="O31" i="28"/>
  <c r="O28" i="28"/>
  <c r="AD20" i="14"/>
  <c r="X20" i="14"/>
  <c r="N20" i="14"/>
  <c r="O20" i="14"/>
  <c r="AE20" i="14"/>
  <c r="T20" i="14"/>
  <c r="Z20" i="14"/>
  <c r="J20" i="14"/>
  <c r="J19" i="14"/>
  <c r="T19" i="14"/>
  <c r="O19" i="14"/>
  <c r="Z19" i="14"/>
  <c r="AE19" i="14"/>
  <c r="X18" i="14"/>
  <c r="O18" i="14"/>
  <c r="AE18" i="14"/>
  <c r="T18" i="14"/>
  <c r="J18" i="14"/>
  <c r="Z18" i="14"/>
  <c r="O12" i="14"/>
  <c r="AE12" i="14"/>
  <c r="T12" i="14"/>
  <c r="Z12" i="14"/>
  <c r="J12" i="14"/>
  <c r="X15" i="14"/>
  <c r="T15" i="14"/>
  <c r="O15" i="14"/>
  <c r="J15" i="14"/>
  <c r="Z15" i="14"/>
  <c r="AE15" i="14"/>
  <c r="Z13" i="14"/>
  <c r="AE13" i="14"/>
  <c r="O13" i="14"/>
  <c r="T13" i="14"/>
  <c r="J13" i="14"/>
  <c r="AD24" i="14"/>
  <c r="N24" i="14"/>
  <c r="X24" i="14"/>
  <c r="Z24" i="14"/>
  <c r="J24" i="14"/>
  <c r="T24" i="14"/>
  <c r="O24" i="14"/>
  <c r="AE24" i="14"/>
  <c r="N23" i="14"/>
  <c r="AD23" i="14"/>
  <c r="X23" i="14"/>
  <c r="J23" i="14"/>
  <c r="T23" i="14"/>
  <c r="O23" i="14"/>
  <c r="Z23" i="14"/>
  <c r="AE23" i="14"/>
  <c r="X35" i="14"/>
  <c r="N35" i="14"/>
  <c r="AD35" i="14"/>
  <c r="AE35" i="14"/>
  <c r="Z35" i="14"/>
  <c r="O35" i="14"/>
  <c r="T35" i="14"/>
  <c r="J35" i="14"/>
  <c r="N44" i="14"/>
  <c r="AD44" i="14"/>
  <c r="X44" i="14"/>
  <c r="T44" i="14"/>
  <c r="J44" i="14"/>
  <c r="O44" i="14"/>
  <c r="Z44" i="14"/>
  <c r="AE44" i="14"/>
  <c r="X36" i="14"/>
  <c r="AI36" i="14"/>
  <c r="S36" i="14"/>
  <c r="T36" i="14"/>
  <c r="J36" i="14"/>
  <c r="O36" i="14"/>
  <c r="Z36" i="14"/>
  <c r="AE36" i="14"/>
  <c r="AD42" i="14"/>
  <c r="X42" i="14"/>
  <c r="N42" i="14"/>
  <c r="T42" i="14"/>
  <c r="O42" i="14"/>
  <c r="J42" i="14"/>
  <c r="Z42" i="14"/>
  <c r="AE42" i="14"/>
  <c r="X43" i="14"/>
  <c r="N43" i="14"/>
  <c r="AD43" i="14"/>
  <c r="J43" i="14"/>
  <c r="O43" i="14"/>
  <c r="AE43" i="14"/>
  <c r="Z43" i="14"/>
  <c r="T43" i="14"/>
  <c r="J56" i="14"/>
  <c r="AD56" i="14"/>
  <c r="N56" i="14"/>
  <c r="X56" i="14"/>
  <c r="Z56" i="14"/>
  <c r="T56" i="14"/>
  <c r="O56" i="14"/>
  <c r="AE56" i="14"/>
  <c r="X40" i="14"/>
  <c r="S40" i="14"/>
  <c r="AI40" i="14"/>
  <c r="T40" i="14"/>
  <c r="J40" i="14"/>
  <c r="Z40" i="14"/>
  <c r="O40" i="14"/>
  <c r="AE40" i="14"/>
  <c r="AD32" i="14"/>
  <c r="N32" i="14"/>
  <c r="X32" i="14"/>
  <c r="Z32" i="14"/>
  <c r="J32" i="14"/>
  <c r="T32" i="14"/>
  <c r="O32" i="14"/>
  <c r="AE32" i="14"/>
  <c r="AI37" i="14"/>
  <c r="X37" i="14"/>
  <c r="S37" i="14"/>
  <c r="J37" i="14"/>
  <c r="Z37" i="14"/>
  <c r="O37" i="14"/>
  <c r="AE37" i="14"/>
  <c r="T37" i="14"/>
  <c r="N46" i="14"/>
  <c r="X46" i="14"/>
  <c r="AD46" i="14"/>
  <c r="T46" i="14"/>
  <c r="O46" i="14"/>
  <c r="Z46" i="14"/>
  <c r="AE46" i="14"/>
  <c r="J46" i="14"/>
  <c r="X30" i="14"/>
  <c r="AD30" i="14"/>
  <c r="N30" i="14"/>
  <c r="O30" i="14"/>
  <c r="T30" i="14"/>
  <c r="J30" i="14"/>
  <c r="Z30" i="14"/>
  <c r="AE30" i="14"/>
  <c r="N51" i="14"/>
  <c r="AD51" i="14"/>
  <c r="X51" i="14"/>
  <c r="J51" i="14"/>
  <c r="T51" i="14"/>
  <c r="AE51" i="14"/>
  <c r="Z51" i="14"/>
  <c r="O51" i="14"/>
  <c r="J57" i="14"/>
  <c r="AD57" i="14"/>
  <c r="N57" i="14"/>
  <c r="X57" i="14"/>
  <c r="O57" i="14"/>
  <c r="Z57" i="14"/>
  <c r="T57" i="14"/>
  <c r="AE57" i="14"/>
  <c r="AI41" i="14"/>
  <c r="S41" i="14"/>
  <c r="X41" i="14"/>
  <c r="J41" i="14"/>
  <c r="T41" i="14"/>
  <c r="AE41" i="14"/>
  <c r="Z41" i="14"/>
  <c r="O41" i="14"/>
  <c r="AD33" i="14"/>
  <c r="X33" i="14"/>
  <c r="N33" i="14"/>
  <c r="Z33" i="14"/>
  <c r="AE33" i="14"/>
  <c r="O33" i="14"/>
  <c r="T33" i="14"/>
  <c r="J33" i="14"/>
  <c r="N27" i="14"/>
  <c r="AD27" i="14"/>
  <c r="X27" i="14"/>
  <c r="T27" i="14"/>
  <c r="O27" i="14"/>
  <c r="J27" i="14"/>
  <c r="Z27" i="14"/>
  <c r="AE27" i="14"/>
  <c r="AD29" i="14"/>
  <c r="X29" i="14"/>
  <c r="N29" i="14"/>
  <c r="O29" i="14"/>
  <c r="Z29" i="14"/>
  <c r="AE29" i="14"/>
  <c r="T29" i="14"/>
  <c r="J29" i="14"/>
  <c r="S26" i="14"/>
  <c r="AI26" i="14"/>
  <c r="X26" i="14"/>
  <c r="O26" i="14"/>
  <c r="AE26" i="14"/>
  <c r="T26" i="14"/>
  <c r="J26" i="14"/>
  <c r="Z26" i="14"/>
  <c r="J63" i="14"/>
  <c r="N63" i="14"/>
  <c r="AE63" i="14"/>
  <c r="T63" i="14"/>
  <c r="AD63" i="14"/>
  <c r="O63" i="14"/>
  <c r="Z63" i="14"/>
  <c r="X63" i="14"/>
  <c r="T87" i="14"/>
  <c r="AD87" i="14"/>
  <c r="N87" i="14"/>
  <c r="J87" i="14"/>
  <c r="O87" i="14"/>
  <c r="AE87" i="14"/>
  <c r="X87" i="14"/>
  <c r="Z87" i="14"/>
  <c r="N95" i="14"/>
  <c r="AD95" i="14"/>
  <c r="Z95" i="14"/>
  <c r="O95" i="14"/>
  <c r="X95" i="14"/>
  <c r="J95" i="14"/>
  <c r="T95" i="14"/>
  <c r="AE95" i="14"/>
  <c r="N103" i="14"/>
  <c r="AD103" i="14"/>
  <c r="T103" i="14"/>
  <c r="O103" i="14"/>
  <c r="X103" i="14"/>
  <c r="J103" i="14"/>
  <c r="AE103" i="14"/>
  <c r="Z103" i="14"/>
  <c r="J64" i="14"/>
  <c r="T64" i="14"/>
  <c r="AD64" i="14"/>
  <c r="X64" i="14"/>
  <c r="N64" i="14"/>
  <c r="O64" i="14"/>
  <c r="Z64" i="14"/>
  <c r="AE64" i="14"/>
  <c r="N72" i="14"/>
  <c r="Z72" i="14"/>
  <c r="J72" i="14"/>
  <c r="X72" i="14"/>
  <c r="AD72" i="14"/>
  <c r="O72" i="14"/>
  <c r="T72" i="14"/>
  <c r="AE72" i="14"/>
  <c r="T80" i="14"/>
  <c r="AI80" i="14"/>
  <c r="O80" i="14"/>
  <c r="X80" i="14"/>
  <c r="AE80" i="14"/>
  <c r="Z80" i="14"/>
  <c r="J80" i="14"/>
  <c r="S80" i="14"/>
  <c r="N88" i="14"/>
  <c r="T88" i="14"/>
  <c r="J88" i="14"/>
  <c r="X88" i="14"/>
  <c r="Z88" i="14"/>
  <c r="O88" i="14"/>
  <c r="AD88" i="14"/>
  <c r="AE88" i="14"/>
  <c r="X96" i="14"/>
  <c r="O96" i="14"/>
  <c r="Z96" i="14"/>
  <c r="N96" i="14"/>
  <c r="AE96" i="14"/>
  <c r="T96" i="14"/>
  <c r="J96" i="14"/>
  <c r="AD96" i="14"/>
  <c r="N104" i="14"/>
  <c r="X104" i="14"/>
  <c r="O104" i="14"/>
  <c r="Z104" i="14"/>
  <c r="AE104" i="14"/>
  <c r="J104" i="14"/>
  <c r="T104" i="14"/>
  <c r="AD104" i="14"/>
  <c r="J67" i="14"/>
  <c r="Z67" i="14"/>
  <c r="O67" i="14"/>
  <c r="X67" i="14"/>
  <c r="AE67" i="14"/>
  <c r="AD67" i="14"/>
  <c r="N67" i="14"/>
  <c r="T67" i="14"/>
  <c r="J61" i="14"/>
  <c r="T61" i="14"/>
  <c r="AD61" i="14"/>
  <c r="Z61" i="14"/>
  <c r="X61" i="14"/>
  <c r="N61" i="14"/>
  <c r="O61" i="14"/>
  <c r="AE61" i="14"/>
  <c r="J69" i="14"/>
  <c r="T69" i="14"/>
  <c r="S69" i="14"/>
  <c r="AE69" i="14"/>
  <c r="O69" i="14"/>
  <c r="Z69" i="14"/>
  <c r="X69" i="14"/>
  <c r="AI69" i="14"/>
  <c r="T77" i="14"/>
  <c r="AD77" i="14"/>
  <c r="N77" i="14"/>
  <c r="AE77" i="14"/>
  <c r="O77" i="14"/>
  <c r="J77" i="14"/>
  <c r="X77" i="14"/>
  <c r="Z77" i="14"/>
  <c r="O85" i="14"/>
  <c r="N85" i="14"/>
  <c r="AE85" i="14"/>
  <c r="AD85" i="14"/>
  <c r="J85" i="14"/>
  <c r="X85" i="14"/>
  <c r="Z85" i="14"/>
  <c r="T85" i="14"/>
  <c r="O93" i="14"/>
  <c r="X93" i="14"/>
  <c r="J93" i="14"/>
  <c r="Z93" i="14"/>
  <c r="AD93" i="14"/>
  <c r="AE93" i="14"/>
  <c r="N93" i="14"/>
  <c r="T93" i="14"/>
  <c r="Z101" i="14"/>
  <c r="J101" i="14"/>
  <c r="T101" i="14"/>
  <c r="AD101" i="14"/>
  <c r="N101" i="14"/>
  <c r="O101" i="14"/>
  <c r="X101" i="14"/>
  <c r="AE101" i="14"/>
  <c r="J62" i="14"/>
  <c r="O62" i="14"/>
  <c r="AE62" i="14"/>
  <c r="T62" i="14"/>
  <c r="AD62" i="14"/>
  <c r="X62" i="14"/>
  <c r="Z62" i="14"/>
  <c r="N62" i="14"/>
  <c r="J70" i="14"/>
  <c r="O70" i="14"/>
  <c r="AE70" i="14"/>
  <c r="T70" i="14"/>
  <c r="AD70" i="14"/>
  <c r="X70" i="14"/>
  <c r="Z70" i="14"/>
  <c r="N70" i="14"/>
  <c r="J78" i="14"/>
  <c r="X78" i="14"/>
  <c r="N78" i="14"/>
  <c r="Z78" i="14"/>
  <c r="AE78" i="14"/>
  <c r="AD78" i="14"/>
  <c r="O78" i="14"/>
  <c r="T78" i="14"/>
  <c r="O86" i="14"/>
  <c r="X86" i="14"/>
  <c r="N86" i="14"/>
  <c r="Z86" i="14"/>
  <c r="AE86" i="14"/>
  <c r="T86" i="14"/>
  <c r="AD86" i="14"/>
  <c r="J86" i="14"/>
  <c r="O94" i="14"/>
  <c r="AD94" i="14"/>
  <c r="N94" i="14"/>
  <c r="Z94" i="14"/>
  <c r="T94" i="14"/>
  <c r="AE94" i="14"/>
  <c r="X94" i="14"/>
  <c r="J94" i="14"/>
  <c r="J102" i="14"/>
  <c r="N102" i="14"/>
  <c r="Z102" i="14"/>
  <c r="O102" i="14"/>
  <c r="AE102" i="14"/>
  <c r="AD102" i="14"/>
  <c r="T102" i="14"/>
  <c r="X102" i="14"/>
  <c r="N22" i="14"/>
  <c r="Z22" i="14"/>
  <c r="X48" i="14"/>
  <c r="S48" i="14"/>
  <c r="AI48" i="14"/>
  <c r="T48" i="14"/>
  <c r="J48" i="14"/>
  <c r="Z48" i="14"/>
  <c r="O48" i="14"/>
  <c r="AE48" i="14"/>
  <c r="X50" i="14"/>
  <c r="AD50" i="14"/>
  <c r="N50" i="14"/>
  <c r="O50" i="14"/>
  <c r="AE50" i="14"/>
  <c r="T50" i="14"/>
  <c r="J50" i="14"/>
  <c r="Z50" i="14"/>
  <c r="X34" i="14"/>
  <c r="AD34" i="14"/>
  <c r="N34" i="14"/>
  <c r="O34" i="14"/>
  <c r="J34" i="14"/>
  <c r="T34" i="14"/>
  <c r="Z34" i="14"/>
  <c r="AE34" i="14"/>
  <c r="X47" i="14"/>
  <c r="AI47" i="14"/>
  <c r="S47" i="14"/>
  <c r="AE47" i="14"/>
  <c r="J47" i="14"/>
  <c r="O47" i="14"/>
  <c r="T47" i="14"/>
  <c r="Z47" i="14"/>
  <c r="X39" i="14"/>
  <c r="N39" i="14"/>
  <c r="AD39" i="14"/>
  <c r="T39" i="14"/>
  <c r="Z39" i="14"/>
  <c r="O39" i="14"/>
  <c r="AE39" i="14"/>
  <c r="J39" i="14"/>
  <c r="S31" i="14"/>
  <c r="X31" i="14"/>
  <c r="AI31" i="14"/>
  <c r="J31" i="14"/>
  <c r="T31" i="14"/>
  <c r="O31" i="14"/>
  <c r="Z31" i="14"/>
  <c r="AE31" i="14"/>
  <c r="X54" i="14"/>
  <c r="AD54" i="14"/>
  <c r="N54" i="14"/>
  <c r="O54" i="14"/>
  <c r="T54" i="14"/>
  <c r="J54" i="14"/>
  <c r="Z54" i="14"/>
  <c r="AE54" i="14"/>
  <c r="X49" i="14"/>
  <c r="N49" i="14"/>
  <c r="AD49" i="14"/>
  <c r="J49" i="14"/>
  <c r="Z49" i="14"/>
  <c r="T49" i="14"/>
  <c r="O49" i="14"/>
  <c r="AE49" i="14"/>
  <c r="N38" i="14"/>
  <c r="X38" i="14"/>
  <c r="AD38" i="14"/>
  <c r="T38" i="14"/>
  <c r="O38" i="14"/>
  <c r="Z38" i="14"/>
  <c r="AE38" i="14"/>
  <c r="J38" i="14"/>
  <c r="S55" i="14"/>
  <c r="X55" i="14"/>
  <c r="AI55" i="14"/>
  <c r="T55" i="14"/>
  <c r="AE55" i="14"/>
  <c r="J55" i="14"/>
  <c r="Z55" i="14"/>
  <c r="O55" i="14"/>
  <c r="AD53" i="14"/>
  <c r="N53" i="14"/>
  <c r="X53" i="14"/>
  <c r="Z53" i="14"/>
  <c r="J53" i="14"/>
  <c r="O53" i="14"/>
  <c r="T53" i="14"/>
  <c r="AE53" i="14"/>
  <c r="AD45" i="14"/>
  <c r="X45" i="14"/>
  <c r="N45" i="14"/>
  <c r="O45" i="14"/>
  <c r="AE45" i="14"/>
  <c r="J45" i="14"/>
  <c r="Z45" i="14"/>
  <c r="T45" i="14"/>
  <c r="AD52" i="14"/>
  <c r="X52" i="14"/>
  <c r="N52" i="14"/>
  <c r="O52" i="14"/>
  <c r="AE52" i="14"/>
  <c r="T52" i="14"/>
  <c r="Z52" i="14"/>
  <c r="J52" i="14"/>
  <c r="S28" i="14"/>
  <c r="X28" i="14"/>
  <c r="AI28" i="14"/>
  <c r="O28" i="14"/>
  <c r="AE28" i="14"/>
  <c r="T28" i="14"/>
  <c r="Z28" i="14"/>
  <c r="J28" i="14"/>
  <c r="S25" i="14"/>
  <c r="X25" i="14"/>
  <c r="AI25" i="14"/>
  <c r="Z25" i="14"/>
  <c r="AE25" i="14"/>
  <c r="O25" i="14"/>
  <c r="T25" i="14"/>
  <c r="J25" i="14"/>
  <c r="J59" i="14"/>
  <c r="N59" i="14"/>
  <c r="AE59" i="14"/>
  <c r="T59" i="14"/>
  <c r="AD59" i="14"/>
  <c r="Z59" i="14"/>
  <c r="X59" i="14"/>
  <c r="O59" i="14"/>
  <c r="J71" i="14"/>
  <c r="N71" i="14"/>
  <c r="AE71" i="14"/>
  <c r="T71" i="14"/>
  <c r="AD71" i="14"/>
  <c r="O71" i="14"/>
  <c r="X71" i="14"/>
  <c r="Z71" i="14"/>
  <c r="T83" i="14"/>
  <c r="AI83" i="14"/>
  <c r="S83" i="14"/>
  <c r="X83" i="14"/>
  <c r="Z83" i="14"/>
  <c r="O83" i="14"/>
  <c r="J83" i="14"/>
  <c r="AE83" i="14"/>
  <c r="T91" i="14"/>
  <c r="AD91" i="14"/>
  <c r="J91" i="14"/>
  <c r="N91" i="14"/>
  <c r="X91" i="14"/>
  <c r="Z91" i="14"/>
  <c r="O91" i="14"/>
  <c r="AE91" i="14"/>
  <c r="T99" i="14"/>
  <c r="AE99" i="14"/>
  <c r="X99" i="14"/>
  <c r="AD99" i="14"/>
  <c r="Z99" i="14"/>
  <c r="O99" i="14"/>
  <c r="N99" i="14"/>
  <c r="J99" i="14"/>
  <c r="O107" i="14"/>
  <c r="X107" i="14"/>
  <c r="J107" i="14"/>
  <c r="AE107" i="14"/>
  <c r="T107" i="14"/>
  <c r="S107" i="14"/>
  <c r="Z107" i="14"/>
  <c r="AI107" i="14"/>
  <c r="J60" i="14"/>
  <c r="T60" i="14"/>
  <c r="AD60" i="14"/>
  <c r="X60" i="14"/>
  <c r="Z60" i="14"/>
  <c r="AE60" i="14"/>
  <c r="N60" i="14"/>
  <c r="O60" i="14"/>
  <c r="J68" i="14"/>
  <c r="T68" i="14"/>
  <c r="AD68" i="14"/>
  <c r="X68" i="14"/>
  <c r="Z68" i="14"/>
  <c r="AE68" i="14"/>
  <c r="N68" i="14"/>
  <c r="O68" i="14"/>
  <c r="N76" i="14"/>
  <c r="Z76" i="14"/>
  <c r="J76" i="14"/>
  <c r="X76" i="14"/>
  <c r="T76" i="14"/>
  <c r="O76" i="14"/>
  <c r="AD76" i="14"/>
  <c r="AE76" i="14"/>
  <c r="Z84" i="14"/>
  <c r="J84" i="14"/>
  <c r="X84" i="14"/>
  <c r="AD84" i="14"/>
  <c r="N84" i="14"/>
  <c r="O84" i="14"/>
  <c r="AE84" i="14"/>
  <c r="T84" i="14"/>
  <c r="Z92" i="14"/>
  <c r="J92" i="14"/>
  <c r="X92" i="14"/>
  <c r="AD92" i="14"/>
  <c r="N92" i="14"/>
  <c r="AE92" i="14"/>
  <c r="O92" i="14"/>
  <c r="T92" i="14"/>
  <c r="O100" i="14"/>
  <c r="N100" i="14"/>
  <c r="AE100" i="14"/>
  <c r="T100" i="14"/>
  <c r="Z100" i="14"/>
  <c r="X100" i="14"/>
  <c r="AD100" i="14"/>
  <c r="J100" i="14"/>
  <c r="J75" i="14"/>
  <c r="Z75" i="14"/>
  <c r="AI75" i="14"/>
  <c r="T75" i="14"/>
  <c r="S75" i="14"/>
  <c r="O75" i="14"/>
  <c r="X75" i="14"/>
  <c r="AE75" i="14"/>
  <c r="J79" i="14"/>
  <c r="Z79" i="14"/>
  <c r="O79" i="14"/>
  <c r="X79" i="14"/>
  <c r="N79" i="14"/>
  <c r="T79" i="14"/>
  <c r="AE79" i="14"/>
  <c r="AD79" i="14"/>
  <c r="J65" i="14"/>
  <c r="O65" i="14"/>
  <c r="X65" i="14"/>
  <c r="N65" i="14"/>
  <c r="AE65" i="14"/>
  <c r="T65" i="14"/>
  <c r="Z65" i="14"/>
  <c r="AD65" i="14"/>
  <c r="T73" i="14"/>
  <c r="AD73" i="14"/>
  <c r="N73" i="14"/>
  <c r="AE73" i="14"/>
  <c r="O73" i="14"/>
  <c r="J73" i="14"/>
  <c r="X73" i="14"/>
  <c r="Z73" i="14"/>
  <c r="T81" i="14"/>
  <c r="AD81" i="14"/>
  <c r="N81" i="14"/>
  <c r="AE81" i="14"/>
  <c r="O81" i="14"/>
  <c r="J81" i="14"/>
  <c r="X81" i="14"/>
  <c r="Z81" i="14"/>
  <c r="T89" i="14"/>
  <c r="J89" i="14"/>
  <c r="Z89" i="14"/>
  <c r="AI89" i="14"/>
  <c r="X89" i="14"/>
  <c r="S89" i="14"/>
  <c r="AE89" i="14"/>
  <c r="O89" i="14"/>
  <c r="T97" i="14"/>
  <c r="AD97" i="14"/>
  <c r="Z97" i="14"/>
  <c r="O97" i="14"/>
  <c r="AE97" i="14"/>
  <c r="N97" i="14"/>
  <c r="J97" i="14"/>
  <c r="X97" i="14"/>
  <c r="N105" i="14"/>
  <c r="X105" i="14"/>
  <c r="O105" i="14"/>
  <c r="AE105" i="14"/>
  <c r="J105" i="14"/>
  <c r="T105" i="14"/>
  <c r="AD105" i="14"/>
  <c r="Z105" i="14"/>
  <c r="J58" i="14"/>
  <c r="O58" i="14"/>
  <c r="AE58" i="14"/>
  <c r="T58" i="14"/>
  <c r="AD58" i="14"/>
  <c r="N58" i="14"/>
  <c r="X58" i="14"/>
  <c r="Z58" i="14"/>
  <c r="J66" i="14"/>
  <c r="O66" i="14"/>
  <c r="AE66" i="14"/>
  <c r="T66" i="14"/>
  <c r="AD66" i="14"/>
  <c r="X66" i="14"/>
  <c r="N66" i="14"/>
  <c r="Z66" i="14"/>
  <c r="J74" i="14"/>
  <c r="X74" i="14"/>
  <c r="N74" i="14"/>
  <c r="Z74" i="14"/>
  <c r="O74" i="14"/>
  <c r="T74" i="14"/>
  <c r="AE74" i="14"/>
  <c r="AD74" i="14"/>
  <c r="J82" i="14"/>
  <c r="S82" i="14"/>
  <c r="AE82" i="14"/>
  <c r="Z82" i="14"/>
  <c r="X82" i="14"/>
  <c r="AI82" i="14"/>
  <c r="O82" i="14"/>
  <c r="T82" i="14"/>
  <c r="J90" i="14"/>
  <c r="N90" i="14"/>
  <c r="Z90" i="14"/>
  <c r="X90" i="14"/>
  <c r="T90" i="14"/>
  <c r="AD90" i="14"/>
  <c r="AE90" i="14"/>
  <c r="O90" i="14"/>
  <c r="N98" i="14"/>
  <c r="AE98" i="14"/>
  <c r="O98" i="14"/>
  <c r="AD98" i="14"/>
  <c r="Z98" i="14"/>
  <c r="X98" i="14"/>
  <c r="T98" i="14"/>
  <c r="J98" i="14"/>
  <c r="J106" i="14"/>
  <c r="Z106" i="14"/>
  <c r="N106" i="14"/>
  <c r="X106" i="14"/>
  <c r="AE106" i="14"/>
  <c r="T106" i="14"/>
  <c r="AD106" i="14"/>
  <c r="O106" i="14"/>
  <c r="A167" i="10"/>
  <c r="B168" i="10"/>
  <c r="B400" i="10"/>
  <c r="A399" i="10"/>
  <c r="J18" i="23"/>
  <c r="P18" i="23"/>
  <c r="J26" i="32"/>
  <c r="O26" i="32"/>
  <c r="U26" i="32"/>
  <c r="O23" i="32"/>
  <c r="U23" i="32"/>
  <c r="J23" i="32"/>
  <c r="U29" i="32"/>
  <c r="O25" i="32"/>
  <c r="J25" i="32"/>
  <c r="U25" i="32"/>
  <c r="O27" i="32"/>
  <c r="J27" i="32"/>
  <c r="U27" i="32"/>
  <c r="J24" i="32"/>
  <c r="O24" i="32"/>
  <c r="U24" i="32"/>
  <c r="J28" i="32"/>
  <c r="O28" i="32"/>
  <c r="U28" i="32"/>
  <c r="O28" i="30"/>
  <c r="J28" i="30"/>
  <c r="U28" i="30"/>
  <c r="O30" i="30"/>
  <c r="U30" i="30"/>
  <c r="J30" i="30"/>
  <c r="U29" i="30"/>
  <c r="J29" i="30"/>
  <c r="O29" i="30"/>
  <c r="O32" i="30"/>
  <c r="J32" i="30"/>
  <c r="U32" i="30"/>
  <c r="U31" i="30"/>
  <c r="O31" i="30"/>
  <c r="J31" i="30"/>
  <c r="O26" i="30"/>
  <c r="U26" i="30"/>
  <c r="J26" i="30"/>
  <c r="U27" i="30"/>
  <c r="O27" i="30"/>
  <c r="J27" i="30"/>
  <c r="O24" i="30"/>
  <c r="O23" i="28"/>
  <c r="O8" i="30"/>
  <c r="J8" i="30"/>
  <c r="U8" i="30"/>
  <c r="E11" i="23"/>
  <c r="E13" i="23"/>
  <c r="E17" i="23"/>
  <c r="E19" i="23"/>
  <c r="E21" i="23"/>
  <c r="F12" i="23"/>
  <c r="F14" i="23"/>
  <c r="F16" i="23"/>
  <c r="F20" i="23"/>
  <c r="F22" i="23"/>
  <c r="F11" i="23"/>
  <c r="F13" i="23"/>
  <c r="F17" i="23"/>
  <c r="F19" i="23"/>
  <c r="F21" i="23"/>
  <c r="J10" i="23"/>
  <c r="D8" i="23"/>
  <c r="AL8" i="23" s="1"/>
  <c r="D15" i="23"/>
  <c r="AL15" i="23" s="1"/>
  <c r="H11" i="23"/>
  <c r="H13" i="23"/>
  <c r="H17" i="23"/>
  <c r="H19" i="23"/>
  <c r="H21" i="23"/>
  <c r="J9" i="23"/>
  <c r="P9" i="23"/>
  <c r="G15" i="23"/>
  <c r="G8" i="23"/>
  <c r="D12" i="23"/>
  <c r="AL12" i="23" s="1"/>
  <c r="D14" i="23"/>
  <c r="AL14" i="23" s="1"/>
  <c r="D16" i="23"/>
  <c r="AL16" i="23" s="1"/>
  <c r="D20" i="23"/>
  <c r="AL20" i="23" s="1"/>
  <c r="D22" i="23"/>
  <c r="AL22" i="23" s="1"/>
  <c r="G12" i="23"/>
  <c r="G14" i="23"/>
  <c r="G16" i="23"/>
  <c r="G20" i="23"/>
  <c r="G22" i="23"/>
  <c r="D11" i="23"/>
  <c r="AL11" i="23" s="1"/>
  <c r="D13" i="23"/>
  <c r="AL13" i="23" s="1"/>
  <c r="D17" i="23"/>
  <c r="AL17" i="23" s="1"/>
  <c r="D19" i="23"/>
  <c r="AL19" i="23" s="1"/>
  <c r="D21" i="23"/>
  <c r="AL21" i="23" s="1"/>
  <c r="J9" i="34"/>
  <c r="E12" i="23"/>
  <c r="E14" i="23"/>
  <c r="E16" i="23"/>
  <c r="E20" i="23"/>
  <c r="E22" i="23"/>
  <c r="H12" i="23"/>
  <c r="H14" i="23"/>
  <c r="H16" i="23"/>
  <c r="H20" i="23"/>
  <c r="H22" i="23"/>
  <c r="J22" i="34"/>
  <c r="J17" i="34"/>
  <c r="J10" i="34"/>
  <c r="F8" i="23"/>
  <c r="F15" i="23"/>
  <c r="G11" i="23"/>
  <c r="G13" i="23"/>
  <c r="G17" i="23"/>
  <c r="G19" i="23"/>
  <c r="G21" i="23"/>
  <c r="E15" i="23"/>
  <c r="E8" i="23"/>
  <c r="H8" i="23"/>
  <c r="H15" i="23"/>
  <c r="AB6" i="5"/>
  <c r="AD6" i="5" s="1"/>
  <c r="AF6" i="5" s="1"/>
  <c r="AH6" i="5" s="1"/>
  <c r="AJ6" i="5" s="1"/>
  <c r="AL6" i="5" s="1"/>
  <c r="AB11" i="5"/>
  <c r="Z7" i="5"/>
  <c r="AB8" i="5"/>
  <c r="AD8" i="5" s="1"/>
  <c r="AF8" i="5" s="1"/>
  <c r="AH8" i="5" s="1"/>
  <c r="AJ8" i="5" s="1"/>
  <c r="AL8" i="5" s="1"/>
  <c r="AB9" i="5"/>
  <c r="Z11" i="5"/>
  <c r="AD11" i="5"/>
  <c r="AB12" i="5"/>
  <c r="AD12" i="5" s="1"/>
  <c r="AF12" i="5" s="1"/>
  <c r="AH12" i="5" s="1"/>
  <c r="AJ12" i="5" s="1"/>
  <c r="AL12" i="5" s="1"/>
  <c r="AB13" i="5"/>
  <c r="AD13" i="5" s="1"/>
  <c r="AF13" i="5" s="1"/>
  <c r="AH13" i="5" s="1"/>
  <c r="AJ13" i="5" s="1"/>
  <c r="AL13" i="5" s="1"/>
  <c r="Z15" i="5"/>
  <c r="AB16" i="5"/>
  <c r="AD16" i="5" s="1"/>
  <c r="AF16" i="5" s="1"/>
  <c r="AH16" i="5" s="1"/>
  <c r="AJ16" i="5" s="1"/>
  <c r="AL16" i="5" s="1"/>
  <c r="AB17" i="5"/>
  <c r="AD17" i="5" s="1"/>
  <c r="AF17" i="5" s="1"/>
  <c r="AH17" i="5" s="1"/>
  <c r="AJ17" i="5" s="1"/>
  <c r="AL17" i="5" s="1"/>
  <c r="Z19" i="5"/>
  <c r="Z20" i="5"/>
  <c r="AB21" i="5"/>
  <c r="Z23" i="5"/>
  <c r="AB24" i="5"/>
  <c r="AD24" i="5" s="1"/>
  <c r="AF24" i="5" s="1"/>
  <c r="AH24" i="5" s="1"/>
  <c r="AJ24" i="5" s="1"/>
  <c r="AL24" i="5" s="1"/>
  <c r="AB25" i="5"/>
  <c r="AD25" i="5" s="1"/>
  <c r="AF25" i="5" s="1"/>
  <c r="AH25" i="5" s="1"/>
  <c r="AJ25" i="5" s="1"/>
  <c r="AL25" i="5" s="1"/>
  <c r="Z27" i="5"/>
  <c r="AB28" i="5"/>
  <c r="AD28" i="5" s="1"/>
  <c r="AF28" i="5" s="1"/>
  <c r="AH28" i="5" s="1"/>
  <c r="AJ28" i="5" s="1"/>
  <c r="AL28" i="5" s="1"/>
  <c r="AB29" i="5"/>
  <c r="Z31" i="5"/>
  <c r="AB32" i="5"/>
  <c r="AD32" i="5" s="1"/>
  <c r="AF32" i="5" s="1"/>
  <c r="AH32" i="5" s="1"/>
  <c r="AJ32" i="5" s="1"/>
  <c r="AL32" i="5" s="1"/>
  <c r="AB33" i="5"/>
  <c r="AD33" i="5" s="1"/>
  <c r="AF33" i="5" s="1"/>
  <c r="AH33" i="5" s="1"/>
  <c r="AJ33" i="5" s="1"/>
  <c r="AL33" i="5" s="1"/>
  <c r="Z35" i="5"/>
  <c r="AB36" i="5"/>
  <c r="AD36" i="5" s="1"/>
  <c r="AF36" i="5" s="1"/>
  <c r="AH36" i="5" s="1"/>
  <c r="AJ36" i="5" s="1"/>
  <c r="AL36" i="5" s="1"/>
  <c r="Z39" i="5"/>
  <c r="AB40" i="5"/>
  <c r="AD40" i="5" s="1"/>
  <c r="AF40" i="5" s="1"/>
  <c r="AH40" i="5" s="1"/>
  <c r="AJ40" i="5" s="1"/>
  <c r="AL40" i="5" s="1"/>
  <c r="AB41" i="5"/>
  <c r="AD41" i="5" s="1"/>
  <c r="AF41" i="5" s="1"/>
  <c r="AH41" i="5" s="1"/>
  <c r="AJ41" i="5" s="1"/>
  <c r="AL41" i="5" s="1"/>
  <c r="Z43" i="5"/>
  <c r="AB44" i="5"/>
  <c r="AD44" i="5" s="1"/>
  <c r="AF44" i="5" s="1"/>
  <c r="AH44" i="5" s="1"/>
  <c r="AJ44" i="5" s="1"/>
  <c r="AL44" i="5" s="1"/>
  <c r="AB45" i="5"/>
  <c r="AD45" i="5" s="1"/>
  <c r="AF45" i="5" s="1"/>
  <c r="AH45" i="5" s="1"/>
  <c r="AJ45" i="5" s="1"/>
  <c r="AL45" i="5" s="1"/>
  <c r="AB53" i="5"/>
  <c r="AB60" i="5"/>
  <c r="AB69" i="5"/>
  <c r="AB77" i="5"/>
  <c r="AB108" i="5"/>
  <c r="AB114" i="5"/>
  <c r="AB122" i="5"/>
  <c r="AD122" i="5" s="1"/>
  <c r="AF122" i="5" s="1"/>
  <c r="AH122" i="5" s="1"/>
  <c r="AJ122" i="5" s="1"/>
  <c r="AL122" i="5" s="1"/>
  <c r="AB132" i="5"/>
  <c r="AB140" i="5"/>
  <c r="AB148" i="5"/>
  <c r="AB156" i="5"/>
  <c r="AD156" i="5" s="1"/>
  <c r="AF156" i="5" s="1"/>
  <c r="AH156" i="5" s="1"/>
  <c r="AJ156" i="5" s="1"/>
  <c r="AL156" i="5" s="1"/>
  <c r="AB164" i="5"/>
  <c r="AB173" i="5"/>
  <c r="AB181" i="5"/>
  <c r="AB190" i="5"/>
  <c r="AD190" i="5" s="1"/>
  <c r="AF190" i="5" s="1"/>
  <c r="AH190" i="5" s="1"/>
  <c r="AJ190" i="5" s="1"/>
  <c r="AL190" i="5" s="1"/>
  <c r="AB7" i="5"/>
  <c r="AB19" i="5"/>
  <c r="AD21" i="5"/>
  <c r="AF21" i="5" s="1"/>
  <c r="AH21" i="5" s="1"/>
  <c r="AJ21" i="5" s="1"/>
  <c r="AL21" i="5" s="1"/>
  <c r="AB23" i="5"/>
  <c r="AB27" i="5"/>
  <c r="AD29" i="5"/>
  <c r="AF29" i="5" s="1"/>
  <c r="AH29" i="5" s="1"/>
  <c r="AJ29" i="5" s="1"/>
  <c r="AL29" i="5" s="1"/>
  <c r="AB31" i="5"/>
  <c r="AB35" i="5"/>
  <c r="AB39" i="5"/>
  <c r="AD39" i="5" s="1"/>
  <c r="AF39" i="5" s="1"/>
  <c r="AH39" i="5" s="1"/>
  <c r="AJ39" i="5" s="1"/>
  <c r="AL39" i="5" s="1"/>
  <c r="AB43" i="5"/>
  <c r="AB49" i="5"/>
  <c r="AD49" i="5" s="1"/>
  <c r="AF49" i="5" s="1"/>
  <c r="AH49" i="5" s="1"/>
  <c r="AJ49" i="5" s="1"/>
  <c r="AL49" i="5" s="1"/>
  <c r="AB57" i="5"/>
  <c r="AD57" i="5" s="1"/>
  <c r="AF57" i="5" s="1"/>
  <c r="AH57" i="5" s="1"/>
  <c r="AJ57" i="5" s="1"/>
  <c r="AL57" i="5" s="1"/>
  <c r="AB64" i="5"/>
  <c r="AB73" i="5"/>
  <c r="AB81" i="5"/>
  <c r="AB104" i="5"/>
  <c r="AB118" i="5"/>
  <c r="AD118" i="5" s="1"/>
  <c r="AF118" i="5" s="1"/>
  <c r="AH118" i="5" s="1"/>
  <c r="AJ118" i="5" s="1"/>
  <c r="AL118" i="5" s="1"/>
  <c r="AB128" i="5"/>
  <c r="AB136" i="5"/>
  <c r="AB144" i="5"/>
  <c r="AB152" i="5"/>
  <c r="AD152" i="5" s="1"/>
  <c r="AF152" i="5" s="1"/>
  <c r="AH152" i="5" s="1"/>
  <c r="AJ152" i="5" s="1"/>
  <c r="AL152" i="5" s="1"/>
  <c r="AB160" i="5"/>
  <c r="AB169" i="5"/>
  <c r="AB177" i="5"/>
  <c r="AB186" i="5"/>
  <c r="AD186" i="5" s="1"/>
  <c r="AF186" i="5" s="1"/>
  <c r="AH186" i="5" s="1"/>
  <c r="AJ186" i="5" s="1"/>
  <c r="AL186" i="5" s="1"/>
  <c r="AB194" i="5"/>
  <c r="Z45" i="5"/>
  <c r="AB46" i="5"/>
  <c r="AD46" i="5" s="1"/>
  <c r="AF46" i="5" s="1"/>
  <c r="AH46" i="5" s="1"/>
  <c r="AJ46" i="5" s="1"/>
  <c r="AL46" i="5" s="1"/>
  <c r="AB47" i="5"/>
  <c r="Z49" i="5"/>
  <c r="AB50" i="5"/>
  <c r="AD50" i="5" s="1"/>
  <c r="AF50" i="5" s="1"/>
  <c r="AH50" i="5" s="1"/>
  <c r="AJ50" i="5" s="1"/>
  <c r="AL50" i="5" s="1"/>
  <c r="AB51" i="5"/>
  <c r="AD51" i="5" s="1"/>
  <c r="AF51" i="5" s="1"/>
  <c r="AH51" i="5" s="1"/>
  <c r="AJ51" i="5" s="1"/>
  <c r="AL51" i="5" s="1"/>
  <c r="Z53" i="5"/>
  <c r="AD53" i="5"/>
  <c r="AB54" i="5"/>
  <c r="AD54" i="5" s="1"/>
  <c r="AF54" i="5" s="1"/>
  <c r="AH54" i="5" s="1"/>
  <c r="AJ54" i="5" s="1"/>
  <c r="AL54" i="5" s="1"/>
  <c r="AB55" i="5"/>
  <c r="Z57" i="5"/>
  <c r="AB58" i="5"/>
  <c r="AD58" i="5" s="1"/>
  <c r="AF58" i="5" s="1"/>
  <c r="AH58" i="5" s="1"/>
  <c r="AJ58" i="5" s="1"/>
  <c r="AL58" i="5" s="1"/>
  <c r="Z60" i="5"/>
  <c r="AB61" i="5"/>
  <c r="AD61" i="5" s="1"/>
  <c r="AF61" i="5" s="1"/>
  <c r="AH61" i="5" s="1"/>
  <c r="AJ61" i="5" s="1"/>
  <c r="AL61" i="5" s="1"/>
  <c r="AB62" i="5"/>
  <c r="Z64" i="5"/>
  <c r="AB66" i="5"/>
  <c r="AD66" i="5" s="1"/>
  <c r="AF66" i="5" s="1"/>
  <c r="AH66" i="5" s="1"/>
  <c r="AJ66" i="5" s="1"/>
  <c r="AL66" i="5" s="1"/>
  <c r="AB67" i="5"/>
  <c r="AD67" i="5" s="1"/>
  <c r="AF67" i="5" s="1"/>
  <c r="AH67" i="5" s="1"/>
  <c r="AJ67" i="5" s="1"/>
  <c r="AL67" i="5" s="1"/>
  <c r="Z69" i="5"/>
  <c r="AB70" i="5"/>
  <c r="AD70" i="5" s="1"/>
  <c r="AF70" i="5" s="1"/>
  <c r="AH70" i="5" s="1"/>
  <c r="AJ70" i="5" s="1"/>
  <c r="AL70" i="5" s="1"/>
  <c r="AB71" i="5"/>
  <c r="AD71" i="5" s="1"/>
  <c r="AF71" i="5" s="1"/>
  <c r="AH71" i="5" s="1"/>
  <c r="AJ71" i="5" s="1"/>
  <c r="AL71" i="5" s="1"/>
  <c r="Z73" i="5"/>
  <c r="AB74" i="5"/>
  <c r="AD74" i="5" s="1"/>
  <c r="AF74" i="5" s="1"/>
  <c r="AH74" i="5" s="1"/>
  <c r="AJ74" i="5" s="1"/>
  <c r="AL74" i="5" s="1"/>
  <c r="AB75" i="5"/>
  <c r="AD75" i="5" s="1"/>
  <c r="AF75" i="5" s="1"/>
  <c r="AH75" i="5" s="1"/>
  <c r="AJ75" i="5" s="1"/>
  <c r="AL75" i="5" s="1"/>
  <c r="Z77" i="5"/>
  <c r="AB78" i="5"/>
  <c r="AD78" i="5" s="1"/>
  <c r="AF78" i="5" s="1"/>
  <c r="AH78" i="5" s="1"/>
  <c r="AJ78" i="5" s="1"/>
  <c r="AL78" i="5" s="1"/>
  <c r="AB79" i="5"/>
  <c r="Z81" i="5"/>
  <c r="AB82" i="5"/>
  <c r="AD82" i="5" s="1"/>
  <c r="AF82" i="5" s="1"/>
  <c r="AH82" i="5" s="1"/>
  <c r="AJ82" i="5" s="1"/>
  <c r="AL82" i="5" s="1"/>
  <c r="AB83" i="5"/>
  <c r="AD83" i="5" s="1"/>
  <c r="AF83" i="5" s="1"/>
  <c r="AH83" i="5" s="1"/>
  <c r="AJ83" i="5" s="1"/>
  <c r="AL83" i="5" s="1"/>
  <c r="Z85" i="5"/>
  <c r="Z88" i="5"/>
  <c r="AB89" i="5"/>
  <c r="AD89" i="5" s="1"/>
  <c r="AF89" i="5" s="1"/>
  <c r="AH89" i="5" s="1"/>
  <c r="AJ89" i="5" s="1"/>
  <c r="AL89" i="5" s="1"/>
  <c r="Z92" i="5"/>
  <c r="AB93" i="5"/>
  <c r="AD93" i="5" s="1"/>
  <c r="AF93" i="5" s="1"/>
  <c r="AH93" i="5" s="1"/>
  <c r="AJ93" i="5" s="1"/>
  <c r="AL93" i="5" s="1"/>
  <c r="Z96" i="5"/>
  <c r="AB97" i="5"/>
  <c r="AD97" i="5" s="1"/>
  <c r="AF97" i="5" s="1"/>
  <c r="AH97" i="5" s="1"/>
  <c r="AJ97" i="5" s="1"/>
  <c r="AL97" i="5" s="1"/>
  <c r="Z100" i="5"/>
  <c r="AB101" i="5"/>
  <c r="AD101" i="5" s="1"/>
  <c r="AF101" i="5" s="1"/>
  <c r="AH101" i="5" s="1"/>
  <c r="AJ101" i="5" s="1"/>
  <c r="AL101" i="5" s="1"/>
  <c r="Z104" i="5"/>
  <c r="AB105" i="5"/>
  <c r="AD105" i="5" s="1"/>
  <c r="AF105" i="5" s="1"/>
  <c r="AH105" i="5" s="1"/>
  <c r="AJ105" i="5" s="1"/>
  <c r="AL105" i="5" s="1"/>
  <c r="AB106" i="5"/>
  <c r="AD106" i="5" s="1"/>
  <c r="AF106" i="5" s="1"/>
  <c r="AH106" i="5" s="1"/>
  <c r="AJ106" i="5" s="1"/>
  <c r="AL106" i="5" s="1"/>
  <c r="Z108" i="5"/>
  <c r="AB109" i="5"/>
  <c r="AD109" i="5" s="1"/>
  <c r="AF109" i="5" s="1"/>
  <c r="AH109" i="5" s="1"/>
  <c r="AJ109" i="5" s="1"/>
  <c r="AL109" i="5" s="1"/>
  <c r="AB110" i="5"/>
  <c r="AD110" i="5" s="1"/>
  <c r="AF110" i="5" s="1"/>
  <c r="AH110" i="5" s="1"/>
  <c r="AJ110" i="5" s="1"/>
  <c r="AL110" i="5" s="1"/>
  <c r="Z114" i="5"/>
  <c r="AB115" i="5"/>
  <c r="AD115" i="5" s="1"/>
  <c r="AF115" i="5" s="1"/>
  <c r="AH115" i="5" s="1"/>
  <c r="AJ115" i="5" s="1"/>
  <c r="AL115" i="5" s="1"/>
  <c r="AB116" i="5"/>
  <c r="AD116" i="5" s="1"/>
  <c r="AF116" i="5" s="1"/>
  <c r="AH116" i="5" s="1"/>
  <c r="AJ116" i="5" s="1"/>
  <c r="AL116" i="5" s="1"/>
  <c r="Z118" i="5"/>
  <c r="AB119" i="5"/>
  <c r="AD119" i="5" s="1"/>
  <c r="AF119" i="5" s="1"/>
  <c r="AH119" i="5" s="1"/>
  <c r="AJ119" i="5" s="1"/>
  <c r="AL119" i="5" s="1"/>
  <c r="AB120" i="5"/>
  <c r="AD120" i="5" s="1"/>
  <c r="AF120" i="5" s="1"/>
  <c r="AH120" i="5" s="1"/>
  <c r="AJ120" i="5" s="1"/>
  <c r="AL120" i="5" s="1"/>
  <c r="Z122" i="5"/>
  <c r="AB123" i="5"/>
  <c r="AD123" i="5" s="1"/>
  <c r="AF123" i="5" s="1"/>
  <c r="AH123" i="5" s="1"/>
  <c r="AJ123" i="5" s="1"/>
  <c r="AL123" i="5" s="1"/>
  <c r="AB125" i="5"/>
  <c r="AD125" i="5" s="1"/>
  <c r="AF125" i="5" s="1"/>
  <c r="AH125" i="5" s="1"/>
  <c r="AJ125" i="5" s="1"/>
  <c r="AL125" i="5" s="1"/>
  <c r="AB126" i="5"/>
  <c r="AD126" i="5" s="1"/>
  <c r="AF126" i="5" s="1"/>
  <c r="AH126" i="5" s="1"/>
  <c r="AJ126" i="5" s="1"/>
  <c r="AL126" i="5" s="1"/>
  <c r="Z128" i="5"/>
  <c r="AB129" i="5"/>
  <c r="AD129" i="5" s="1"/>
  <c r="AF129" i="5" s="1"/>
  <c r="AH129" i="5" s="1"/>
  <c r="AJ129" i="5" s="1"/>
  <c r="AL129" i="5" s="1"/>
  <c r="AB130" i="5"/>
  <c r="AD130" i="5" s="1"/>
  <c r="AF130" i="5" s="1"/>
  <c r="AH130" i="5" s="1"/>
  <c r="AJ130" i="5" s="1"/>
  <c r="AL130" i="5" s="1"/>
  <c r="Z132" i="5"/>
  <c r="AB133" i="5"/>
  <c r="AD133" i="5" s="1"/>
  <c r="AF133" i="5" s="1"/>
  <c r="AH133" i="5" s="1"/>
  <c r="AJ133" i="5" s="1"/>
  <c r="AL133" i="5" s="1"/>
  <c r="AB134" i="5"/>
  <c r="AD134" i="5" s="1"/>
  <c r="AF134" i="5" s="1"/>
  <c r="AH134" i="5" s="1"/>
  <c r="AJ134" i="5" s="1"/>
  <c r="AL134" i="5" s="1"/>
  <c r="Z136" i="5"/>
  <c r="AB137" i="5"/>
  <c r="AD137" i="5" s="1"/>
  <c r="AF137" i="5" s="1"/>
  <c r="AH137" i="5" s="1"/>
  <c r="AJ137" i="5" s="1"/>
  <c r="AL137" i="5" s="1"/>
  <c r="AB138" i="5"/>
  <c r="AD138" i="5" s="1"/>
  <c r="AF138" i="5" s="1"/>
  <c r="AH138" i="5" s="1"/>
  <c r="AJ138" i="5" s="1"/>
  <c r="AL138" i="5" s="1"/>
  <c r="Z140" i="5"/>
  <c r="AB141" i="5"/>
  <c r="AD141" i="5" s="1"/>
  <c r="AF141" i="5" s="1"/>
  <c r="AH141" i="5" s="1"/>
  <c r="AJ141" i="5" s="1"/>
  <c r="AL141" i="5" s="1"/>
  <c r="AB142" i="5"/>
  <c r="AD142" i="5" s="1"/>
  <c r="AF142" i="5" s="1"/>
  <c r="AH142" i="5" s="1"/>
  <c r="AJ142" i="5" s="1"/>
  <c r="AL142" i="5" s="1"/>
  <c r="Z144" i="5"/>
  <c r="AB145" i="5"/>
  <c r="AD145" i="5" s="1"/>
  <c r="AF145" i="5" s="1"/>
  <c r="AH145" i="5" s="1"/>
  <c r="AJ145" i="5" s="1"/>
  <c r="AL145" i="5" s="1"/>
  <c r="AB146" i="5"/>
  <c r="AD146" i="5" s="1"/>
  <c r="AF146" i="5" s="1"/>
  <c r="AH146" i="5" s="1"/>
  <c r="AJ146" i="5" s="1"/>
  <c r="AL146" i="5" s="1"/>
  <c r="Z148" i="5"/>
  <c r="AB149" i="5"/>
  <c r="AD149" i="5" s="1"/>
  <c r="AF149" i="5" s="1"/>
  <c r="AH149" i="5" s="1"/>
  <c r="AJ149" i="5" s="1"/>
  <c r="AL149" i="5" s="1"/>
  <c r="AB150" i="5"/>
  <c r="AD150" i="5" s="1"/>
  <c r="AF150" i="5" s="1"/>
  <c r="AH150" i="5" s="1"/>
  <c r="AJ150" i="5" s="1"/>
  <c r="AL150" i="5" s="1"/>
  <c r="Z152" i="5"/>
  <c r="AB153" i="5"/>
  <c r="AD153" i="5" s="1"/>
  <c r="AF153" i="5" s="1"/>
  <c r="AH153" i="5" s="1"/>
  <c r="AJ153" i="5" s="1"/>
  <c r="AL153" i="5" s="1"/>
  <c r="AB154" i="5"/>
  <c r="AD154" i="5" s="1"/>
  <c r="AF154" i="5" s="1"/>
  <c r="AH154" i="5" s="1"/>
  <c r="AJ154" i="5" s="1"/>
  <c r="AL154" i="5" s="1"/>
  <c r="Z156" i="5"/>
  <c r="AB157" i="5"/>
  <c r="AD157" i="5" s="1"/>
  <c r="AF157" i="5" s="1"/>
  <c r="AH157" i="5" s="1"/>
  <c r="AJ157" i="5" s="1"/>
  <c r="AL157" i="5" s="1"/>
  <c r="AB158" i="5"/>
  <c r="AD158" i="5" s="1"/>
  <c r="AF158" i="5" s="1"/>
  <c r="AH158" i="5" s="1"/>
  <c r="AJ158" i="5" s="1"/>
  <c r="AL158" i="5" s="1"/>
  <c r="Z160" i="5"/>
  <c r="AB161" i="5"/>
  <c r="AD161" i="5" s="1"/>
  <c r="AF161" i="5" s="1"/>
  <c r="AH161" i="5" s="1"/>
  <c r="AJ161" i="5" s="1"/>
  <c r="AL161" i="5" s="1"/>
  <c r="AB162" i="5"/>
  <c r="AD162" i="5" s="1"/>
  <c r="AF162" i="5" s="1"/>
  <c r="AH162" i="5" s="1"/>
  <c r="AJ162" i="5" s="1"/>
  <c r="AL162" i="5" s="1"/>
  <c r="Z164" i="5"/>
  <c r="AB165" i="5"/>
  <c r="AD165" i="5" s="1"/>
  <c r="AF165" i="5" s="1"/>
  <c r="AH165" i="5" s="1"/>
  <c r="AJ165" i="5" s="1"/>
  <c r="AL165" i="5" s="1"/>
  <c r="AB166" i="5"/>
  <c r="AD166" i="5" s="1"/>
  <c r="AF166" i="5" s="1"/>
  <c r="AH166" i="5" s="1"/>
  <c r="AJ166" i="5" s="1"/>
  <c r="AL166" i="5" s="1"/>
  <c r="Z169" i="5"/>
  <c r="AB170" i="5"/>
  <c r="AD170" i="5" s="1"/>
  <c r="AF170" i="5" s="1"/>
  <c r="AH170" i="5" s="1"/>
  <c r="AJ170" i="5" s="1"/>
  <c r="AL170" i="5" s="1"/>
  <c r="AB171" i="5"/>
  <c r="AD171" i="5" s="1"/>
  <c r="AF171" i="5" s="1"/>
  <c r="AH171" i="5" s="1"/>
  <c r="AJ171" i="5" s="1"/>
  <c r="AL171" i="5" s="1"/>
  <c r="Z173" i="5"/>
  <c r="AB174" i="5"/>
  <c r="AD174" i="5" s="1"/>
  <c r="AF174" i="5" s="1"/>
  <c r="AH174" i="5" s="1"/>
  <c r="AJ174" i="5" s="1"/>
  <c r="AL174" i="5" s="1"/>
  <c r="AB175" i="5"/>
  <c r="AD175" i="5" s="1"/>
  <c r="AF175" i="5" s="1"/>
  <c r="AH175" i="5" s="1"/>
  <c r="AJ175" i="5" s="1"/>
  <c r="AL175" i="5" s="1"/>
  <c r="Z177" i="5"/>
  <c r="AB178" i="5"/>
  <c r="AD178" i="5" s="1"/>
  <c r="AF178" i="5" s="1"/>
  <c r="AH178" i="5" s="1"/>
  <c r="AJ178" i="5" s="1"/>
  <c r="AL178" i="5" s="1"/>
  <c r="AB179" i="5"/>
  <c r="AD179" i="5" s="1"/>
  <c r="AF179" i="5" s="1"/>
  <c r="AH179" i="5" s="1"/>
  <c r="AJ179" i="5" s="1"/>
  <c r="AL179" i="5" s="1"/>
  <c r="Z181" i="5"/>
  <c r="AB183" i="5"/>
  <c r="AD183" i="5" s="1"/>
  <c r="AF183" i="5" s="1"/>
  <c r="AH183" i="5" s="1"/>
  <c r="AJ183" i="5" s="1"/>
  <c r="AL183" i="5" s="1"/>
  <c r="AB184" i="5"/>
  <c r="AD184" i="5" s="1"/>
  <c r="AF184" i="5" s="1"/>
  <c r="AH184" i="5" s="1"/>
  <c r="AJ184" i="5" s="1"/>
  <c r="AL184" i="5" s="1"/>
  <c r="Z186" i="5"/>
  <c r="AB187" i="5"/>
  <c r="AD187" i="5" s="1"/>
  <c r="AF187" i="5" s="1"/>
  <c r="AH187" i="5" s="1"/>
  <c r="AJ187" i="5" s="1"/>
  <c r="AL187" i="5" s="1"/>
  <c r="AB188" i="5"/>
  <c r="AD188" i="5" s="1"/>
  <c r="AF188" i="5" s="1"/>
  <c r="AH188" i="5" s="1"/>
  <c r="AJ188" i="5" s="1"/>
  <c r="AL188" i="5" s="1"/>
  <c r="Z190" i="5"/>
  <c r="AB191" i="5"/>
  <c r="AD191" i="5" s="1"/>
  <c r="AF191" i="5" s="1"/>
  <c r="AH191" i="5" s="1"/>
  <c r="AJ191" i="5" s="1"/>
  <c r="AL191" i="5" s="1"/>
  <c r="AB192" i="5"/>
  <c r="AD192" i="5" s="1"/>
  <c r="AF192" i="5" s="1"/>
  <c r="AH192" i="5" s="1"/>
  <c r="AJ192" i="5" s="1"/>
  <c r="AL192" i="5" s="1"/>
  <c r="Z194" i="5"/>
  <c r="AB195" i="5"/>
  <c r="AD195" i="5" s="1"/>
  <c r="AF195" i="5" s="1"/>
  <c r="AH195" i="5" s="1"/>
  <c r="AJ195" i="5" s="1"/>
  <c r="AL195" i="5" s="1"/>
  <c r="AB196" i="5"/>
  <c r="Z198" i="5"/>
  <c r="AB199" i="5"/>
  <c r="AD199" i="5" s="1"/>
  <c r="AF199" i="5" s="1"/>
  <c r="AH199" i="5" s="1"/>
  <c r="AJ199" i="5" s="1"/>
  <c r="AL199" i="5" s="1"/>
  <c r="AB200" i="5"/>
  <c r="AD200" i="5" s="1"/>
  <c r="AF200" i="5" s="1"/>
  <c r="AH200" i="5" s="1"/>
  <c r="AJ200" i="5" s="1"/>
  <c r="AL200" i="5" s="1"/>
  <c r="Z202" i="5"/>
  <c r="AB203" i="5"/>
  <c r="AD203" i="5" s="1"/>
  <c r="AF203" i="5" s="1"/>
  <c r="AH203" i="5" s="1"/>
  <c r="AJ203" i="5" s="1"/>
  <c r="AL203" i="5" s="1"/>
  <c r="AB204" i="5"/>
  <c r="Z206" i="5"/>
  <c r="AB207" i="5"/>
  <c r="AD207" i="5" s="1"/>
  <c r="AF207" i="5" s="1"/>
  <c r="AH207" i="5" s="1"/>
  <c r="AJ207" i="5" s="1"/>
  <c r="AL207" i="5" s="1"/>
  <c r="AB208" i="5"/>
  <c r="Z210" i="5"/>
  <c r="Z212" i="5"/>
  <c r="AB213" i="5"/>
  <c r="AD213" i="5" s="1"/>
  <c r="AF213" i="5" s="1"/>
  <c r="AH213" i="5" s="1"/>
  <c r="AJ213" i="5" s="1"/>
  <c r="AL213" i="5" s="1"/>
  <c r="AB214" i="5"/>
  <c r="AD214" i="5" s="1"/>
  <c r="AF214" i="5" s="1"/>
  <c r="AH214" i="5" s="1"/>
  <c r="AJ214" i="5" s="1"/>
  <c r="AL214" i="5" s="1"/>
  <c r="Z216" i="5"/>
  <c r="AB218" i="5"/>
  <c r="AD218" i="5" s="1"/>
  <c r="AF218" i="5" s="1"/>
  <c r="AH218" i="5" s="1"/>
  <c r="AJ218" i="5" s="1"/>
  <c r="AL218" i="5" s="1"/>
  <c r="AB219" i="5"/>
  <c r="AD219" i="5" s="1"/>
  <c r="AF219" i="5" s="1"/>
  <c r="AH219" i="5" s="1"/>
  <c r="AJ219" i="5" s="1"/>
  <c r="AL219" i="5" s="1"/>
  <c r="Z221" i="5"/>
  <c r="AB222" i="5"/>
  <c r="AD222" i="5" s="1"/>
  <c r="AF222" i="5" s="1"/>
  <c r="AH222" i="5" s="1"/>
  <c r="AJ222" i="5" s="1"/>
  <c r="AL222" i="5" s="1"/>
  <c r="AB223" i="5"/>
  <c r="Z225" i="5"/>
  <c r="AB226" i="5"/>
  <c r="AD226" i="5" s="1"/>
  <c r="AF226" i="5" s="1"/>
  <c r="AH226" i="5" s="1"/>
  <c r="AJ226" i="5" s="1"/>
  <c r="AL226" i="5" s="1"/>
  <c r="AB227" i="5"/>
  <c r="Z229" i="5"/>
  <c r="AB230" i="5"/>
  <c r="AD230" i="5" s="1"/>
  <c r="AF230" i="5" s="1"/>
  <c r="AH230" i="5" s="1"/>
  <c r="AJ230" i="5" s="1"/>
  <c r="AL230" i="5" s="1"/>
  <c r="AB231" i="5"/>
  <c r="Z233" i="5"/>
  <c r="AB234" i="5"/>
  <c r="AD234" i="5" s="1"/>
  <c r="AF234" i="5" s="1"/>
  <c r="AH234" i="5" s="1"/>
  <c r="AJ234" i="5" s="1"/>
  <c r="AL234" i="5" s="1"/>
  <c r="AB235" i="5"/>
  <c r="Z237" i="5"/>
  <c r="AB238" i="5"/>
  <c r="AD238" i="5" s="1"/>
  <c r="AF238" i="5" s="1"/>
  <c r="AH238" i="5" s="1"/>
  <c r="AJ238" i="5" s="1"/>
  <c r="AL238" i="5" s="1"/>
  <c r="Z241" i="5"/>
  <c r="AB242" i="5"/>
  <c r="AD242" i="5" s="1"/>
  <c r="AF242" i="5" s="1"/>
  <c r="AH242" i="5" s="1"/>
  <c r="AJ242" i="5" s="1"/>
  <c r="AL242" i="5" s="1"/>
  <c r="Z245" i="5"/>
  <c r="AB246" i="5"/>
  <c r="AD246" i="5" s="1"/>
  <c r="AF246" i="5" s="1"/>
  <c r="AH246" i="5" s="1"/>
  <c r="AJ246" i="5" s="1"/>
  <c r="AL246" i="5" s="1"/>
  <c r="Z249" i="5"/>
  <c r="AB250" i="5"/>
  <c r="AD250" i="5" s="1"/>
  <c r="AF250" i="5" s="1"/>
  <c r="AH250" i="5" s="1"/>
  <c r="AJ250" i="5" s="1"/>
  <c r="AL250" i="5" s="1"/>
  <c r="Z253" i="5"/>
  <c r="AB254" i="5"/>
  <c r="AD254" i="5" s="1"/>
  <c r="AF254" i="5" s="1"/>
  <c r="AH254" i="5" s="1"/>
  <c r="AJ254" i="5" s="1"/>
  <c r="AL254" i="5" s="1"/>
  <c r="Z257" i="5"/>
  <c r="AB258" i="5"/>
  <c r="AD258" i="5" s="1"/>
  <c r="AF258" i="5" s="1"/>
  <c r="AH258" i="5" s="1"/>
  <c r="AJ258" i="5" s="1"/>
  <c r="AL258" i="5" s="1"/>
  <c r="Z262" i="5"/>
  <c r="AB263" i="5"/>
  <c r="AD263" i="5" s="1"/>
  <c r="AF263" i="5" s="1"/>
  <c r="AH263" i="5" s="1"/>
  <c r="AJ263" i="5" s="1"/>
  <c r="AL263" i="5" s="1"/>
  <c r="AX263" i="5" s="1"/>
  <c r="Z266" i="5"/>
  <c r="AB267" i="5"/>
  <c r="AD267" i="5" s="1"/>
  <c r="AF267" i="5" s="1"/>
  <c r="AH267" i="5" s="1"/>
  <c r="AJ267" i="5" s="1"/>
  <c r="AL267" i="5" s="1"/>
  <c r="AX267" i="5" s="1"/>
  <c r="AB268" i="5"/>
  <c r="Z270" i="5"/>
  <c r="AB271" i="5"/>
  <c r="AD271" i="5" s="1"/>
  <c r="AF271" i="5" s="1"/>
  <c r="AH271" i="5" s="1"/>
  <c r="AJ271" i="5" s="1"/>
  <c r="AL271" i="5" s="1"/>
  <c r="AX271" i="5" s="1"/>
  <c r="AB272" i="5"/>
  <c r="AB273" i="5"/>
  <c r="Z276" i="5"/>
  <c r="AB277" i="5"/>
  <c r="AD277" i="5" s="1"/>
  <c r="AF277" i="5" s="1"/>
  <c r="AH277" i="5" s="1"/>
  <c r="AJ277" i="5" s="1"/>
  <c r="AL277" i="5" s="1"/>
  <c r="AX277" i="5" s="1"/>
  <c r="AB278" i="5"/>
  <c r="AD278" i="5" s="1"/>
  <c r="AF278" i="5" s="1"/>
  <c r="AH278" i="5" s="1"/>
  <c r="AJ278" i="5" s="1"/>
  <c r="AL278" i="5" s="1"/>
  <c r="AX278" i="5" s="1"/>
  <c r="AB279" i="5"/>
  <c r="AD279" i="5" s="1"/>
  <c r="AF279" i="5" s="1"/>
  <c r="AH279" i="5" s="1"/>
  <c r="AJ279" i="5" s="1"/>
  <c r="AL279" i="5" s="1"/>
  <c r="AX279" i="5" s="1"/>
  <c r="AB280" i="5"/>
  <c r="Z282" i="5"/>
  <c r="AB283" i="5"/>
  <c r="AD283" i="5" s="1"/>
  <c r="AF283" i="5" s="1"/>
  <c r="AH283" i="5" s="1"/>
  <c r="AJ283" i="5" s="1"/>
  <c r="AL283" i="5" s="1"/>
  <c r="AX283" i="5" s="1"/>
  <c r="AB284" i="5"/>
  <c r="AB286" i="5"/>
  <c r="AD286" i="5" s="1"/>
  <c r="AF286" i="5" s="1"/>
  <c r="AH286" i="5" s="1"/>
  <c r="AJ286" i="5" s="1"/>
  <c r="AL286" i="5" s="1"/>
  <c r="AX286" i="5" s="1"/>
  <c r="AB287" i="5"/>
  <c r="AD287" i="5" s="1"/>
  <c r="AF287" i="5" s="1"/>
  <c r="AH287" i="5" s="1"/>
  <c r="AJ287" i="5" s="1"/>
  <c r="AL287" i="5" s="1"/>
  <c r="AX287" i="5" s="1"/>
  <c r="AB288" i="5"/>
  <c r="AB198" i="5"/>
  <c r="AB202" i="5"/>
  <c r="AD204" i="5"/>
  <c r="AB206" i="5"/>
  <c r="AD208" i="5"/>
  <c r="AB210" i="5"/>
  <c r="AB212" i="5"/>
  <c r="AB216" i="5"/>
  <c r="AB221" i="5"/>
  <c r="AD221" i="5" s="1"/>
  <c r="AF221" i="5" s="1"/>
  <c r="AH221" i="5" s="1"/>
  <c r="AJ221" i="5" s="1"/>
  <c r="AL221" i="5" s="1"/>
  <c r="AB225" i="5"/>
  <c r="AD225" i="5" s="1"/>
  <c r="AF225" i="5" s="1"/>
  <c r="AH225" i="5" s="1"/>
  <c r="AJ225" i="5" s="1"/>
  <c r="AL225" i="5" s="1"/>
  <c r="AB229" i="5"/>
  <c r="AD229" i="5" s="1"/>
  <c r="AF229" i="5" s="1"/>
  <c r="AH229" i="5" s="1"/>
  <c r="AJ229" i="5" s="1"/>
  <c r="AL229" i="5" s="1"/>
  <c r="AB233" i="5"/>
  <c r="AB237" i="5"/>
  <c r="AD237" i="5" s="1"/>
  <c r="AF237" i="5" s="1"/>
  <c r="AH237" i="5" s="1"/>
  <c r="AJ237" i="5" s="1"/>
  <c r="AL237" i="5" s="1"/>
  <c r="AB266" i="5"/>
  <c r="AD266" i="5" s="1"/>
  <c r="AB270" i="5"/>
  <c r="AD270" i="5" s="1"/>
  <c r="AF270" i="5" s="1"/>
  <c r="AH270" i="5" s="1"/>
  <c r="AJ270" i="5" s="1"/>
  <c r="AL270" i="5" s="1"/>
  <c r="AX270" i="5" s="1"/>
  <c r="AB276" i="5"/>
  <c r="AD276" i="5" s="1"/>
  <c r="AF276" i="5" s="1"/>
  <c r="AH276" i="5" s="1"/>
  <c r="AJ276" i="5" s="1"/>
  <c r="AL276" i="5" s="1"/>
  <c r="AX276" i="5" s="1"/>
  <c r="AB282" i="5"/>
  <c r="AD282" i="5" s="1"/>
  <c r="AF282" i="5" s="1"/>
  <c r="AH282" i="5" s="1"/>
  <c r="AJ282" i="5" s="1"/>
  <c r="AL282" i="5" s="1"/>
  <c r="AX282" i="5" s="1"/>
  <c r="Z6" i="5"/>
  <c r="AD7" i="5"/>
  <c r="Z8" i="5"/>
  <c r="AD9" i="5"/>
  <c r="AF9" i="5" s="1"/>
  <c r="AH9" i="5" s="1"/>
  <c r="AJ9" i="5" s="1"/>
  <c r="AL9" i="5" s="1"/>
  <c r="AF11" i="5"/>
  <c r="AH11" i="5" s="1"/>
  <c r="AJ11" i="5" s="1"/>
  <c r="AL11" i="5" s="1"/>
  <c r="AF7" i="5"/>
  <c r="AH7" i="5" s="1"/>
  <c r="AJ7" i="5" s="1"/>
  <c r="AL7" i="5" s="1"/>
  <c r="AD15" i="5"/>
  <c r="AF15" i="5" s="1"/>
  <c r="AH15" i="5" s="1"/>
  <c r="AJ15" i="5" s="1"/>
  <c r="AL15" i="5" s="1"/>
  <c r="AD19" i="5"/>
  <c r="AF19" i="5" s="1"/>
  <c r="AH19" i="5" s="1"/>
  <c r="AJ19" i="5" s="1"/>
  <c r="AL19" i="5" s="1"/>
  <c r="AD23" i="5"/>
  <c r="AF23" i="5" s="1"/>
  <c r="AH23" i="5" s="1"/>
  <c r="AJ23" i="5" s="1"/>
  <c r="AL23" i="5" s="1"/>
  <c r="AD27" i="5"/>
  <c r="AF27" i="5" s="1"/>
  <c r="AH27" i="5" s="1"/>
  <c r="AJ27" i="5" s="1"/>
  <c r="AL27" i="5" s="1"/>
  <c r="AD31" i="5"/>
  <c r="AF31" i="5" s="1"/>
  <c r="AH31" i="5" s="1"/>
  <c r="AJ31" i="5" s="1"/>
  <c r="AL31" i="5" s="1"/>
  <c r="AD35" i="5"/>
  <c r="AF35" i="5" s="1"/>
  <c r="AH35" i="5" s="1"/>
  <c r="AJ35" i="5" s="1"/>
  <c r="AL35" i="5" s="1"/>
  <c r="AD43" i="5"/>
  <c r="AF43" i="5" s="1"/>
  <c r="AH43" i="5" s="1"/>
  <c r="AJ43" i="5" s="1"/>
  <c r="AL43" i="5" s="1"/>
  <c r="AD47" i="5"/>
  <c r="AF47" i="5" s="1"/>
  <c r="AH47" i="5" s="1"/>
  <c r="AJ47" i="5" s="1"/>
  <c r="AL47" i="5" s="1"/>
  <c r="AF53" i="5"/>
  <c r="AH53" i="5" s="1"/>
  <c r="AJ53" i="5" s="1"/>
  <c r="AL53" i="5" s="1"/>
  <c r="AD55" i="5"/>
  <c r="AF55" i="5" s="1"/>
  <c r="AH55" i="5" s="1"/>
  <c r="AJ55" i="5" s="1"/>
  <c r="AL55" i="5" s="1"/>
  <c r="AB10" i="5"/>
  <c r="AD10" i="5" s="1"/>
  <c r="AF10" i="5" s="1"/>
  <c r="AH10" i="5" s="1"/>
  <c r="AJ10" i="5" s="1"/>
  <c r="AL10" i="5" s="1"/>
  <c r="Z12" i="5"/>
  <c r="Z14" i="5"/>
  <c r="Z16" i="5"/>
  <c r="AB18" i="5"/>
  <c r="AD18" i="5" s="1"/>
  <c r="AF18" i="5" s="1"/>
  <c r="AH18" i="5" s="1"/>
  <c r="AJ18" i="5" s="1"/>
  <c r="AL18" i="5" s="1"/>
  <c r="AB20" i="5"/>
  <c r="AD20" i="5" s="1"/>
  <c r="AF20" i="5" s="1"/>
  <c r="AH20" i="5" s="1"/>
  <c r="AJ20" i="5" s="1"/>
  <c r="AL20" i="5" s="1"/>
  <c r="AB22" i="5"/>
  <c r="AD22" i="5" s="1"/>
  <c r="AF22" i="5" s="1"/>
  <c r="AH22" i="5" s="1"/>
  <c r="AJ22" i="5" s="1"/>
  <c r="AL22" i="5" s="1"/>
  <c r="Z24" i="5"/>
  <c r="Z59" i="5"/>
  <c r="AD60" i="5"/>
  <c r="AF60" i="5" s="1"/>
  <c r="AH60" i="5" s="1"/>
  <c r="AJ60" i="5" s="1"/>
  <c r="AL60" i="5" s="1"/>
  <c r="Z61" i="5"/>
  <c r="AD62" i="5"/>
  <c r="Z63" i="5"/>
  <c r="AD64" i="5"/>
  <c r="AF64" i="5" s="1"/>
  <c r="AH64" i="5" s="1"/>
  <c r="AJ64" i="5" s="1"/>
  <c r="AL64" i="5" s="1"/>
  <c r="Z66" i="5"/>
  <c r="Z68" i="5"/>
  <c r="AD69" i="5"/>
  <c r="AF69" i="5" s="1"/>
  <c r="AH69" i="5" s="1"/>
  <c r="AJ69" i="5" s="1"/>
  <c r="AL69" i="5" s="1"/>
  <c r="Z70" i="5"/>
  <c r="Z72" i="5"/>
  <c r="AD73" i="5"/>
  <c r="AF73" i="5" s="1"/>
  <c r="AH73" i="5" s="1"/>
  <c r="AJ73" i="5" s="1"/>
  <c r="AL73" i="5" s="1"/>
  <c r="Z74" i="5"/>
  <c r="Z76" i="5"/>
  <c r="AD77" i="5"/>
  <c r="AF77" i="5" s="1"/>
  <c r="AH77" i="5" s="1"/>
  <c r="AJ77" i="5" s="1"/>
  <c r="AL77" i="5" s="1"/>
  <c r="Z78" i="5"/>
  <c r="AD79" i="5"/>
  <c r="Z80" i="5"/>
  <c r="AD81" i="5"/>
  <c r="AF81" i="5" s="1"/>
  <c r="AH81" i="5" s="1"/>
  <c r="AJ81" i="5" s="1"/>
  <c r="AL81" i="5" s="1"/>
  <c r="Z82" i="5"/>
  <c r="Z84" i="5"/>
  <c r="AB86" i="5"/>
  <c r="AD86" i="5" s="1"/>
  <c r="AF86" i="5" s="1"/>
  <c r="AH86" i="5" s="1"/>
  <c r="AJ86" i="5" s="1"/>
  <c r="AL86" i="5" s="1"/>
  <c r="AB88" i="5"/>
  <c r="AD88" i="5" s="1"/>
  <c r="AF88" i="5" s="1"/>
  <c r="AH88" i="5" s="1"/>
  <c r="AJ88" i="5" s="1"/>
  <c r="AL88" i="5" s="1"/>
  <c r="AB90" i="5"/>
  <c r="AB92" i="5"/>
  <c r="AB94" i="5"/>
  <c r="AD94" i="5" s="1"/>
  <c r="AF94" i="5" s="1"/>
  <c r="AH94" i="5" s="1"/>
  <c r="AJ94" i="5" s="1"/>
  <c r="AL94" i="5" s="1"/>
  <c r="AB96" i="5"/>
  <c r="AD96" i="5" s="1"/>
  <c r="AF96" i="5" s="1"/>
  <c r="AH96" i="5" s="1"/>
  <c r="AJ96" i="5" s="1"/>
  <c r="AL96" i="5" s="1"/>
  <c r="AB98" i="5"/>
  <c r="AB100" i="5"/>
  <c r="AB102" i="5"/>
  <c r="AD102" i="5" s="1"/>
  <c r="AF102" i="5" s="1"/>
  <c r="AH102" i="5" s="1"/>
  <c r="AJ102" i="5" s="1"/>
  <c r="AL102" i="5" s="1"/>
  <c r="AD104" i="5"/>
  <c r="AF104" i="5" s="1"/>
  <c r="AH104" i="5" s="1"/>
  <c r="AJ104" i="5" s="1"/>
  <c r="AL104" i="5" s="1"/>
  <c r="AD108" i="5"/>
  <c r="AF112" i="5"/>
  <c r="AD114" i="5"/>
  <c r="AF114" i="5" s="1"/>
  <c r="AH114" i="5" s="1"/>
  <c r="AJ114" i="5" s="1"/>
  <c r="AL114" i="5" s="1"/>
  <c r="AD128" i="5"/>
  <c r="AD132" i="5"/>
  <c r="AF132" i="5" s="1"/>
  <c r="AH132" i="5" s="1"/>
  <c r="AJ132" i="5" s="1"/>
  <c r="AL132" i="5" s="1"/>
  <c r="AD136" i="5"/>
  <c r="AF136" i="5" s="1"/>
  <c r="AH136" i="5" s="1"/>
  <c r="AJ136" i="5" s="1"/>
  <c r="AL136" i="5" s="1"/>
  <c r="AD140" i="5"/>
  <c r="AD144" i="5"/>
  <c r="AD148" i="5"/>
  <c r="AF148" i="5" s="1"/>
  <c r="AH148" i="5" s="1"/>
  <c r="AJ148" i="5" s="1"/>
  <c r="AL148" i="5" s="1"/>
  <c r="AD160" i="5"/>
  <c r="AD164" i="5"/>
  <c r="AF164" i="5" s="1"/>
  <c r="AH164" i="5" s="1"/>
  <c r="AJ164" i="5" s="1"/>
  <c r="AL164" i="5" s="1"/>
  <c r="AD169" i="5"/>
  <c r="AF169" i="5" s="1"/>
  <c r="AH169" i="5" s="1"/>
  <c r="AJ169" i="5" s="1"/>
  <c r="AL169" i="5" s="1"/>
  <c r="AD173" i="5"/>
  <c r="AD177" i="5"/>
  <c r="AD181" i="5"/>
  <c r="AF181" i="5" s="1"/>
  <c r="AH181" i="5" s="1"/>
  <c r="AJ181" i="5" s="1"/>
  <c r="AL181" i="5" s="1"/>
  <c r="AD194" i="5"/>
  <c r="Z26" i="5"/>
  <c r="Z28" i="5"/>
  <c r="Z30" i="5"/>
  <c r="Z32" i="5"/>
  <c r="Z34" i="5"/>
  <c r="Z36" i="5"/>
  <c r="Z38" i="5"/>
  <c r="Z40" i="5"/>
  <c r="Z42" i="5"/>
  <c r="Z44" i="5"/>
  <c r="Z46" i="5"/>
  <c r="Z48" i="5"/>
  <c r="Z50" i="5"/>
  <c r="Z52" i="5"/>
  <c r="Z54" i="5"/>
  <c r="Z56" i="5"/>
  <c r="Z58" i="5"/>
  <c r="AF62" i="5"/>
  <c r="AH62" i="5" s="1"/>
  <c r="AJ62" i="5" s="1"/>
  <c r="AL62" i="5" s="1"/>
  <c r="AF79" i="5"/>
  <c r="AH79" i="5" s="1"/>
  <c r="AJ79" i="5" s="1"/>
  <c r="AL79" i="5" s="1"/>
  <c r="Z87" i="5"/>
  <c r="Z89" i="5"/>
  <c r="AD90" i="5"/>
  <c r="AF90" i="5" s="1"/>
  <c r="AH90" i="5" s="1"/>
  <c r="AJ90" i="5" s="1"/>
  <c r="AL90" i="5" s="1"/>
  <c r="Z91" i="5"/>
  <c r="AD92" i="5"/>
  <c r="AF92" i="5" s="1"/>
  <c r="AH92" i="5" s="1"/>
  <c r="AJ92" i="5" s="1"/>
  <c r="AL92" i="5" s="1"/>
  <c r="Z93" i="5"/>
  <c r="Z95" i="5"/>
  <c r="Z97" i="5"/>
  <c r="AD98" i="5"/>
  <c r="AF98" i="5" s="1"/>
  <c r="AH98" i="5" s="1"/>
  <c r="AJ98" i="5" s="1"/>
  <c r="AL98" i="5" s="1"/>
  <c r="Z99" i="5"/>
  <c r="AD100" i="5"/>
  <c r="AF100" i="5" s="1"/>
  <c r="AH100" i="5" s="1"/>
  <c r="AJ100" i="5" s="1"/>
  <c r="AL100" i="5" s="1"/>
  <c r="Z101" i="5"/>
  <c r="AF108" i="5"/>
  <c r="AH108" i="5" s="1"/>
  <c r="AJ108" i="5" s="1"/>
  <c r="AL108" i="5" s="1"/>
  <c r="AH112" i="5"/>
  <c r="AJ112" i="5" s="1"/>
  <c r="AL112" i="5" s="1"/>
  <c r="AF128" i="5"/>
  <c r="AH128" i="5" s="1"/>
  <c r="AJ128" i="5" s="1"/>
  <c r="AL128" i="5" s="1"/>
  <c r="AF140" i="5"/>
  <c r="AH140" i="5" s="1"/>
  <c r="AJ140" i="5" s="1"/>
  <c r="AL140" i="5" s="1"/>
  <c r="AF144" i="5"/>
  <c r="AH144" i="5" s="1"/>
  <c r="AJ144" i="5" s="1"/>
  <c r="AL144" i="5" s="1"/>
  <c r="AF160" i="5"/>
  <c r="AH160" i="5" s="1"/>
  <c r="AJ160" i="5" s="1"/>
  <c r="AL160" i="5" s="1"/>
  <c r="AF173" i="5"/>
  <c r="AH173" i="5" s="1"/>
  <c r="AJ173" i="5" s="1"/>
  <c r="AL173" i="5" s="1"/>
  <c r="AF177" i="5"/>
  <c r="AH177" i="5" s="1"/>
  <c r="AJ177" i="5" s="1"/>
  <c r="AL177" i="5" s="1"/>
  <c r="AF194" i="5"/>
  <c r="AH194" i="5" s="1"/>
  <c r="AJ194" i="5" s="1"/>
  <c r="AL194" i="5" s="1"/>
  <c r="Z103" i="5"/>
  <c r="Z105" i="5"/>
  <c r="Z107" i="5"/>
  <c r="Z109" i="5"/>
  <c r="Z111" i="5"/>
  <c r="Z113" i="5"/>
  <c r="Z115" i="5"/>
  <c r="Z117" i="5"/>
  <c r="Z119" i="5"/>
  <c r="Z121" i="5"/>
  <c r="Z123" i="5"/>
  <c r="Z195" i="5"/>
  <c r="AD196" i="5"/>
  <c r="AF196" i="5" s="1"/>
  <c r="AH196" i="5" s="1"/>
  <c r="AJ196" i="5" s="1"/>
  <c r="AL196" i="5" s="1"/>
  <c r="Z197" i="5"/>
  <c r="AD198" i="5"/>
  <c r="AF198" i="5" s="1"/>
  <c r="AH198" i="5" s="1"/>
  <c r="AJ198" i="5" s="1"/>
  <c r="AL198" i="5" s="1"/>
  <c r="Z199" i="5"/>
  <c r="Z201" i="5"/>
  <c r="AD202" i="5"/>
  <c r="AF202" i="5" s="1"/>
  <c r="AH202" i="5" s="1"/>
  <c r="AJ202" i="5" s="1"/>
  <c r="AL202" i="5" s="1"/>
  <c r="AF204" i="5"/>
  <c r="AH204" i="5" s="1"/>
  <c r="AJ204" i="5" s="1"/>
  <c r="AL204" i="5" s="1"/>
  <c r="AD206" i="5"/>
  <c r="AF206" i="5" s="1"/>
  <c r="AH206" i="5" s="1"/>
  <c r="AJ206" i="5" s="1"/>
  <c r="AL206" i="5" s="1"/>
  <c r="AF208" i="5"/>
  <c r="AH208" i="5" s="1"/>
  <c r="AJ208" i="5" s="1"/>
  <c r="AL208" i="5" s="1"/>
  <c r="AD210" i="5"/>
  <c r="AF210" i="5" s="1"/>
  <c r="AH210" i="5" s="1"/>
  <c r="AJ210" i="5" s="1"/>
  <c r="AL210" i="5" s="1"/>
  <c r="AD212" i="5"/>
  <c r="AF212" i="5" s="1"/>
  <c r="AH212" i="5" s="1"/>
  <c r="AJ212" i="5" s="1"/>
  <c r="AL212" i="5" s="1"/>
  <c r="AD216" i="5"/>
  <c r="AF216" i="5" s="1"/>
  <c r="AH216" i="5" s="1"/>
  <c r="AJ216" i="5" s="1"/>
  <c r="AL216" i="5" s="1"/>
  <c r="Z125" i="5"/>
  <c r="Z127" i="5"/>
  <c r="Z129" i="5"/>
  <c r="Z131" i="5"/>
  <c r="Z133" i="5"/>
  <c r="Z135" i="5"/>
  <c r="Z137" i="5"/>
  <c r="Z139" i="5"/>
  <c r="Z141" i="5"/>
  <c r="Z143" i="5"/>
  <c r="Z145" i="5"/>
  <c r="Z147" i="5"/>
  <c r="Z149" i="5"/>
  <c r="Z151" i="5"/>
  <c r="Z153" i="5"/>
  <c r="Z155" i="5"/>
  <c r="Z157" i="5"/>
  <c r="Z159" i="5"/>
  <c r="Z161" i="5"/>
  <c r="Z163" i="5"/>
  <c r="Z165" i="5"/>
  <c r="Z167" i="5"/>
  <c r="Z170" i="5"/>
  <c r="Z172" i="5"/>
  <c r="Z174" i="5"/>
  <c r="Z176" i="5"/>
  <c r="Z178" i="5"/>
  <c r="Z180" i="5"/>
  <c r="Z183" i="5"/>
  <c r="Z185" i="5"/>
  <c r="Z187" i="5"/>
  <c r="Z189" i="5"/>
  <c r="Z191" i="5"/>
  <c r="Z193" i="5"/>
  <c r="Z220" i="5"/>
  <c r="Z222" i="5"/>
  <c r="AD223" i="5"/>
  <c r="Z224" i="5"/>
  <c r="Z226" i="5"/>
  <c r="AD227" i="5"/>
  <c r="AF227" i="5" s="1"/>
  <c r="AH227" i="5" s="1"/>
  <c r="AJ227" i="5" s="1"/>
  <c r="AL227" i="5" s="1"/>
  <c r="Z228" i="5"/>
  <c r="Z230" i="5"/>
  <c r="AD231" i="5"/>
  <c r="Z232" i="5"/>
  <c r="AD233" i="5"/>
  <c r="Z234" i="5"/>
  <c r="AD235" i="5"/>
  <c r="AF235" i="5" s="1"/>
  <c r="AH235" i="5" s="1"/>
  <c r="AJ235" i="5" s="1"/>
  <c r="AL235" i="5" s="1"/>
  <c r="Z236" i="5"/>
  <c r="Z238" i="5"/>
  <c r="AB241" i="5"/>
  <c r="AD241" i="5" s="1"/>
  <c r="AF241" i="5" s="1"/>
  <c r="AH241" i="5" s="1"/>
  <c r="AJ241" i="5" s="1"/>
  <c r="AL241" i="5" s="1"/>
  <c r="AB243" i="5"/>
  <c r="AD243" i="5" s="1"/>
  <c r="AF243" i="5" s="1"/>
  <c r="AH243" i="5" s="1"/>
  <c r="AJ243" i="5" s="1"/>
  <c r="AL243" i="5" s="1"/>
  <c r="AB245" i="5"/>
  <c r="AB247" i="5"/>
  <c r="AD247" i="5" s="1"/>
  <c r="AF247" i="5" s="1"/>
  <c r="AH247" i="5" s="1"/>
  <c r="AJ247" i="5" s="1"/>
  <c r="AL247" i="5" s="1"/>
  <c r="AB249" i="5"/>
  <c r="AD249" i="5" s="1"/>
  <c r="AF249" i="5" s="1"/>
  <c r="AH249" i="5" s="1"/>
  <c r="AJ249" i="5" s="1"/>
  <c r="AL249" i="5" s="1"/>
  <c r="AB251" i="5"/>
  <c r="AD251" i="5" s="1"/>
  <c r="AF251" i="5" s="1"/>
  <c r="AH251" i="5" s="1"/>
  <c r="AJ251" i="5" s="1"/>
  <c r="AL251" i="5" s="1"/>
  <c r="AB253" i="5"/>
  <c r="AB255" i="5"/>
  <c r="AD255" i="5" s="1"/>
  <c r="AF255" i="5" s="1"/>
  <c r="AH255" i="5" s="1"/>
  <c r="AJ255" i="5" s="1"/>
  <c r="AL255" i="5" s="1"/>
  <c r="AB257" i="5"/>
  <c r="AD257" i="5" s="1"/>
  <c r="AF257" i="5" s="1"/>
  <c r="AH257" i="5" s="1"/>
  <c r="AJ257" i="5" s="1"/>
  <c r="AL257" i="5" s="1"/>
  <c r="AB260" i="5"/>
  <c r="AD260" i="5" s="1"/>
  <c r="AF260" i="5" s="1"/>
  <c r="AH260" i="5" s="1"/>
  <c r="AJ260" i="5" s="1"/>
  <c r="AL260" i="5" s="1"/>
  <c r="AX260" i="5" s="1"/>
  <c r="AB262" i="5"/>
  <c r="AB264" i="5"/>
  <c r="AD264" i="5" s="1"/>
  <c r="AF264" i="5" s="1"/>
  <c r="AH264" i="5" s="1"/>
  <c r="AJ264" i="5" s="1"/>
  <c r="AL264" i="5" s="1"/>
  <c r="AX264" i="5" s="1"/>
  <c r="Z203" i="5"/>
  <c r="Z205" i="5"/>
  <c r="Z207" i="5"/>
  <c r="Z209" i="5"/>
  <c r="Z213" i="5"/>
  <c r="Z215" i="5"/>
  <c r="Z218" i="5"/>
  <c r="AF223" i="5"/>
  <c r="AH223" i="5" s="1"/>
  <c r="AJ223" i="5" s="1"/>
  <c r="AL223" i="5" s="1"/>
  <c r="AF231" i="5"/>
  <c r="AH231" i="5" s="1"/>
  <c r="AJ231" i="5" s="1"/>
  <c r="AL231" i="5" s="1"/>
  <c r="AF233" i="5"/>
  <c r="AH233" i="5" s="1"/>
  <c r="AJ233" i="5" s="1"/>
  <c r="AL233" i="5" s="1"/>
  <c r="Z240" i="5"/>
  <c r="Z242" i="5"/>
  <c r="Z244" i="5"/>
  <c r="AD245" i="5"/>
  <c r="AF245" i="5" s="1"/>
  <c r="AH245" i="5" s="1"/>
  <c r="AJ245" i="5" s="1"/>
  <c r="AL245" i="5" s="1"/>
  <c r="Z246" i="5"/>
  <c r="Z248" i="5"/>
  <c r="Z250" i="5"/>
  <c r="Z252" i="5"/>
  <c r="AD253" i="5"/>
  <c r="AF253" i="5" s="1"/>
  <c r="AH253" i="5" s="1"/>
  <c r="AJ253" i="5" s="1"/>
  <c r="AL253" i="5" s="1"/>
  <c r="Z254" i="5"/>
  <c r="Z256" i="5"/>
  <c r="Z258" i="5"/>
  <c r="Z261" i="5"/>
  <c r="AW261" i="5" s="1"/>
  <c r="AD262" i="5"/>
  <c r="AF262" i="5" s="1"/>
  <c r="AH262" i="5" s="1"/>
  <c r="AJ262" i="5" s="1"/>
  <c r="AL262" i="5" s="1"/>
  <c r="AX262" i="5" s="1"/>
  <c r="Z263" i="5"/>
  <c r="AW263" i="5" s="1"/>
  <c r="Z265" i="5"/>
  <c r="AW265" i="5" s="1"/>
  <c r="Z267" i="5"/>
  <c r="AW267" i="5" s="1"/>
  <c r="AD268" i="5"/>
  <c r="AF268" i="5" s="1"/>
  <c r="AH268" i="5" s="1"/>
  <c r="AJ268" i="5" s="1"/>
  <c r="AL268" i="5" s="1"/>
  <c r="AX268" i="5" s="1"/>
  <c r="Z269" i="5"/>
  <c r="AW269" i="5" s="1"/>
  <c r="Z271" i="5"/>
  <c r="AW271" i="5" s="1"/>
  <c r="AD272" i="5"/>
  <c r="AF272" i="5" s="1"/>
  <c r="AH272" i="5" s="1"/>
  <c r="AJ272" i="5" s="1"/>
  <c r="AL272" i="5" s="1"/>
  <c r="AX272" i="5" s="1"/>
  <c r="AD273" i="5"/>
  <c r="AF273" i="5" s="1"/>
  <c r="AH273" i="5" s="1"/>
  <c r="AJ273" i="5" s="1"/>
  <c r="AL273" i="5" s="1"/>
  <c r="AX273" i="5" s="1"/>
  <c r="AD280" i="5"/>
  <c r="AF280" i="5" s="1"/>
  <c r="AH280" i="5" s="1"/>
  <c r="AJ280" i="5" s="1"/>
  <c r="AL280" i="5" s="1"/>
  <c r="AX280" i="5" s="1"/>
  <c r="AD284" i="5"/>
  <c r="AF284" i="5" s="1"/>
  <c r="AH284" i="5" s="1"/>
  <c r="AJ284" i="5" s="1"/>
  <c r="AL284" i="5" s="1"/>
  <c r="AX284" i="5" s="1"/>
  <c r="AD288" i="5"/>
  <c r="AF288" i="5" s="1"/>
  <c r="AH288" i="5" s="1"/>
  <c r="AJ288" i="5" s="1"/>
  <c r="AL288" i="5" s="1"/>
  <c r="AX288" i="5" s="1"/>
  <c r="Z274" i="5"/>
  <c r="AW274" i="5" s="1"/>
  <c r="Z277" i="5"/>
  <c r="Z279" i="5"/>
  <c r="AW279" i="5" s="1"/>
  <c r="Z281" i="5"/>
  <c r="AW281" i="5" s="1"/>
  <c r="Z283" i="5"/>
  <c r="AW283" i="5" s="1"/>
  <c r="J22" i="14" l="1"/>
  <c r="AW277" i="5"/>
  <c r="O29" i="32"/>
  <c r="T22" i="14"/>
  <c r="X22" i="14"/>
  <c r="AE22" i="14"/>
  <c r="O22" i="14"/>
  <c r="AW288" i="5"/>
  <c r="AW286" i="5"/>
  <c r="AW280" i="5"/>
  <c r="AW278" i="5"/>
  <c r="AW273" i="5"/>
  <c r="AW268" i="5"/>
  <c r="AW287" i="5"/>
  <c r="AW284" i="5"/>
  <c r="AW272" i="5"/>
  <c r="O44" i="32"/>
  <c r="U42" i="32"/>
  <c r="U43" i="32"/>
  <c r="U23" i="30"/>
  <c r="U10" i="28"/>
  <c r="O25" i="28"/>
  <c r="O26" i="28"/>
  <c r="O24" i="28"/>
  <c r="O11" i="28"/>
  <c r="Y10" i="21"/>
  <c r="Y13" i="21"/>
  <c r="Y15" i="21"/>
  <c r="Y17" i="21"/>
  <c r="Y19" i="21"/>
  <c r="Y21" i="21"/>
  <c r="Y26" i="21"/>
  <c r="Y28" i="21"/>
  <c r="Y47" i="21"/>
  <c r="Y49" i="21"/>
  <c r="Y51" i="21"/>
  <c r="Y53" i="21"/>
  <c r="Y55" i="21"/>
  <c r="Y7" i="21"/>
  <c r="Y8" i="21"/>
  <c r="Y12" i="21"/>
  <c r="Y14" i="21"/>
  <c r="Y16" i="21"/>
  <c r="Y18" i="21"/>
  <c r="Y20" i="21"/>
  <c r="Y25" i="21"/>
  <c r="Y27" i="21"/>
  <c r="Y46" i="21"/>
  <c r="Y48" i="21"/>
  <c r="Y50" i="21"/>
  <c r="Y52" i="21"/>
  <c r="Y54" i="21"/>
  <c r="Y56" i="21"/>
  <c r="Y23" i="21"/>
  <c r="Y42" i="21"/>
  <c r="Y38" i="21"/>
  <c r="Y34" i="21"/>
  <c r="Y30" i="21"/>
  <c r="Y22" i="21"/>
  <c r="Y39" i="21"/>
  <c r="Y35" i="21"/>
  <c r="Y31" i="21"/>
  <c r="Y44" i="21"/>
  <c r="Y11" i="21"/>
  <c r="Y43" i="21"/>
  <c r="Y40" i="21"/>
  <c r="Y36" i="21"/>
  <c r="Y32" i="21"/>
  <c r="Y24" i="21"/>
  <c r="Y41" i="21"/>
  <c r="Y37" i="21"/>
  <c r="Y33" i="21"/>
  <c r="Y29" i="21"/>
  <c r="Y45" i="21"/>
  <c r="Y9" i="21"/>
  <c r="O25" i="30"/>
  <c r="J23" i="30"/>
  <c r="J10" i="14"/>
  <c r="Z11" i="14"/>
  <c r="Y104" i="31"/>
  <c r="AE9" i="14"/>
  <c r="U11" i="28"/>
  <c r="Y8" i="33"/>
  <c r="Y10" i="33"/>
  <c r="Y12" i="33"/>
  <c r="Y15" i="33"/>
  <c r="Y18" i="33"/>
  <c r="Y20" i="33"/>
  <c r="Y25" i="33"/>
  <c r="Y27" i="33"/>
  <c r="Y29" i="33"/>
  <c r="Y31" i="33"/>
  <c r="Y33" i="33"/>
  <c r="Y35" i="33"/>
  <c r="Y37" i="33"/>
  <c r="Y39" i="33"/>
  <c r="Y41" i="33"/>
  <c r="Y43" i="33"/>
  <c r="Y45" i="33"/>
  <c r="Y47" i="33"/>
  <c r="Y49" i="33"/>
  <c r="Y51" i="33"/>
  <c r="Y53" i="33"/>
  <c r="Y55" i="33"/>
  <c r="Y57" i="33"/>
  <c r="Y59" i="33"/>
  <c r="Y61" i="33"/>
  <c r="Y63" i="33"/>
  <c r="Y65" i="33"/>
  <c r="Y67" i="33"/>
  <c r="Y69" i="33"/>
  <c r="Y71" i="33"/>
  <c r="Y73" i="33"/>
  <c r="Y75" i="33"/>
  <c r="Y77" i="33"/>
  <c r="Y79" i="33"/>
  <c r="Y81" i="33"/>
  <c r="Y83" i="33"/>
  <c r="Y85" i="33"/>
  <c r="Y87" i="33"/>
  <c r="Y89" i="33"/>
  <c r="Y91" i="33"/>
  <c r="Y93" i="33"/>
  <c r="Y95" i="33"/>
  <c r="Y97" i="33"/>
  <c r="Y99" i="33"/>
  <c r="Y101" i="33"/>
  <c r="Y7" i="33"/>
  <c r="Y13" i="33"/>
  <c r="Y14" i="33"/>
  <c r="Y16" i="33"/>
  <c r="Y17" i="33"/>
  <c r="Y19" i="33"/>
  <c r="Y22" i="33"/>
  <c r="Y24" i="33"/>
  <c r="Y26" i="33"/>
  <c r="Y28" i="33"/>
  <c r="Y30" i="33"/>
  <c r="Y32" i="33"/>
  <c r="Y34" i="33"/>
  <c r="Y36" i="33"/>
  <c r="Y38" i="33"/>
  <c r="Y40" i="33"/>
  <c r="Y42" i="33"/>
  <c r="Y44" i="33"/>
  <c r="Y46" i="33"/>
  <c r="Y48" i="33"/>
  <c r="Y50" i="33"/>
  <c r="Y52" i="33"/>
  <c r="Y54" i="33"/>
  <c r="Y56" i="33"/>
  <c r="Y58" i="33"/>
  <c r="Y60" i="33"/>
  <c r="Y62" i="33"/>
  <c r="Y64" i="33"/>
  <c r="Y66" i="33"/>
  <c r="Y68" i="33"/>
  <c r="Y70" i="33"/>
  <c r="Y72" i="33"/>
  <c r="Y74" i="33"/>
  <c r="Y76" i="33"/>
  <c r="Y78" i="33"/>
  <c r="Y80" i="33"/>
  <c r="Y82" i="33"/>
  <c r="Y84" i="33"/>
  <c r="Y86" i="33"/>
  <c r="Y88" i="33"/>
  <c r="Y90" i="33"/>
  <c r="Y92" i="33"/>
  <c r="Y94" i="33"/>
  <c r="Y96" i="33"/>
  <c r="Y98" i="33"/>
  <c r="Y100" i="33"/>
  <c r="Y102" i="33"/>
  <c r="Y21" i="33"/>
  <c r="Y9" i="33"/>
  <c r="Y23" i="33"/>
  <c r="Y11" i="33"/>
  <c r="O22" i="32"/>
  <c r="U22" i="32"/>
  <c r="Y11" i="31"/>
  <c r="Y10" i="31"/>
  <c r="Y63" i="31"/>
  <c r="Y79" i="31"/>
  <c r="Y95" i="31"/>
  <c r="Y103" i="31"/>
  <c r="Y68" i="31"/>
  <c r="Y84" i="31"/>
  <c r="Y100" i="31"/>
  <c r="Y69" i="31"/>
  <c r="Y85" i="31"/>
  <c r="Y101" i="31"/>
  <c r="Y66" i="31"/>
  <c r="Y82" i="31"/>
  <c r="Y98" i="31"/>
  <c r="Y47" i="31"/>
  <c r="Y50" i="31"/>
  <c r="Y45" i="31"/>
  <c r="Y36" i="31"/>
  <c r="Y52" i="31"/>
  <c r="Y16" i="31"/>
  <c r="Y29" i="31"/>
  <c r="Y18" i="31"/>
  <c r="Y21" i="31"/>
  <c r="Y30" i="31"/>
  <c r="Y9" i="31"/>
  <c r="Y55" i="31"/>
  <c r="Y71" i="31"/>
  <c r="Y87" i="31"/>
  <c r="Y60" i="31"/>
  <c r="Y76" i="31"/>
  <c r="Y92" i="31"/>
  <c r="Y61" i="31"/>
  <c r="Y77" i="31"/>
  <c r="Y93" i="31"/>
  <c r="Y58" i="31"/>
  <c r="Y74" i="31"/>
  <c r="Y90" i="31"/>
  <c r="Y39" i="31"/>
  <c r="Y42" i="31"/>
  <c r="Y37" i="31"/>
  <c r="Y53" i="31"/>
  <c r="Y44" i="31"/>
  <c r="Y32" i="31"/>
  <c r="Y27" i="31"/>
  <c r="Y23" i="31"/>
  <c r="J9" i="14"/>
  <c r="O9" i="14"/>
  <c r="T14" i="14"/>
  <c r="Y14" i="31"/>
  <c r="Y12" i="31"/>
  <c r="Y7" i="31"/>
  <c r="Y8" i="31"/>
  <c r="Y59" i="31"/>
  <c r="Y67" i="31"/>
  <c r="Y75" i="31"/>
  <c r="Y83" i="31"/>
  <c r="Y91" i="31"/>
  <c r="Y99" i="31"/>
  <c r="Y56" i="31"/>
  <c r="Y64" i="31"/>
  <c r="Y72" i="31"/>
  <c r="Y80" i="31"/>
  <c r="Y88" i="31"/>
  <c r="Y96" i="31"/>
  <c r="Y57" i="31"/>
  <c r="Y65" i="31"/>
  <c r="Y73" i="31"/>
  <c r="Y81" i="31"/>
  <c r="Y89" i="31"/>
  <c r="Y97" i="31"/>
  <c r="Y54" i="31"/>
  <c r="Y62" i="31"/>
  <c r="Y70" i="31"/>
  <c r="Y78" i="31"/>
  <c r="Y86" i="31"/>
  <c r="Y94" i="31"/>
  <c r="Y102" i="31"/>
  <c r="Y35" i="31"/>
  <c r="Y43" i="31"/>
  <c r="Y51" i="31"/>
  <c r="Y38" i="31"/>
  <c r="Y46" i="31"/>
  <c r="Y41" i="31"/>
  <c r="Y49" i="31"/>
  <c r="Y40" i="31"/>
  <c r="Y48" i="31"/>
  <c r="Y19" i="31"/>
  <c r="Y25" i="31"/>
  <c r="Y33" i="31"/>
  <c r="Y15" i="31"/>
  <c r="Y22" i="31"/>
  <c r="Y28" i="31"/>
  <c r="Y17" i="31"/>
  <c r="Y24" i="31"/>
  <c r="Y31" i="31"/>
  <c r="Y13" i="31"/>
  <c r="Y20" i="31"/>
  <c r="Y26" i="31"/>
  <c r="Y34" i="31"/>
  <c r="AL20" i="28"/>
  <c r="AL9" i="28"/>
  <c r="AL15" i="28"/>
  <c r="AL13" i="28"/>
  <c r="AL12" i="28"/>
  <c r="AL10" i="28"/>
  <c r="AL23" i="28"/>
  <c r="AL18" i="28"/>
  <c r="AE10" i="14"/>
  <c r="Z14" i="14"/>
  <c r="T11" i="14"/>
  <c r="J25" i="30"/>
  <c r="Z10" i="14"/>
  <c r="T10" i="14"/>
  <c r="AE14" i="14"/>
  <c r="J14" i="14"/>
  <c r="AE11" i="14"/>
  <c r="O11" i="14"/>
  <c r="J11" i="28"/>
  <c r="T9" i="14"/>
  <c r="Z9" i="14"/>
  <c r="K8" i="34"/>
  <c r="L8" i="34" s="1"/>
  <c r="M8" i="34" s="1"/>
  <c r="N8" i="34" s="1"/>
  <c r="K9" i="34"/>
  <c r="L9" i="34" s="1"/>
  <c r="M9" i="34" s="1"/>
  <c r="N9" i="34" s="1"/>
  <c r="K10" i="34"/>
  <c r="L10" i="34" s="1"/>
  <c r="M10" i="34" s="1"/>
  <c r="N10" i="34" s="1"/>
  <c r="A168" i="10"/>
  <c r="B169" i="10"/>
  <c r="A400" i="10"/>
  <c r="B401" i="10"/>
  <c r="J24" i="30"/>
  <c r="O17" i="32"/>
  <c r="U17" i="32"/>
  <c r="J17" i="32"/>
  <c r="U24" i="30"/>
  <c r="O27" i="28"/>
  <c r="P8" i="23"/>
  <c r="Q10" i="23" s="1"/>
  <c r="R10" i="23" s="1"/>
  <c r="S10" i="23" s="1"/>
  <c r="T10" i="23" s="1"/>
  <c r="J8" i="23"/>
  <c r="O19" i="32"/>
  <c r="U19" i="32"/>
  <c r="J19" i="32"/>
  <c r="U11" i="32"/>
  <c r="O11" i="32"/>
  <c r="J11" i="32"/>
  <c r="J20" i="34"/>
  <c r="O9" i="32"/>
  <c r="U9" i="32"/>
  <c r="J9" i="32"/>
  <c r="U22" i="28"/>
  <c r="J22" i="28"/>
  <c r="O22" i="28"/>
  <c r="U16" i="28"/>
  <c r="J16" i="28"/>
  <c r="O16" i="28"/>
  <c r="U12" i="28"/>
  <c r="J12" i="28"/>
  <c r="O12" i="28"/>
  <c r="U19" i="28"/>
  <c r="O19" i="28"/>
  <c r="J19" i="28"/>
  <c r="U15" i="28"/>
  <c r="O15" i="28"/>
  <c r="J15" i="28"/>
  <c r="U21" i="30"/>
  <c r="J21" i="30"/>
  <c r="O21" i="30"/>
  <c r="O15" i="30"/>
  <c r="U15" i="30"/>
  <c r="J15" i="30"/>
  <c r="O10" i="28"/>
  <c r="J10" i="28"/>
  <c r="O9" i="28"/>
  <c r="U9" i="28"/>
  <c r="J9" i="28"/>
  <c r="J20" i="23"/>
  <c r="P20" i="23"/>
  <c r="J14" i="23"/>
  <c r="P14" i="23"/>
  <c r="U16" i="32"/>
  <c r="J16" i="32"/>
  <c r="O16" i="32"/>
  <c r="U12" i="32"/>
  <c r="O12" i="32"/>
  <c r="J12" i="32"/>
  <c r="U20" i="30"/>
  <c r="O20" i="30"/>
  <c r="J20" i="30"/>
  <c r="J14" i="30"/>
  <c r="U14" i="30"/>
  <c r="O14" i="30"/>
  <c r="J21" i="23"/>
  <c r="P21" i="23"/>
  <c r="J17" i="23"/>
  <c r="P17" i="23"/>
  <c r="J11" i="23"/>
  <c r="P11" i="23"/>
  <c r="O12" i="30"/>
  <c r="U12" i="30"/>
  <c r="J12" i="30"/>
  <c r="O19" i="30"/>
  <c r="U19" i="30"/>
  <c r="J19" i="30"/>
  <c r="K8" i="30"/>
  <c r="L8" i="30" s="1"/>
  <c r="M8" i="30" s="1"/>
  <c r="K11" i="34"/>
  <c r="L11" i="34" s="1"/>
  <c r="M11" i="34" s="1"/>
  <c r="N11" i="34" s="1"/>
  <c r="K13" i="34"/>
  <c r="L13" i="34" s="1"/>
  <c r="M13" i="34" s="1"/>
  <c r="N13" i="34" s="1"/>
  <c r="K15" i="34"/>
  <c r="L15" i="34" s="1"/>
  <c r="M15" i="34" s="1"/>
  <c r="N15" i="34" s="1"/>
  <c r="K17" i="34"/>
  <c r="L17" i="34" s="1"/>
  <c r="M17" i="34" s="1"/>
  <c r="N17" i="34" s="1"/>
  <c r="J15" i="23"/>
  <c r="P15" i="23"/>
  <c r="U21" i="32"/>
  <c r="O21" i="32"/>
  <c r="J21" i="32"/>
  <c r="O15" i="32"/>
  <c r="U15" i="32"/>
  <c r="J15" i="32"/>
  <c r="J19" i="34"/>
  <c r="K19" i="34" s="1"/>
  <c r="L19" i="34" s="1"/>
  <c r="M19" i="34" s="1"/>
  <c r="J21" i="34"/>
  <c r="O13" i="30"/>
  <c r="U13" i="30"/>
  <c r="J13" i="30"/>
  <c r="U20" i="28"/>
  <c r="J20" i="28"/>
  <c r="O20" i="28"/>
  <c r="U14" i="28"/>
  <c r="O14" i="28"/>
  <c r="J14" i="28"/>
  <c r="U21" i="28"/>
  <c r="O21" i="28"/>
  <c r="J21" i="28"/>
  <c r="U17" i="28"/>
  <c r="O17" i="28"/>
  <c r="J17" i="28"/>
  <c r="U13" i="28"/>
  <c r="O13" i="28"/>
  <c r="J13" i="28"/>
  <c r="O17" i="30"/>
  <c r="J17" i="30"/>
  <c r="U17" i="30"/>
  <c r="J9" i="30"/>
  <c r="K9" i="30" s="1"/>
  <c r="L9" i="30" s="1"/>
  <c r="M9" i="30" s="1"/>
  <c r="N9" i="30" s="1"/>
  <c r="U9" i="30"/>
  <c r="V9" i="30" s="1"/>
  <c r="W9" i="30" s="1"/>
  <c r="X9" i="30" s="1"/>
  <c r="Y9" i="30" s="1"/>
  <c r="O9" i="30"/>
  <c r="P9" i="30" s="1"/>
  <c r="Q9" i="30" s="1"/>
  <c r="R9" i="30" s="1"/>
  <c r="S9" i="30" s="1"/>
  <c r="U18" i="28"/>
  <c r="O18" i="28"/>
  <c r="J18" i="28"/>
  <c r="P22" i="23"/>
  <c r="J22" i="23"/>
  <c r="P16" i="23"/>
  <c r="J16" i="23"/>
  <c r="J12" i="23"/>
  <c r="P12" i="23"/>
  <c r="U20" i="32"/>
  <c r="O20" i="32"/>
  <c r="J20" i="32"/>
  <c r="U18" i="32"/>
  <c r="O18" i="32"/>
  <c r="J18" i="32"/>
  <c r="U14" i="32"/>
  <c r="O14" i="32"/>
  <c r="J14" i="32"/>
  <c r="O10" i="32"/>
  <c r="U10" i="32"/>
  <c r="J10" i="32"/>
  <c r="O22" i="30"/>
  <c r="U22" i="30"/>
  <c r="J22" i="30"/>
  <c r="J16" i="30"/>
  <c r="U16" i="30"/>
  <c r="O16" i="30"/>
  <c r="U10" i="30"/>
  <c r="J10" i="30"/>
  <c r="O10" i="30"/>
  <c r="J19" i="23"/>
  <c r="P19" i="23"/>
  <c r="J13" i="23"/>
  <c r="P13" i="23"/>
  <c r="U13" i="32"/>
  <c r="J13" i="32"/>
  <c r="O13" i="32"/>
  <c r="O8" i="32"/>
  <c r="U8" i="32"/>
  <c r="J8" i="32"/>
  <c r="J11" i="30"/>
  <c r="U11" i="30"/>
  <c r="O11" i="30"/>
  <c r="J18" i="30"/>
  <c r="U18" i="30"/>
  <c r="O18" i="30"/>
  <c r="V8" i="30"/>
  <c r="W8" i="30" s="1"/>
  <c r="X8" i="30" s="1"/>
  <c r="P8" i="30"/>
  <c r="Q8" i="30" s="1"/>
  <c r="R8" i="30" s="1"/>
  <c r="U8" i="28"/>
  <c r="O8" i="28"/>
  <c r="J8" i="28"/>
  <c r="K12" i="34"/>
  <c r="L12" i="34" s="1"/>
  <c r="M12" i="34" s="1"/>
  <c r="N12" i="34" s="1"/>
  <c r="K14" i="34"/>
  <c r="L14" i="34" s="1"/>
  <c r="M14" i="34" s="1"/>
  <c r="N14" i="34" s="1"/>
  <c r="K16" i="34"/>
  <c r="L16" i="34" s="1"/>
  <c r="M16" i="34" s="1"/>
  <c r="N16" i="34" s="1"/>
  <c r="K18" i="34"/>
  <c r="L18" i="34" s="1"/>
  <c r="M18" i="34" s="1"/>
  <c r="N18" i="34" s="1"/>
  <c r="AW282" i="5"/>
  <c r="AW276" i="5"/>
  <c r="AW270" i="5"/>
  <c r="AW264" i="5"/>
  <c r="AW260" i="5"/>
  <c r="AF266" i="5"/>
  <c r="AH266" i="5" s="1"/>
  <c r="AJ266" i="5" s="1"/>
  <c r="AL266" i="5" s="1"/>
  <c r="AX266" i="5" s="1"/>
  <c r="AW262" i="5"/>
  <c r="Y94" i="29" l="1"/>
  <c r="Y63" i="29"/>
  <c r="Y71" i="29"/>
  <c r="Y79" i="29"/>
  <c r="Y87" i="29"/>
  <c r="Y95" i="29"/>
  <c r="Y60" i="29"/>
  <c r="Y68" i="29"/>
  <c r="Y76" i="29"/>
  <c r="Y84" i="29"/>
  <c r="Y92" i="29"/>
  <c r="Y100" i="29"/>
  <c r="Y61" i="29"/>
  <c r="Y69" i="29"/>
  <c r="Y77" i="29"/>
  <c r="Y85" i="29"/>
  <c r="Y93" i="29"/>
  <c r="Y58" i="29"/>
  <c r="Y66" i="29"/>
  <c r="Y74" i="29"/>
  <c r="Y82" i="29"/>
  <c r="Y90" i="29"/>
  <c r="Y98" i="29"/>
  <c r="Y59" i="29"/>
  <c r="Y67" i="29"/>
  <c r="Y75" i="29"/>
  <c r="Y83" i="29"/>
  <c r="Y91" i="29"/>
  <c r="Y99" i="29"/>
  <c r="Y64" i="29"/>
  <c r="Y72" i="29"/>
  <c r="Y80" i="29"/>
  <c r="Y88" i="29"/>
  <c r="Y96" i="29"/>
  <c r="Y57" i="29"/>
  <c r="Y65" i="29"/>
  <c r="Y73" i="29"/>
  <c r="Y81" i="29"/>
  <c r="Y89" i="29"/>
  <c r="Y97" i="29"/>
  <c r="Y62" i="29"/>
  <c r="Y70" i="29"/>
  <c r="Y78" i="29"/>
  <c r="Y86" i="29"/>
  <c r="Y54" i="29"/>
  <c r="Y22" i="29"/>
  <c r="Y13" i="29"/>
  <c r="Y10" i="29"/>
  <c r="Y7" i="29"/>
  <c r="Y21" i="29"/>
  <c r="Y18" i="29"/>
  <c r="Y15" i="29"/>
  <c r="Y12" i="29"/>
  <c r="Y38" i="29"/>
  <c r="Y29" i="29"/>
  <c r="Y26" i="29"/>
  <c r="Y31" i="29"/>
  <c r="Y47" i="29"/>
  <c r="Y45" i="29"/>
  <c r="Y48" i="29"/>
  <c r="Y50" i="29"/>
  <c r="Y33" i="29"/>
  <c r="Y35" i="29"/>
  <c r="Y43" i="29"/>
  <c r="Y49" i="29"/>
  <c r="Y30" i="29"/>
  <c r="Y24" i="29"/>
  <c r="Y27" i="29"/>
  <c r="Y52" i="29"/>
  <c r="Y20" i="29"/>
  <c r="Y17" i="29"/>
  <c r="Y9" i="29"/>
  <c r="Y23" i="29"/>
  <c r="Y19" i="29"/>
  <c r="Y16" i="29"/>
  <c r="Y14" i="29"/>
  <c r="Y11" i="29"/>
  <c r="Y8" i="29"/>
  <c r="Y36" i="29"/>
  <c r="Y37" i="29"/>
  <c r="Y32" i="29"/>
  <c r="Y39" i="29"/>
  <c r="Y42" i="29"/>
  <c r="Y44" i="29"/>
  <c r="Y56" i="29"/>
  <c r="Y53" i="29"/>
  <c r="Y55" i="29"/>
  <c r="Y28" i="29"/>
  <c r="Y40" i="29"/>
  <c r="Y41" i="29"/>
  <c r="Y51" i="29"/>
  <c r="Y25" i="29"/>
  <c r="Y34" i="29"/>
  <c r="Y46" i="29"/>
  <c r="K8" i="32"/>
  <c r="L8" i="32" s="1"/>
  <c r="M8" i="32" s="1"/>
  <c r="N8" i="32" s="1"/>
  <c r="Q9" i="23"/>
  <c r="R9" i="23" s="1"/>
  <c r="S9" i="23" s="1"/>
  <c r="T9" i="23" s="1"/>
  <c r="K105" i="34"/>
  <c r="L105" i="34" s="1"/>
  <c r="M105" i="34" s="1"/>
  <c r="K101" i="34"/>
  <c r="L101" i="34" s="1"/>
  <c r="M101" i="34" s="1"/>
  <c r="K104" i="34"/>
  <c r="L104" i="34" s="1"/>
  <c r="M104" i="34" s="1"/>
  <c r="K107" i="34"/>
  <c r="L107" i="34" s="1"/>
  <c r="M107" i="34" s="1"/>
  <c r="K103" i="34"/>
  <c r="L103" i="34" s="1"/>
  <c r="M103" i="34" s="1"/>
  <c r="K106" i="34"/>
  <c r="L106" i="34" s="1"/>
  <c r="M106" i="34" s="1"/>
  <c r="K102" i="34"/>
  <c r="L102" i="34" s="1"/>
  <c r="M102" i="34" s="1"/>
  <c r="K62" i="34"/>
  <c r="L62" i="34" s="1"/>
  <c r="M62" i="34" s="1"/>
  <c r="N62" i="34" s="1"/>
  <c r="K78" i="34"/>
  <c r="L78" i="34" s="1"/>
  <c r="M78" i="34" s="1"/>
  <c r="N78" i="34" s="1"/>
  <c r="K94" i="34"/>
  <c r="L94" i="34" s="1"/>
  <c r="M94" i="34" s="1"/>
  <c r="N94" i="34" s="1"/>
  <c r="K68" i="34"/>
  <c r="L68" i="34" s="1"/>
  <c r="M68" i="34" s="1"/>
  <c r="N68" i="34" s="1"/>
  <c r="K84" i="34"/>
  <c r="L84" i="34" s="1"/>
  <c r="M84" i="34" s="1"/>
  <c r="N84" i="34" s="1"/>
  <c r="K100" i="34"/>
  <c r="L100" i="34" s="1"/>
  <c r="M100" i="34" s="1"/>
  <c r="N100" i="34" s="1"/>
  <c r="K89" i="34"/>
  <c r="L89" i="34" s="1"/>
  <c r="M89" i="34" s="1"/>
  <c r="N89" i="34" s="1"/>
  <c r="K73" i="34"/>
  <c r="L73" i="34" s="1"/>
  <c r="M73" i="34" s="1"/>
  <c r="N73" i="34" s="1"/>
  <c r="K97" i="34"/>
  <c r="L97" i="34" s="1"/>
  <c r="M97" i="34" s="1"/>
  <c r="N97" i="34" s="1"/>
  <c r="K83" i="34"/>
  <c r="L83" i="34" s="1"/>
  <c r="M83" i="34" s="1"/>
  <c r="N83" i="34" s="1"/>
  <c r="K67" i="34"/>
  <c r="L67" i="34" s="1"/>
  <c r="M67" i="34" s="1"/>
  <c r="N67" i="34" s="1"/>
  <c r="K66" i="34"/>
  <c r="L66" i="34" s="1"/>
  <c r="M66" i="34" s="1"/>
  <c r="N66" i="34" s="1"/>
  <c r="K82" i="34"/>
  <c r="L82" i="34" s="1"/>
  <c r="M82" i="34" s="1"/>
  <c r="N82" i="34" s="1"/>
  <c r="K98" i="34"/>
  <c r="L98" i="34" s="1"/>
  <c r="M98" i="34" s="1"/>
  <c r="N98" i="34" s="1"/>
  <c r="K72" i="34"/>
  <c r="L72" i="34" s="1"/>
  <c r="M72" i="34" s="1"/>
  <c r="N72" i="34" s="1"/>
  <c r="K88" i="34"/>
  <c r="L88" i="34" s="1"/>
  <c r="M88" i="34" s="1"/>
  <c r="N88" i="34" s="1"/>
  <c r="K93" i="34"/>
  <c r="L93" i="34" s="1"/>
  <c r="M93" i="34" s="1"/>
  <c r="N93" i="34" s="1"/>
  <c r="K85" i="34"/>
  <c r="L85" i="34" s="1"/>
  <c r="M85" i="34" s="1"/>
  <c r="N85" i="34" s="1"/>
  <c r="K69" i="34"/>
  <c r="L69" i="34" s="1"/>
  <c r="M69" i="34" s="1"/>
  <c r="N69" i="34" s="1"/>
  <c r="K99" i="34"/>
  <c r="L99" i="34" s="1"/>
  <c r="M99" i="34" s="1"/>
  <c r="N99" i="34" s="1"/>
  <c r="K79" i="34"/>
  <c r="L79" i="34" s="1"/>
  <c r="M79" i="34" s="1"/>
  <c r="N79" i="34" s="1"/>
  <c r="K63" i="34"/>
  <c r="L63" i="34" s="1"/>
  <c r="M63" i="34" s="1"/>
  <c r="N63" i="34" s="1"/>
  <c r="K70" i="34"/>
  <c r="L70" i="34" s="1"/>
  <c r="M70" i="34" s="1"/>
  <c r="N70" i="34" s="1"/>
  <c r="K86" i="34"/>
  <c r="L86" i="34" s="1"/>
  <c r="M86" i="34" s="1"/>
  <c r="N86" i="34" s="1"/>
  <c r="K60" i="34"/>
  <c r="L60" i="34" s="1"/>
  <c r="M60" i="34" s="1"/>
  <c r="N60" i="34" s="1"/>
  <c r="K76" i="34"/>
  <c r="L76" i="34" s="1"/>
  <c r="M76" i="34" s="1"/>
  <c r="N76" i="34" s="1"/>
  <c r="K92" i="34"/>
  <c r="L92" i="34" s="1"/>
  <c r="M92" i="34" s="1"/>
  <c r="N92" i="34" s="1"/>
  <c r="K59" i="34"/>
  <c r="L59" i="34" s="1"/>
  <c r="M59" i="34" s="1"/>
  <c r="N59" i="34" s="1"/>
  <c r="K81" i="34"/>
  <c r="L81" i="34" s="1"/>
  <c r="M81" i="34" s="1"/>
  <c r="N81" i="34" s="1"/>
  <c r="K65" i="34"/>
  <c r="L65" i="34" s="1"/>
  <c r="M65" i="34" s="1"/>
  <c r="N65" i="34" s="1"/>
  <c r="K91" i="34"/>
  <c r="L91" i="34" s="1"/>
  <c r="M91" i="34" s="1"/>
  <c r="N91" i="34" s="1"/>
  <c r="K75" i="34"/>
  <c r="L75" i="34" s="1"/>
  <c r="M75" i="34" s="1"/>
  <c r="N75" i="34" s="1"/>
  <c r="K58" i="34"/>
  <c r="L58" i="34" s="1"/>
  <c r="M58" i="34" s="1"/>
  <c r="N58" i="34" s="1"/>
  <c r="K74" i="34"/>
  <c r="L74" i="34" s="1"/>
  <c r="M74" i="34" s="1"/>
  <c r="N74" i="34" s="1"/>
  <c r="K90" i="34"/>
  <c r="L90" i="34" s="1"/>
  <c r="M90" i="34" s="1"/>
  <c r="N90" i="34" s="1"/>
  <c r="K64" i="34"/>
  <c r="L64" i="34" s="1"/>
  <c r="M64" i="34" s="1"/>
  <c r="N64" i="34" s="1"/>
  <c r="K80" i="34"/>
  <c r="L80" i="34" s="1"/>
  <c r="M80" i="34" s="1"/>
  <c r="N80" i="34" s="1"/>
  <c r="K96" i="34"/>
  <c r="L96" i="34" s="1"/>
  <c r="M96" i="34" s="1"/>
  <c r="N96" i="34" s="1"/>
  <c r="K95" i="34"/>
  <c r="L95" i="34" s="1"/>
  <c r="M95" i="34" s="1"/>
  <c r="N95" i="34" s="1"/>
  <c r="K77" i="34"/>
  <c r="L77" i="34" s="1"/>
  <c r="M77" i="34" s="1"/>
  <c r="N77" i="34" s="1"/>
  <c r="K61" i="34"/>
  <c r="L61" i="34" s="1"/>
  <c r="M61" i="34" s="1"/>
  <c r="N61" i="34" s="1"/>
  <c r="K87" i="34"/>
  <c r="L87" i="34" s="1"/>
  <c r="M87" i="34" s="1"/>
  <c r="N87" i="34" s="1"/>
  <c r="K71" i="34"/>
  <c r="L71" i="34" s="1"/>
  <c r="M71" i="34" s="1"/>
  <c r="N71" i="34" s="1"/>
  <c r="K98" i="32"/>
  <c r="L98" i="32" s="1"/>
  <c r="M98" i="32" s="1"/>
  <c r="N98" i="32" s="1"/>
  <c r="K94" i="32"/>
  <c r="L94" i="32" s="1"/>
  <c r="M94" i="32" s="1"/>
  <c r="N94" i="32" s="1"/>
  <c r="K90" i="32"/>
  <c r="L90" i="32" s="1"/>
  <c r="M90" i="32" s="1"/>
  <c r="N90" i="32" s="1"/>
  <c r="K86" i="32"/>
  <c r="L86" i="32" s="1"/>
  <c r="M86" i="32" s="1"/>
  <c r="N86" i="32" s="1"/>
  <c r="K82" i="32"/>
  <c r="L82" i="32" s="1"/>
  <c r="M82" i="32" s="1"/>
  <c r="N82" i="32" s="1"/>
  <c r="K78" i="32"/>
  <c r="L78" i="32" s="1"/>
  <c r="M78" i="32" s="1"/>
  <c r="N78" i="32" s="1"/>
  <c r="K74" i="32"/>
  <c r="L74" i="32" s="1"/>
  <c r="M74" i="32" s="1"/>
  <c r="N74" i="32" s="1"/>
  <c r="K70" i="32"/>
  <c r="L70" i="32" s="1"/>
  <c r="M70" i="32" s="1"/>
  <c r="N70" i="32" s="1"/>
  <c r="K66" i="32"/>
  <c r="L66" i="32" s="1"/>
  <c r="M66" i="32" s="1"/>
  <c r="N66" i="32" s="1"/>
  <c r="K62" i="32"/>
  <c r="L62" i="32" s="1"/>
  <c r="M62" i="32" s="1"/>
  <c r="N62" i="32" s="1"/>
  <c r="K99" i="32"/>
  <c r="L99" i="32" s="1"/>
  <c r="M99" i="32" s="1"/>
  <c r="N99" i="32" s="1"/>
  <c r="K91" i="32"/>
  <c r="L91" i="32" s="1"/>
  <c r="M91" i="32" s="1"/>
  <c r="N91" i="32" s="1"/>
  <c r="K83" i="32"/>
  <c r="L83" i="32" s="1"/>
  <c r="M83" i="32" s="1"/>
  <c r="N83" i="32" s="1"/>
  <c r="K75" i="32"/>
  <c r="L75" i="32" s="1"/>
  <c r="M75" i="32" s="1"/>
  <c r="N75" i="32" s="1"/>
  <c r="K67" i="32"/>
  <c r="L67" i="32" s="1"/>
  <c r="M67" i="32" s="1"/>
  <c r="N67" i="32" s="1"/>
  <c r="K59" i="32"/>
  <c r="L59" i="32" s="1"/>
  <c r="M59" i="32" s="1"/>
  <c r="N59" i="32" s="1"/>
  <c r="K106" i="32"/>
  <c r="L106" i="32" s="1"/>
  <c r="M106" i="32" s="1"/>
  <c r="N106" i="32" s="1"/>
  <c r="K60" i="32"/>
  <c r="L60" i="32" s="1"/>
  <c r="M60" i="32" s="1"/>
  <c r="N60" i="32" s="1"/>
  <c r="K95" i="32"/>
  <c r="L95" i="32" s="1"/>
  <c r="M95" i="32" s="1"/>
  <c r="N95" i="32" s="1"/>
  <c r="K87" i="32"/>
  <c r="L87" i="32" s="1"/>
  <c r="M87" i="32" s="1"/>
  <c r="N87" i="32" s="1"/>
  <c r="K79" i="32"/>
  <c r="L79" i="32" s="1"/>
  <c r="M79" i="32" s="1"/>
  <c r="N79" i="32" s="1"/>
  <c r="K71" i="32"/>
  <c r="L71" i="32" s="1"/>
  <c r="M71" i="32" s="1"/>
  <c r="N71" i="32" s="1"/>
  <c r="K63" i="32"/>
  <c r="L63" i="32" s="1"/>
  <c r="M63" i="32" s="1"/>
  <c r="N63" i="32" s="1"/>
  <c r="K104" i="32"/>
  <c r="L104" i="32" s="1"/>
  <c r="M104" i="32" s="1"/>
  <c r="N104" i="32" s="1"/>
  <c r="K102" i="32"/>
  <c r="L102" i="32" s="1"/>
  <c r="M102" i="32" s="1"/>
  <c r="N102" i="32" s="1"/>
  <c r="K58" i="32"/>
  <c r="L58" i="32" s="1"/>
  <c r="M58" i="32" s="1"/>
  <c r="N58" i="32" s="1"/>
  <c r="K64" i="32"/>
  <c r="L64" i="32" s="1"/>
  <c r="M64" i="32" s="1"/>
  <c r="N64" i="32" s="1"/>
  <c r="K68" i="32"/>
  <c r="L68" i="32" s="1"/>
  <c r="M68" i="32" s="1"/>
  <c r="N68" i="32" s="1"/>
  <c r="K72" i="32"/>
  <c r="L72" i="32" s="1"/>
  <c r="M72" i="32" s="1"/>
  <c r="N72" i="32" s="1"/>
  <c r="K76" i="32"/>
  <c r="L76" i="32" s="1"/>
  <c r="M76" i="32" s="1"/>
  <c r="N76" i="32" s="1"/>
  <c r="K80" i="32"/>
  <c r="L80" i="32" s="1"/>
  <c r="M80" i="32" s="1"/>
  <c r="N80" i="32" s="1"/>
  <c r="K84" i="32"/>
  <c r="L84" i="32" s="1"/>
  <c r="M84" i="32" s="1"/>
  <c r="N84" i="32" s="1"/>
  <c r="K88" i="32"/>
  <c r="L88" i="32" s="1"/>
  <c r="M88" i="32" s="1"/>
  <c r="N88" i="32" s="1"/>
  <c r="K92" i="32"/>
  <c r="L92" i="32" s="1"/>
  <c r="M92" i="32" s="1"/>
  <c r="N92" i="32" s="1"/>
  <c r="K96" i="32"/>
  <c r="L96" i="32" s="1"/>
  <c r="M96" i="32" s="1"/>
  <c r="N96" i="32" s="1"/>
  <c r="K100" i="32"/>
  <c r="L100" i="32" s="1"/>
  <c r="M100" i="32" s="1"/>
  <c r="N100" i="32" s="1"/>
  <c r="K103" i="32"/>
  <c r="L103" i="32" s="1"/>
  <c r="M103" i="32" s="1"/>
  <c r="N103" i="32" s="1"/>
  <c r="K105" i="32"/>
  <c r="L105" i="32" s="1"/>
  <c r="M105" i="32" s="1"/>
  <c r="N105" i="32" s="1"/>
  <c r="K57" i="32"/>
  <c r="L57" i="32" s="1"/>
  <c r="M57" i="32" s="1"/>
  <c r="N57" i="32" s="1"/>
  <c r="K61" i="32"/>
  <c r="L61" i="32" s="1"/>
  <c r="M61" i="32" s="1"/>
  <c r="N61" i="32" s="1"/>
  <c r="K65" i="32"/>
  <c r="L65" i="32" s="1"/>
  <c r="M65" i="32" s="1"/>
  <c r="N65" i="32" s="1"/>
  <c r="K69" i="32"/>
  <c r="L69" i="32" s="1"/>
  <c r="M69" i="32" s="1"/>
  <c r="N69" i="32" s="1"/>
  <c r="K73" i="32"/>
  <c r="L73" i="32" s="1"/>
  <c r="M73" i="32" s="1"/>
  <c r="N73" i="32" s="1"/>
  <c r="K77" i="32"/>
  <c r="L77" i="32" s="1"/>
  <c r="M77" i="32" s="1"/>
  <c r="N77" i="32" s="1"/>
  <c r="K81" i="32"/>
  <c r="L81" i="32" s="1"/>
  <c r="M81" i="32" s="1"/>
  <c r="N81" i="32" s="1"/>
  <c r="K85" i="32"/>
  <c r="L85" i="32" s="1"/>
  <c r="M85" i="32" s="1"/>
  <c r="N85" i="32" s="1"/>
  <c r="K89" i="32"/>
  <c r="L89" i="32" s="1"/>
  <c r="M89" i="32" s="1"/>
  <c r="N89" i="32" s="1"/>
  <c r="K93" i="32"/>
  <c r="L93" i="32" s="1"/>
  <c r="M93" i="32" s="1"/>
  <c r="N93" i="32" s="1"/>
  <c r="K97" i="32"/>
  <c r="L97" i="32" s="1"/>
  <c r="M97" i="32" s="1"/>
  <c r="N97" i="32" s="1"/>
  <c r="K101" i="32"/>
  <c r="L101" i="32" s="1"/>
  <c r="M101" i="32" s="1"/>
  <c r="N101" i="32" s="1"/>
  <c r="V62" i="32"/>
  <c r="W62" i="32" s="1"/>
  <c r="X62" i="32" s="1"/>
  <c r="Y62" i="32" s="1"/>
  <c r="V106" i="32"/>
  <c r="W106" i="32" s="1"/>
  <c r="X106" i="32" s="1"/>
  <c r="Y106" i="32" s="1"/>
  <c r="V60" i="32"/>
  <c r="W60" i="32" s="1"/>
  <c r="X60" i="32" s="1"/>
  <c r="Y60" i="32" s="1"/>
  <c r="V103" i="32"/>
  <c r="W103" i="32" s="1"/>
  <c r="X103" i="32" s="1"/>
  <c r="Y103" i="32" s="1"/>
  <c r="V63" i="32"/>
  <c r="W63" i="32" s="1"/>
  <c r="X63" i="32" s="1"/>
  <c r="Y63" i="32" s="1"/>
  <c r="V79" i="32"/>
  <c r="W79" i="32" s="1"/>
  <c r="X79" i="32" s="1"/>
  <c r="Y79" i="32" s="1"/>
  <c r="V95" i="32"/>
  <c r="W95" i="32" s="1"/>
  <c r="X95" i="32" s="1"/>
  <c r="Y95" i="32" s="1"/>
  <c r="V57" i="32"/>
  <c r="W57" i="32" s="1"/>
  <c r="X57" i="32" s="1"/>
  <c r="Y57" i="32" s="1"/>
  <c r="V61" i="32"/>
  <c r="W61" i="32" s="1"/>
  <c r="X61" i="32" s="1"/>
  <c r="Y61" i="32" s="1"/>
  <c r="V65" i="32"/>
  <c r="W65" i="32" s="1"/>
  <c r="X65" i="32" s="1"/>
  <c r="Y65" i="32" s="1"/>
  <c r="V69" i="32"/>
  <c r="W69" i="32" s="1"/>
  <c r="X69" i="32" s="1"/>
  <c r="Y69" i="32" s="1"/>
  <c r="V93" i="32"/>
  <c r="W93" i="32" s="1"/>
  <c r="X93" i="32" s="1"/>
  <c r="Y93" i="32" s="1"/>
  <c r="V97" i="32"/>
  <c r="W97" i="32" s="1"/>
  <c r="X97" i="32" s="1"/>
  <c r="Y97" i="32" s="1"/>
  <c r="V101" i="32"/>
  <c r="W101" i="32" s="1"/>
  <c r="X101" i="32" s="1"/>
  <c r="Y101" i="32" s="1"/>
  <c r="V66" i="32"/>
  <c r="W66" i="32" s="1"/>
  <c r="X66" i="32" s="1"/>
  <c r="Y66" i="32" s="1"/>
  <c r="V70" i="32"/>
  <c r="W70" i="32" s="1"/>
  <c r="X70" i="32" s="1"/>
  <c r="Y70" i="32" s="1"/>
  <c r="V74" i="32"/>
  <c r="W74" i="32" s="1"/>
  <c r="X74" i="32" s="1"/>
  <c r="Y74" i="32" s="1"/>
  <c r="V78" i="32"/>
  <c r="W78" i="32" s="1"/>
  <c r="X78" i="32" s="1"/>
  <c r="Y78" i="32" s="1"/>
  <c r="V82" i="32"/>
  <c r="W82" i="32" s="1"/>
  <c r="X82" i="32" s="1"/>
  <c r="Y82" i="32" s="1"/>
  <c r="V86" i="32"/>
  <c r="W86" i="32" s="1"/>
  <c r="X86" i="32" s="1"/>
  <c r="Y86" i="32" s="1"/>
  <c r="V90" i="32"/>
  <c r="W90" i="32" s="1"/>
  <c r="X90" i="32" s="1"/>
  <c r="Y90" i="32" s="1"/>
  <c r="V94" i="32"/>
  <c r="W94" i="32" s="1"/>
  <c r="X94" i="32" s="1"/>
  <c r="Y94" i="32" s="1"/>
  <c r="V98" i="32"/>
  <c r="W98" i="32" s="1"/>
  <c r="X98" i="32" s="1"/>
  <c r="Y98" i="32" s="1"/>
  <c r="V102" i="32"/>
  <c r="W102" i="32" s="1"/>
  <c r="X102" i="32" s="1"/>
  <c r="Y102" i="32" s="1"/>
  <c r="V59" i="32"/>
  <c r="W59" i="32" s="1"/>
  <c r="X59" i="32" s="1"/>
  <c r="Y59" i="32" s="1"/>
  <c r="V67" i="32"/>
  <c r="W67" i="32" s="1"/>
  <c r="X67" i="32" s="1"/>
  <c r="Y67" i="32" s="1"/>
  <c r="V75" i="32"/>
  <c r="W75" i="32" s="1"/>
  <c r="X75" i="32" s="1"/>
  <c r="Y75" i="32" s="1"/>
  <c r="V83" i="32"/>
  <c r="W83" i="32" s="1"/>
  <c r="X83" i="32" s="1"/>
  <c r="Y83" i="32" s="1"/>
  <c r="V91" i="32"/>
  <c r="W91" i="32" s="1"/>
  <c r="X91" i="32" s="1"/>
  <c r="Y91" i="32" s="1"/>
  <c r="V99" i="32"/>
  <c r="W99" i="32" s="1"/>
  <c r="X99" i="32" s="1"/>
  <c r="Y99" i="32" s="1"/>
  <c r="V58" i="32"/>
  <c r="W58" i="32" s="1"/>
  <c r="X58" i="32" s="1"/>
  <c r="Y58" i="32" s="1"/>
  <c r="V64" i="32"/>
  <c r="W64" i="32" s="1"/>
  <c r="X64" i="32" s="1"/>
  <c r="Y64" i="32" s="1"/>
  <c r="V68" i="32"/>
  <c r="W68" i="32" s="1"/>
  <c r="X68" i="32" s="1"/>
  <c r="Y68" i="32" s="1"/>
  <c r="V72" i="32"/>
  <c r="W72" i="32" s="1"/>
  <c r="X72" i="32" s="1"/>
  <c r="Y72" i="32" s="1"/>
  <c r="V76" i="32"/>
  <c r="W76" i="32" s="1"/>
  <c r="X76" i="32" s="1"/>
  <c r="Y76" i="32" s="1"/>
  <c r="V80" i="32"/>
  <c r="W80" i="32" s="1"/>
  <c r="X80" i="32" s="1"/>
  <c r="Y80" i="32" s="1"/>
  <c r="V84" i="32"/>
  <c r="W84" i="32" s="1"/>
  <c r="X84" i="32" s="1"/>
  <c r="Y84" i="32" s="1"/>
  <c r="V88" i="32"/>
  <c r="W88" i="32" s="1"/>
  <c r="X88" i="32" s="1"/>
  <c r="Y88" i="32" s="1"/>
  <c r="V92" i="32"/>
  <c r="W92" i="32" s="1"/>
  <c r="X92" i="32" s="1"/>
  <c r="Y92" i="32" s="1"/>
  <c r="V96" i="32"/>
  <c r="W96" i="32" s="1"/>
  <c r="X96" i="32" s="1"/>
  <c r="Y96" i="32" s="1"/>
  <c r="V100" i="32"/>
  <c r="W100" i="32" s="1"/>
  <c r="X100" i="32" s="1"/>
  <c r="Y100" i="32" s="1"/>
  <c r="V105" i="32"/>
  <c r="W105" i="32" s="1"/>
  <c r="X105" i="32" s="1"/>
  <c r="Y105" i="32" s="1"/>
  <c r="V71" i="32"/>
  <c r="W71" i="32" s="1"/>
  <c r="X71" i="32" s="1"/>
  <c r="Y71" i="32" s="1"/>
  <c r="V87" i="32"/>
  <c r="W87" i="32" s="1"/>
  <c r="X87" i="32" s="1"/>
  <c r="Y87" i="32" s="1"/>
  <c r="V104" i="32"/>
  <c r="W104" i="32" s="1"/>
  <c r="X104" i="32" s="1"/>
  <c r="Y104" i="32" s="1"/>
  <c r="V73" i="32"/>
  <c r="W73" i="32" s="1"/>
  <c r="X73" i="32" s="1"/>
  <c r="Y73" i="32" s="1"/>
  <c r="V77" i="32"/>
  <c r="W77" i="32" s="1"/>
  <c r="X77" i="32" s="1"/>
  <c r="Y77" i="32" s="1"/>
  <c r="V81" i="32"/>
  <c r="W81" i="32" s="1"/>
  <c r="X81" i="32" s="1"/>
  <c r="Y81" i="32" s="1"/>
  <c r="V85" i="32"/>
  <c r="W85" i="32" s="1"/>
  <c r="X85" i="32" s="1"/>
  <c r="Y85" i="32" s="1"/>
  <c r="V89" i="32"/>
  <c r="W89" i="32" s="1"/>
  <c r="X89" i="32" s="1"/>
  <c r="Y89" i="32" s="1"/>
  <c r="P102" i="32"/>
  <c r="Q102" i="32" s="1"/>
  <c r="R102" i="32" s="1"/>
  <c r="P103" i="32"/>
  <c r="Q103" i="32" s="1"/>
  <c r="R103" i="32" s="1"/>
  <c r="P106" i="32"/>
  <c r="Q106" i="32" s="1"/>
  <c r="R106" i="32" s="1"/>
  <c r="P98" i="32"/>
  <c r="Q98" i="32" s="1"/>
  <c r="R98" i="32" s="1"/>
  <c r="P94" i="32"/>
  <c r="Q94" i="32" s="1"/>
  <c r="R94" i="32" s="1"/>
  <c r="P90" i="32"/>
  <c r="Q90" i="32" s="1"/>
  <c r="R90" i="32" s="1"/>
  <c r="P86" i="32"/>
  <c r="Q86" i="32" s="1"/>
  <c r="R86" i="32" s="1"/>
  <c r="P82" i="32"/>
  <c r="Q82" i="32" s="1"/>
  <c r="R82" i="32" s="1"/>
  <c r="P78" i="32"/>
  <c r="Q78" i="32" s="1"/>
  <c r="R78" i="32" s="1"/>
  <c r="P74" i="32"/>
  <c r="Q74" i="32" s="1"/>
  <c r="R74" i="32" s="1"/>
  <c r="P70" i="32"/>
  <c r="Q70" i="32" s="1"/>
  <c r="R70" i="32" s="1"/>
  <c r="P66" i="32"/>
  <c r="Q66" i="32" s="1"/>
  <c r="R66" i="32" s="1"/>
  <c r="P62" i="32"/>
  <c r="Q62" i="32" s="1"/>
  <c r="R62" i="32" s="1"/>
  <c r="P58" i="32"/>
  <c r="Q58" i="32" s="1"/>
  <c r="R58" i="32" s="1"/>
  <c r="P59" i="32"/>
  <c r="Q59" i="32" s="1"/>
  <c r="R59" i="32" s="1"/>
  <c r="P65" i="32"/>
  <c r="Q65" i="32" s="1"/>
  <c r="R65" i="32" s="1"/>
  <c r="P69" i="32"/>
  <c r="Q69" i="32" s="1"/>
  <c r="R69" i="32" s="1"/>
  <c r="P73" i="32"/>
  <c r="Q73" i="32" s="1"/>
  <c r="R73" i="32" s="1"/>
  <c r="P77" i="32"/>
  <c r="Q77" i="32" s="1"/>
  <c r="R77" i="32" s="1"/>
  <c r="P81" i="32"/>
  <c r="Q81" i="32" s="1"/>
  <c r="R81" i="32" s="1"/>
  <c r="P85" i="32"/>
  <c r="Q85" i="32" s="1"/>
  <c r="R85" i="32" s="1"/>
  <c r="P89" i="32"/>
  <c r="Q89" i="32" s="1"/>
  <c r="R89" i="32" s="1"/>
  <c r="P93" i="32"/>
  <c r="Q93" i="32" s="1"/>
  <c r="R93" i="32" s="1"/>
  <c r="P97" i="32"/>
  <c r="Q97" i="32" s="1"/>
  <c r="R97" i="32" s="1"/>
  <c r="P101" i="32"/>
  <c r="Q101" i="32" s="1"/>
  <c r="R101" i="32" s="1"/>
  <c r="P104" i="32"/>
  <c r="Q104" i="32" s="1"/>
  <c r="R104" i="32" s="1"/>
  <c r="P76" i="32"/>
  <c r="Q76" i="32" s="1"/>
  <c r="R76" i="32" s="1"/>
  <c r="P80" i="32"/>
  <c r="Q80" i="32" s="1"/>
  <c r="R80" i="32" s="1"/>
  <c r="P84" i="32"/>
  <c r="Q84" i="32" s="1"/>
  <c r="R84" i="32" s="1"/>
  <c r="P88" i="32"/>
  <c r="Q88" i="32" s="1"/>
  <c r="R88" i="32" s="1"/>
  <c r="P61" i="32"/>
  <c r="Q61" i="32" s="1"/>
  <c r="R61" i="32" s="1"/>
  <c r="P57" i="32"/>
  <c r="Q57" i="32" s="1"/>
  <c r="R57" i="32" s="1"/>
  <c r="P63" i="32"/>
  <c r="Q63" i="32" s="1"/>
  <c r="R63" i="32" s="1"/>
  <c r="P67" i="32"/>
  <c r="Q67" i="32" s="1"/>
  <c r="R67" i="32" s="1"/>
  <c r="P71" i="32"/>
  <c r="Q71" i="32" s="1"/>
  <c r="R71" i="32" s="1"/>
  <c r="P75" i="32"/>
  <c r="Q75" i="32" s="1"/>
  <c r="R75" i="32" s="1"/>
  <c r="P79" i="32"/>
  <c r="Q79" i="32" s="1"/>
  <c r="R79" i="32" s="1"/>
  <c r="P83" i="32"/>
  <c r="Q83" i="32" s="1"/>
  <c r="R83" i="32" s="1"/>
  <c r="P87" i="32"/>
  <c r="Q87" i="32" s="1"/>
  <c r="R87" i="32" s="1"/>
  <c r="P91" i="32"/>
  <c r="Q91" i="32" s="1"/>
  <c r="R91" i="32" s="1"/>
  <c r="P95" i="32"/>
  <c r="Q95" i="32" s="1"/>
  <c r="R95" i="32" s="1"/>
  <c r="P99" i="32"/>
  <c r="Q99" i="32" s="1"/>
  <c r="R99" i="32" s="1"/>
  <c r="P105" i="32"/>
  <c r="Q105" i="32" s="1"/>
  <c r="R105" i="32" s="1"/>
  <c r="P60" i="32"/>
  <c r="Q60" i="32" s="1"/>
  <c r="R60" i="32" s="1"/>
  <c r="P64" i="32"/>
  <c r="Q64" i="32" s="1"/>
  <c r="R64" i="32" s="1"/>
  <c r="P68" i="32"/>
  <c r="Q68" i="32" s="1"/>
  <c r="R68" i="32" s="1"/>
  <c r="P72" i="32"/>
  <c r="Q72" i="32" s="1"/>
  <c r="R72" i="32" s="1"/>
  <c r="P92" i="32"/>
  <c r="Q92" i="32" s="1"/>
  <c r="R92" i="32" s="1"/>
  <c r="P96" i="32"/>
  <c r="Q96" i="32" s="1"/>
  <c r="R96" i="32" s="1"/>
  <c r="P100" i="32"/>
  <c r="Q100" i="32" s="1"/>
  <c r="R100" i="32" s="1"/>
  <c r="K62" i="30"/>
  <c r="L62" i="30" s="1"/>
  <c r="M62" i="30" s="1"/>
  <c r="P65" i="30"/>
  <c r="Q65" i="30" s="1"/>
  <c r="R65" i="30" s="1"/>
  <c r="P106" i="30"/>
  <c r="Q106" i="30" s="1"/>
  <c r="R106" i="30" s="1"/>
  <c r="P90" i="30"/>
  <c r="Q90" i="30" s="1"/>
  <c r="R90" i="30" s="1"/>
  <c r="P74" i="30"/>
  <c r="Q74" i="30" s="1"/>
  <c r="R74" i="30" s="1"/>
  <c r="P64" i="30"/>
  <c r="Q64" i="30" s="1"/>
  <c r="R64" i="30" s="1"/>
  <c r="P92" i="30"/>
  <c r="Q92" i="30" s="1"/>
  <c r="R92" i="30" s="1"/>
  <c r="P72" i="30"/>
  <c r="Q72" i="30" s="1"/>
  <c r="R72" i="30" s="1"/>
  <c r="P104" i="30"/>
  <c r="Q104" i="30" s="1"/>
  <c r="R104" i="30" s="1"/>
  <c r="P87" i="30"/>
  <c r="Q87" i="30" s="1"/>
  <c r="R87" i="30" s="1"/>
  <c r="V103" i="30"/>
  <c r="W103" i="30" s="1"/>
  <c r="X103" i="30" s="1"/>
  <c r="P102" i="30"/>
  <c r="Q102" i="30" s="1"/>
  <c r="R102" i="30" s="1"/>
  <c r="P94" i="30"/>
  <c r="Q94" i="30" s="1"/>
  <c r="R94" i="30" s="1"/>
  <c r="P86" i="30"/>
  <c r="Q86" i="30" s="1"/>
  <c r="R86" i="30" s="1"/>
  <c r="P78" i="30"/>
  <c r="Q78" i="30" s="1"/>
  <c r="R78" i="30" s="1"/>
  <c r="P70" i="30"/>
  <c r="Q70" i="30" s="1"/>
  <c r="R70" i="30" s="1"/>
  <c r="P60" i="30"/>
  <c r="Q60" i="30" s="1"/>
  <c r="R60" i="30" s="1"/>
  <c r="P68" i="30"/>
  <c r="Q68" i="30" s="1"/>
  <c r="R68" i="30" s="1"/>
  <c r="P84" i="30"/>
  <c r="Q84" i="30" s="1"/>
  <c r="R84" i="30" s="1"/>
  <c r="P100" i="30"/>
  <c r="Q100" i="30" s="1"/>
  <c r="R100" i="30" s="1"/>
  <c r="P58" i="30"/>
  <c r="Q58" i="30" s="1"/>
  <c r="R58" i="30" s="1"/>
  <c r="P80" i="30"/>
  <c r="Q80" i="30" s="1"/>
  <c r="R80" i="30" s="1"/>
  <c r="P96" i="30"/>
  <c r="Q96" i="30" s="1"/>
  <c r="R96" i="30" s="1"/>
  <c r="P107" i="30"/>
  <c r="Q107" i="30" s="1"/>
  <c r="R107" i="30" s="1"/>
  <c r="P99" i="30"/>
  <c r="Q99" i="30" s="1"/>
  <c r="R99" i="30" s="1"/>
  <c r="P91" i="30"/>
  <c r="Q91" i="30" s="1"/>
  <c r="R91" i="30" s="1"/>
  <c r="P83" i="30"/>
  <c r="Q83" i="30" s="1"/>
  <c r="R83" i="30" s="1"/>
  <c r="P75" i="30"/>
  <c r="Q75" i="30" s="1"/>
  <c r="R75" i="30" s="1"/>
  <c r="P67" i="30"/>
  <c r="Q67" i="30" s="1"/>
  <c r="R67" i="30" s="1"/>
  <c r="P59" i="30"/>
  <c r="Q59" i="30" s="1"/>
  <c r="R59" i="30" s="1"/>
  <c r="P101" i="30"/>
  <c r="Q101" i="30" s="1"/>
  <c r="R101" i="30" s="1"/>
  <c r="P93" i="30"/>
  <c r="Q93" i="30" s="1"/>
  <c r="R93" i="30" s="1"/>
  <c r="P85" i="30"/>
  <c r="Q85" i="30" s="1"/>
  <c r="R85" i="30" s="1"/>
  <c r="P77" i="30"/>
  <c r="Q77" i="30" s="1"/>
  <c r="R77" i="30" s="1"/>
  <c r="P69" i="30"/>
  <c r="Q69" i="30" s="1"/>
  <c r="R69" i="30" s="1"/>
  <c r="P61" i="30"/>
  <c r="Q61" i="30" s="1"/>
  <c r="R61" i="30" s="1"/>
  <c r="V97" i="30"/>
  <c r="W97" i="30" s="1"/>
  <c r="X97" i="30" s="1"/>
  <c r="V81" i="30"/>
  <c r="W81" i="30" s="1"/>
  <c r="X81" i="30" s="1"/>
  <c r="V59" i="30"/>
  <c r="W59" i="30" s="1"/>
  <c r="X59" i="30" s="1"/>
  <c r="V95" i="30"/>
  <c r="W95" i="30" s="1"/>
  <c r="X95" i="30" s="1"/>
  <c r="V79" i="30"/>
  <c r="W79" i="30" s="1"/>
  <c r="X79" i="30" s="1"/>
  <c r="V101" i="30"/>
  <c r="W101" i="30" s="1"/>
  <c r="X101" i="30" s="1"/>
  <c r="V85" i="30"/>
  <c r="W85" i="30" s="1"/>
  <c r="X85" i="30" s="1"/>
  <c r="V69" i="30"/>
  <c r="W69" i="30" s="1"/>
  <c r="X69" i="30" s="1"/>
  <c r="V99" i="30"/>
  <c r="W99" i="30" s="1"/>
  <c r="X99" i="30" s="1"/>
  <c r="V83" i="30"/>
  <c r="W83" i="30" s="1"/>
  <c r="X83" i="30" s="1"/>
  <c r="V67" i="30"/>
  <c r="W67" i="30" s="1"/>
  <c r="X67" i="30" s="1"/>
  <c r="V65" i="30"/>
  <c r="W65" i="30" s="1"/>
  <c r="X65" i="30" s="1"/>
  <c r="V106" i="30"/>
  <c r="W106" i="30" s="1"/>
  <c r="X106" i="30" s="1"/>
  <c r="V98" i="30"/>
  <c r="W98" i="30" s="1"/>
  <c r="X98" i="30" s="1"/>
  <c r="V90" i="30"/>
  <c r="W90" i="30" s="1"/>
  <c r="X90" i="30" s="1"/>
  <c r="V82" i="30"/>
  <c r="W82" i="30" s="1"/>
  <c r="X82" i="30" s="1"/>
  <c r="V74" i="30"/>
  <c r="W74" i="30" s="1"/>
  <c r="X74" i="30" s="1"/>
  <c r="V66" i="30"/>
  <c r="W66" i="30" s="1"/>
  <c r="X66" i="30" s="1"/>
  <c r="V58" i="30"/>
  <c r="W58" i="30" s="1"/>
  <c r="X58" i="30" s="1"/>
  <c r="V100" i="30"/>
  <c r="W100" i="30" s="1"/>
  <c r="X100" i="30" s="1"/>
  <c r="V92" i="30"/>
  <c r="W92" i="30" s="1"/>
  <c r="X92" i="30" s="1"/>
  <c r="V84" i="30"/>
  <c r="W84" i="30" s="1"/>
  <c r="X84" i="30" s="1"/>
  <c r="V76" i="30"/>
  <c r="W76" i="30" s="1"/>
  <c r="X76" i="30" s="1"/>
  <c r="V68" i="30"/>
  <c r="W68" i="30" s="1"/>
  <c r="X68" i="30" s="1"/>
  <c r="V60" i="30"/>
  <c r="W60" i="30" s="1"/>
  <c r="X60" i="30" s="1"/>
  <c r="K103" i="30"/>
  <c r="L103" i="30" s="1"/>
  <c r="M103" i="30" s="1"/>
  <c r="K95" i="30"/>
  <c r="L95" i="30" s="1"/>
  <c r="M95" i="30" s="1"/>
  <c r="K87" i="30"/>
  <c r="L87" i="30" s="1"/>
  <c r="M87" i="30" s="1"/>
  <c r="K79" i="30"/>
  <c r="L79" i="30" s="1"/>
  <c r="M79" i="30" s="1"/>
  <c r="K71" i="30"/>
  <c r="L71" i="30" s="1"/>
  <c r="M71" i="30" s="1"/>
  <c r="K63" i="30"/>
  <c r="L63" i="30" s="1"/>
  <c r="M63" i="30" s="1"/>
  <c r="K69" i="30"/>
  <c r="L69" i="30" s="1"/>
  <c r="M69" i="30" s="1"/>
  <c r="K77" i="30"/>
  <c r="L77" i="30" s="1"/>
  <c r="M77" i="30" s="1"/>
  <c r="K85" i="30"/>
  <c r="L85" i="30" s="1"/>
  <c r="M85" i="30" s="1"/>
  <c r="K93" i="30"/>
  <c r="L93" i="30" s="1"/>
  <c r="M93" i="30" s="1"/>
  <c r="K101" i="30"/>
  <c r="L101" i="30" s="1"/>
  <c r="M101" i="30" s="1"/>
  <c r="K61" i="30"/>
  <c r="L61" i="30" s="1"/>
  <c r="M61" i="30" s="1"/>
  <c r="K104" i="30"/>
  <c r="L104" i="30" s="1"/>
  <c r="M104" i="30" s="1"/>
  <c r="K96" i="30"/>
  <c r="L96" i="30" s="1"/>
  <c r="M96" i="30" s="1"/>
  <c r="K88" i="30"/>
  <c r="L88" i="30" s="1"/>
  <c r="M88" i="30" s="1"/>
  <c r="K80" i="30"/>
  <c r="L80" i="30" s="1"/>
  <c r="M80" i="30" s="1"/>
  <c r="K72" i="30"/>
  <c r="L72" i="30" s="1"/>
  <c r="M72" i="30" s="1"/>
  <c r="K64" i="30"/>
  <c r="L64" i="30" s="1"/>
  <c r="M64" i="30" s="1"/>
  <c r="K106" i="30"/>
  <c r="L106" i="30" s="1"/>
  <c r="M106" i="30" s="1"/>
  <c r="K98" i="30"/>
  <c r="L98" i="30" s="1"/>
  <c r="M98" i="30" s="1"/>
  <c r="K90" i="30"/>
  <c r="L90" i="30" s="1"/>
  <c r="M90" i="30" s="1"/>
  <c r="K82" i="30"/>
  <c r="L82" i="30" s="1"/>
  <c r="M82" i="30" s="1"/>
  <c r="K74" i="30"/>
  <c r="L74" i="30" s="1"/>
  <c r="M74" i="30" s="1"/>
  <c r="K66" i="30"/>
  <c r="L66" i="30" s="1"/>
  <c r="M66" i="30" s="1"/>
  <c r="K58" i="30"/>
  <c r="L58" i="30" s="1"/>
  <c r="M58" i="30" s="1"/>
  <c r="P98" i="30"/>
  <c r="Q98" i="30" s="1"/>
  <c r="R98" i="30" s="1"/>
  <c r="P82" i="30"/>
  <c r="Q82" i="30" s="1"/>
  <c r="R82" i="30" s="1"/>
  <c r="P66" i="30"/>
  <c r="Q66" i="30" s="1"/>
  <c r="R66" i="30" s="1"/>
  <c r="P76" i="30"/>
  <c r="Q76" i="30" s="1"/>
  <c r="R76" i="30" s="1"/>
  <c r="P62" i="30"/>
  <c r="Q62" i="30" s="1"/>
  <c r="R62" i="30" s="1"/>
  <c r="P88" i="30"/>
  <c r="Q88" i="30" s="1"/>
  <c r="R88" i="30" s="1"/>
  <c r="P103" i="30"/>
  <c r="Q103" i="30" s="1"/>
  <c r="R103" i="30" s="1"/>
  <c r="P95" i="30"/>
  <c r="Q95" i="30" s="1"/>
  <c r="R95" i="30" s="1"/>
  <c r="P79" i="30"/>
  <c r="Q79" i="30" s="1"/>
  <c r="R79" i="30" s="1"/>
  <c r="P71" i="30"/>
  <c r="Q71" i="30" s="1"/>
  <c r="R71" i="30" s="1"/>
  <c r="P63" i="30"/>
  <c r="Q63" i="30" s="1"/>
  <c r="R63" i="30" s="1"/>
  <c r="P105" i="30"/>
  <c r="Q105" i="30" s="1"/>
  <c r="R105" i="30" s="1"/>
  <c r="P97" i="30"/>
  <c r="Q97" i="30" s="1"/>
  <c r="R97" i="30" s="1"/>
  <c r="P89" i="30"/>
  <c r="Q89" i="30" s="1"/>
  <c r="R89" i="30" s="1"/>
  <c r="P81" i="30"/>
  <c r="Q81" i="30" s="1"/>
  <c r="R81" i="30" s="1"/>
  <c r="P73" i="30"/>
  <c r="Q73" i="30" s="1"/>
  <c r="R73" i="30" s="1"/>
  <c r="V105" i="30"/>
  <c r="W105" i="30" s="1"/>
  <c r="X105" i="30" s="1"/>
  <c r="V89" i="30"/>
  <c r="W89" i="30" s="1"/>
  <c r="X89" i="30" s="1"/>
  <c r="V73" i="30"/>
  <c r="W73" i="30" s="1"/>
  <c r="X73" i="30" s="1"/>
  <c r="V87" i="30"/>
  <c r="W87" i="30" s="1"/>
  <c r="X87" i="30" s="1"/>
  <c r="V71" i="30"/>
  <c r="W71" i="30" s="1"/>
  <c r="X71" i="30" s="1"/>
  <c r="V93" i="30"/>
  <c r="W93" i="30" s="1"/>
  <c r="X93" i="30" s="1"/>
  <c r="V77" i="30"/>
  <c r="W77" i="30" s="1"/>
  <c r="X77" i="30" s="1"/>
  <c r="V107" i="30"/>
  <c r="W107" i="30" s="1"/>
  <c r="X107" i="30" s="1"/>
  <c r="V91" i="30"/>
  <c r="W91" i="30" s="1"/>
  <c r="X91" i="30" s="1"/>
  <c r="V75" i="30"/>
  <c r="W75" i="30" s="1"/>
  <c r="X75" i="30" s="1"/>
  <c r="V61" i="30"/>
  <c r="W61" i="30" s="1"/>
  <c r="X61" i="30" s="1"/>
  <c r="V63" i="30"/>
  <c r="W63" i="30" s="1"/>
  <c r="X63" i="30" s="1"/>
  <c r="V102" i="30"/>
  <c r="W102" i="30" s="1"/>
  <c r="X102" i="30" s="1"/>
  <c r="V94" i="30"/>
  <c r="W94" i="30" s="1"/>
  <c r="X94" i="30" s="1"/>
  <c r="V86" i="30"/>
  <c r="W86" i="30" s="1"/>
  <c r="X86" i="30" s="1"/>
  <c r="V78" i="30"/>
  <c r="W78" i="30" s="1"/>
  <c r="X78" i="30" s="1"/>
  <c r="V70" i="30"/>
  <c r="W70" i="30" s="1"/>
  <c r="X70" i="30" s="1"/>
  <c r="V62" i="30"/>
  <c r="W62" i="30" s="1"/>
  <c r="X62" i="30" s="1"/>
  <c r="V104" i="30"/>
  <c r="W104" i="30" s="1"/>
  <c r="X104" i="30" s="1"/>
  <c r="V96" i="30"/>
  <c r="W96" i="30" s="1"/>
  <c r="X96" i="30" s="1"/>
  <c r="V88" i="30"/>
  <c r="W88" i="30" s="1"/>
  <c r="X88" i="30" s="1"/>
  <c r="V80" i="30"/>
  <c r="W80" i="30" s="1"/>
  <c r="X80" i="30" s="1"/>
  <c r="V72" i="30"/>
  <c r="W72" i="30" s="1"/>
  <c r="X72" i="30" s="1"/>
  <c r="V64" i="30"/>
  <c r="W64" i="30" s="1"/>
  <c r="X64" i="30" s="1"/>
  <c r="K107" i="30"/>
  <c r="L107" i="30" s="1"/>
  <c r="M107" i="30" s="1"/>
  <c r="K99" i="30"/>
  <c r="L99" i="30" s="1"/>
  <c r="M99" i="30" s="1"/>
  <c r="K91" i="30"/>
  <c r="L91" i="30" s="1"/>
  <c r="M91" i="30" s="1"/>
  <c r="K83" i="30"/>
  <c r="L83" i="30" s="1"/>
  <c r="M83" i="30" s="1"/>
  <c r="K75" i="30"/>
  <c r="L75" i="30" s="1"/>
  <c r="M75" i="30" s="1"/>
  <c r="K67" i="30"/>
  <c r="L67" i="30" s="1"/>
  <c r="M67" i="30" s="1"/>
  <c r="K59" i="30"/>
  <c r="L59" i="30" s="1"/>
  <c r="M59" i="30" s="1"/>
  <c r="K73" i="30"/>
  <c r="L73" i="30" s="1"/>
  <c r="M73" i="30" s="1"/>
  <c r="K81" i="30"/>
  <c r="L81" i="30" s="1"/>
  <c r="M81" i="30" s="1"/>
  <c r="K89" i="30"/>
  <c r="L89" i="30" s="1"/>
  <c r="M89" i="30" s="1"/>
  <c r="K97" i="30"/>
  <c r="L97" i="30" s="1"/>
  <c r="M97" i="30" s="1"/>
  <c r="K105" i="30"/>
  <c r="L105" i="30" s="1"/>
  <c r="M105" i="30" s="1"/>
  <c r="K65" i="30"/>
  <c r="L65" i="30" s="1"/>
  <c r="M65" i="30" s="1"/>
  <c r="K100" i="30"/>
  <c r="L100" i="30" s="1"/>
  <c r="M100" i="30" s="1"/>
  <c r="K92" i="30"/>
  <c r="L92" i="30" s="1"/>
  <c r="M92" i="30" s="1"/>
  <c r="K84" i="30"/>
  <c r="L84" i="30" s="1"/>
  <c r="M84" i="30" s="1"/>
  <c r="K76" i="30"/>
  <c r="L76" i="30" s="1"/>
  <c r="M76" i="30" s="1"/>
  <c r="K68" i="30"/>
  <c r="L68" i="30" s="1"/>
  <c r="M68" i="30" s="1"/>
  <c r="K60" i="30"/>
  <c r="L60" i="30" s="1"/>
  <c r="M60" i="30" s="1"/>
  <c r="K102" i="30"/>
  <c r="L102" i="30" s="1"/>
  <c r="M102" i="30" s="1"/>
  <c r="K94" i="30"/>
  <c r="L94" i="30" s="1"/>
  <c r="M94" i="30" s="1"/>
  <c r="K86" i="30"/>
  <c r="L86" i="30" s="1"/>
  <c r="M86" i="30" s="1"/>
  <c r="K78" i="30"/>
  <c r="L78" i="30" s="1"/>
  <c r="M78" i="30" s="1"/>
  <c r="K70" i="30"/>
  <c r="L70" i="30" s="1"/>
  <c r="M70" i="30" s="1"/>
  <c r="V8" i="28"/>
  <c r="W8" i="28" s="1"/>
  <c r="X8" i="28" s="1"/>
  <c r="Y8" i="28" s="1"/>
  <c r="P60" i="28"/>
  <c r="Q60" i="28" s="1"/>
  <c r="R60" i="28" s="1"/>
  <c r="P64" i="28"/>
  <c r="Q64" i="28" s="1"/>
  <c r="R64" i="28" s="1"/>
  <c r="P68" i="28"/>
  <c r="Q68" i="28" s="1"/>
  <c r="R68" i="28" s="1"/>
  <c r="P72" i="28"/>
  <c r="Q72" i="28" s="1"/>
  <c r="R72" i="28" s="1"/>
  <c r="P76" i="28"/>
  <c r="Q76" i="28" s="1"/>
  <c r="R76" i="28" s="1"/>
  <c r="P80" i="28"/>
  <c r="Q80" i="28" s="1"/>
  <c r="R80" i="28" s="1"/>
  <c r="P84" i="28"/>
  <c r="Q84" i="28" s="1"/>
  <c r="R84" i="28" s="1"/>
  <c r="P88" i="28"/>
  <c r="Q88" i="28" s="1"/>
  <c r="R88" i="28" s="1"/>
  <c r="P92" i="28"/>
  <c r="Q92" i="28" s="1"/>
  <c r="R92" i="28" s="1"/>
  <c r="P96" i="28"/>
  <c r="Q96" i="28" s="1"/>
  <c r="R96" i="28" s="1"/>
  <c r="P100" i="28"/>
  <c r="Q100" i="28" s="1"/>
  <c r="R100" i="28" s="1"/>
  <c r="P104" i="28"/>
  <c r="Q104" i="28" s="1"/>
  <c r="R104" i="28" s="1"/>
  <c r="P58" i="28"/>
  <c r="Q58" i="28" s="1"/>
  <c r="R58" i="28" s="1"/>
  <c r="P62" i="28"/>
  <c r="Q62" i="28" s="1"/>
  <c r="R62" i="28" s="1"/>
  <c r="P66" i="28"/>
  <c r="Q66" i="28" s="1"/>
  <c r="R66" i="28" s="1"/>
  <c r="P70" i="28"/>
  <c r="Q70" i="28" s="1"/>
  <c r="R70" i="28" s="1"/>
  <c r="P74" i="28"/>
  <c r="Q74" i="28" s="1"/>
  <c r="R74" i="28" s="1"/>
  <c r="P78" i="28"/>
  <c r="Q78" i="28" s="1"/>
  <c r="R78" i="28" s="1"/>
  <c r="P82" i="28"/>
  <c r="Q82" i="28" s="1"/>
  <c r="R82" i="28" s="1"/>
  <c r="P86" i="28"/>
  <c r="Q86" i="28" s="1"/>
  <c r="R86" i="28" s="1"/>
  <c r="P90" i="28"/>
  <c r="Q90" i="28" s="1"/>
  <c r="R90" i="28" s="1"/>
  <c r="P94" i="28"/>
  <c r="Q94" i="28" s="1"/>
  <c r="R94" i="28" s="1"/>
  <c r="P98" i="28"/>
  <c r="Q98" i="28" s="1"/>
  <c r="R98" i="28" s="1"/>
  <c r="P102" i="28"/>
  <c r="Q102" i="28" s="1"/>
  <c r="R102" i="28" s="1"/>
  <c r="P106" i="28"/>
  <c r="Q106" i="28" s="1"/>
  <c r="R106" i="28" s="1"/>
  <c r="P101" i="28"/>
  <c r="Q101" i="28" s="1"/>
  <c r="R101" i="28" s="1"/>
  <c r="P93" i="28"/>
  <c r="Q93" i="28" s="1"/>
  <c r="R93" i="28" s="1"/>
  <c r="P85" i="28"/>
  <c r="Q85" i="28" s="1"/>
  <c r="R85" i="28" s="1"/>
  <c r="P77" i="28"/>
  <c r="Q77" i="28" s="1"/>
  <c r="R77" i="28" s="1"/>
  <c r="P67" i="28"/>
  <c r="Q67" i="28" s="1"/>
  <c r="R67" i="28" s="1"/>
  <c r="P65" i="28"/>
  <c r="Q65" i="28" s="1"/>
  <c r="R65" i="28" s="1"/>
  <c r="P59" i="28"/>
  <c r="Q59" i="28" s="1"/>
  <c r="R59" i="28" s="1"/>
  <c r="P105" i="28"/>
  <c r="Q105" i="28" s="1"/>
  <c r="R105" i="28" s="1"/>
  <c r="P97" i="28"/>
  <c r="Q97" i="28" s="1"/>
  <c r="R97" i="28" s="1"/>
  <c r="P89" i="28"/>
  <c r="Q89" i="28" s="1"/>
  <c r="R89" i="28" s="1"/>
  <c r="P81" i="28"/>
  <c r="Q81" i="28" s="1"/>
  <c r="R81" i="28" s="1"/>
  <c r="P71" i="28"/>
  <c r="Q71" i="28" s="1"/>
  <c r="R71" i="28" s="1"/>
  <c r="P57" i="28"/>
  <c r="Q57" i="28" s="1"/>
  <c r="R57" i="28" s="1"/>
  <c r="P61" i="28"/>
  <c r="Q61" i="28" s="1"/>
  <c r="R61" i="28" s="1"/>
  <c r="P63" i="28"/>
  <c r="Q63" i="28" s="1"/>
  <c r="R63" i="28" s="1"/>
  <c r="P69" i="28"/>
  <c r="Q69" i="28" s="1"/>
  <c r="R69" i="28" s="1"/>
  <c r="P73" i="28"/>
  <c r="Q73" i="28" s="1"/>
  <c r="R73" i="28" s="1"/>
  <c r="P75" i="28"/>
  <c r="Q75" i="28" s="1"/>
  <c r="R75" i="28" s="1"/>
  <c r="P79" i="28"/>
  <c r="Q79" i="28" s="1"/>
  <c r="R79" i="28" s="1"/>
  <c r="P83" i="28"/>
  <c r="Q83" i="28" s="1"/>
  <c r="R83" i="28" s="1"/>
  <c r="P87" i="28"/>
  <c r="Q87" i="28" s="1"/>
  <c r="R87" i="28" s="1"/>
  <c r="P91" i="28"/>
  <c r="Q91" i="28" s="1"/>
  <c r="R91" i="28" s="1"/>
  <c r="P95" i="28"/>
  <c r="Q95" i="28" s="1"/>
  <c r="R95" i="28" s="1"/>
  <c r="P99" i="28"/>
  <c r="Q99" i="28" s="1"/>
  <c r="R99" i="28" s="1"/>
  <c r="P103" i="28"/>
  <c r="Q103" i="28" s="1"/>
  <c r="R103" i="28" s="1"/>
  <c r="P107" i="28"/>
  <c r="Q107" i="28" s="1"/>
  <c r="R107" i="28" s="1"/>
  <c r="K8" i="28"/>
  <c r="L8" i="28" s="1"/>
  <c r="M8" i="28" s="1"/>
  <c r="N8" i="28" s="1"/>
  <c r="A169" i="10"/>
  <c r="B170" i="10"/>
  <c r="P11" i="28"/>
  <c r="Q11" i="28" s="1"/>
  <c r="R11" i="28" s="1"/>
  <c r="S11" i="28" s="1"/>
  <c r="K11" i="23"/>
  <c r="L11" i="23" s="1"/>
  <c r="M11" i="23" s="1"/>
  <c r="N11" i="23" s="1"/>
  <c r="K36" i="34"/>
  <c r="L36" i="34" s="1"/>
  <c r="M36" i="34" s="1"/>
  <c r="N36" i="34" s="1"/>
  <c r="K45" i="34"/>
  <c r="L45" i="34" s="1"/>
  <c r="M45" i="34" s="1"/>
  <c r="N45" i="34" s="1"/>
  <c r="A401" i="10"/>
  <c r="B402" i="10"/>
  <c r="K39" i="34"/>
  <c r="L39" i="34" s="1"/>
  <c r="M39" i="34" s="1"/>
  <c r="N39" i="34" s="1"/>
  <c r="K42" i="34"/>
  <c r="L42" i="34" s="1"/>
  <c r="M42" i="34" s="1"/>
  <c r="N42" i="34" s="1"/>
  <c r="P35" i="30"/>
  <c r="Q35" i="30" s="1"/>
  <c r="R35" i="30" s="1"/>
  <c r="S35" i="30" s="1"/>
  <c r="P40" i="30"/>
  <c r="Q40" i="30" s="1"/>
  <c r="R40" i="30" s="1"/>
  <c r="S40" i="30" s="1"/>
  <c r="V25" i="30"/>
  <c r="W25" i="30" s="1"/>
  <c r="X25" i="30" s="1"/>
  <c r="Y25" i="30" s="1"/>
  <c r="P43" i="30"/>
  <c r="Q43" i="30" s="1"/>
  <c r="R43" i="30" s="1"/>
  <c r="S43" i="30" s="1"/>
  <c r="V54" i="30"/>
  <c r="W54" i="30" s="1"/>
  <c r="X54" i="30" s="1"/>
  <c r="V11" i="28"/>
  <c r="W11" i="28" s="1"/>
  <c r="X11" i="28" s="1"/>
  <c r="Y11" i="28" s="1"/>
  <c r="P57" i="30"/>
  <c r="Q57" i="30" s="1"/>
  <c r="R57" i="30" s="1"/>
  <c r="V47" i="30"/>
  <c r="W47" i="30" s="1"/>
  <c r="X47" i="30" s="1"/>
  <c r="P46" i="30"/>
  <c r="Q46" i="30" s="1"/>
  <c r="R46" i="30" s="1"/>
  <c r="K26" i="34"/>
  <c r="L26" i="34" s="1"/>
  <c r="M26" i="34" s="1"/>
  <c r="N26" i="34" s="1"/>
  <c r="K29" i="34"/>
  <c r="L29" i="34" s="1"/>
  <c r="M29" i="34" s="1"/>
  <c r="N29" i="34" s="1"/>
  <c r="K52" i="34"/>
  <c r="L52" i="34" s="1"/>
  <c r="M52" i="34" s="1"/>
  <c r="N52" i="34" s="1"/>
  <c r="K55" i="34"/>
  <c r="L55" i="34" s="1"/>
  <c r="M55" i="34" s="1"/>
  <c r="N55" i="34" s="1"/>
  <c r="K23" i="34"/>
  <c r="L23" i="34" s="1"/>
  <c r="M23" i="34" s="1"/>
  <c r="N23" i="34" s="1"/>
  <c r="P27" i="30"/>
  <c r="Q27" i="30" s="1"/>
  <c r="R27" i="30" s="1"/>
  <c r="S27" i="30" s="1"/>
  <c r="P56" i="30"/>
  <c r="Q56" i="30" s="1"/>
  <c r="R56" i="30" s="1"/>
  <c r="P37" i="30"/>
  <c r="Q37" i="30" s="1"/>
  <c r="R37" i="30" s="1"/>
  <c r="S37" i="30" s="1"/>
  <c r="V57" i="30"/>
  <c r="W57" i="30" s="1"/>
  <c r="X57" i="30" s="1"/>
  <c r="V34" i="30"/>
  <c r="W34" i="30" s="1"/>
  <c r="X34" i="30" s="1"/>
  <c r="V29" i="30"/>
  <c r="W29" i="30" s="1"/>
  <c r="X29" i="30" s="1"/>
  <c r="Y29" i="30" s="1"/>
  <c r="V27" i="30"/>
  <c r="W27" i="30" s="1"/>
  <c r="X27" i="30" s="1"/>
  <c r="Y27" i="30" s="1"/>
  <c r="Q12" i="23"/>
  <c r="R12" i="23" s="1"/>
  <c r="S12" i="23" s="1"/>
  <c r="T12" i="23" s="1"/>
  <c r="Q11" i="23"/>
  <c r="R11" i="23" s="1"/>
  <c r="S11" i="23" s="1"/>
  <c r="T11" i="23" s="1"/>
  <c r="K31" i="34"/>
  <c r="L31" i="34" s="1"/>
  <c r="M31" i="34" s="1"/>
  <c r="N31" i="34" s="1"/>
  <c r="K50" i="34"/>
  <c r="L50" i="34" s="1"/>
  <c r="M50" i="34" s="1"/>
  <c r="N50" i="34" s="1"/>
  <c r="K34" i="34"/>
  <c r="L34" i="34" s="1"/>
  <c r="M34" i="34" s="1"/>
  <c r="N34" i="34" s="1"/>
  <c r="K53" i="34"/>
  <c r="L53" i="34" s="1"/>
  <c r="M53" i="34" s="1"/>
  <c r="N53" i="34" s="1"/>
  <c r="K37" i="34"/>
  <c r="L37" i="34" s="1"/>
  <c r="M37" i="34" s="1"/>
  <c r="N37" i="34" s="1"/>
  <c r="K44" i="34"/>
  <c r="L44" i="34" s="1"/>
  <c r="M44" i="34" s="1"/>
  <c r="N44" i="34" s="1"/>
  <c r="K28" i="34"/>
  <c r="L28" i="34" s="1"/>
  <c r="M28" i="34" s="1"/>
  <c r="N28" i="34" s="1"/>
  <c r="K47" i="34"/>
  <c r="L47" i="34" s="1"/>
  <c r="M47" i="34" s="1"/>
  <c r="N47" i="34" s="1"/>
  <c r="P44" i="30"/>
  <c r="Q44" i="30" s="1"/>
  <c r="R44" i="30" s="1"/>
  <c r="S44" i="30" s="1"/>
  <c r="P39" i="30"/>
  <c r="Q39" i="30" s="1"/>
  <c r="R39" i="30" s="1"/>
  <c r="S39" i="30" s="1"/>
  <c r="P50" i="30"/>
  <c r="Q50" i="30" s="1"/>
  <c r="R50" i="30" s="1"/>
  <c r="P34" i="30"/>
  <c r="Q34" i="30" s="1"/>
  <c r="R34" i="30" s="1"/>
  <c r="S34" i="30" s="1"/>
  <c r="P28" i="30"/>
  <c r="Q28" i="30" s="1"/>
  <c r="R28" i="30" s="1"/>
  <c r="S28" i="30" s="1"/>
  <c r="P30" i="30"/>
  <c r="Q30" i="30" s="1"/>
  <c r="R30" i="30" s="1"/>
  <c r="S30" i="30" s="1"/>
  <c r="P41" i="30"/>
  <c r="Q41" i="30" s="1"/>
  <c r="R41" i="30" s="1"/>
  <c r="S41" i="30" s="1"/>
  <c r="P55" i="30"/>
  <c r="Q55" i="30" s="1"/>
  <c r="R55" i="30" s="1"/>
  <c r="P45" i="30"/>
  <c r="Q45" i="30" s="1"/>
  <c r="R45" i="30" s="1"/>
  <c r="S45" i="30" s="1"/>
  <c r="V31" i="30"/>
  <c r="W31" i="30" s="1"/>
  <c r="X31" i="30" s="1"/>
  <c r="V41" i="30"/>
  <c r="W41" i="30" s="1"/>
  <c r="X41" i="30" s="1"/>
  <c r="V52" i="30"/>
  <c r="W52" i="30" s="1"/>
  <c r="X52" i="30" s="1"/>
  <c r="V42" i="30"/>
  <c r="W42" i="30" s="1"/>
  <c r="X42" i="30" s="1"/>
  <c r="V18" i="30"/>
  <c r="W18" i="30" s="1"/>
  <c r="X18" i="30" s="1"/>
  <c r="Y18" i="30" s="1"/>
  <c r="V8" i="32"/>
  <c r="W8" i="32" s="1"/>
  <c r="X8" i="32" s="1"/>
  <c r="Y8" i="32" s="1"/>
  <c r="K13" i="23"/>
  <c r="L13" i="23" s="1"/>
  <c r="M13" i="23" s="1"/>
  <c r="N13" i="23" s="1"/>
  <c r="P10" i="30"/>
  <c r="Q10" i="30" s="1"/>
  <c r="R10" i="30" s="1"/>
  <c r="S10" i="30" s="1"/>
  <c r="V48" i="30"/>
  <c r="W48" i="30" s="1"/>
  <c r="X48" i="30" s="1"/>
  <c r="V43" i="30"/>
  <c r="W43" i="30" s="1"/>
  <c r="X43" i="30" s="1"/>
  <c r="V45" i="30"/>
  <c r="W45" i="30" s="1"/>
  <c r="X45" i="30" s="1"/>
  <c r="V46" i="30"/>
  <c r="W46" i="30" s="1"/>
  <c r="X46" i="30" s="1"/>
  <c r="V36" i="30"/>
  <c r="W36" i="30" s="1"/>
  <c r="X36" i="30" s="1"/>
  <c r="K10" i="32"/>
  <c r="L10" i="32" s="1"/>
  <c r="M10" i="32" s="1"/>
  <c r="N10" i="32" s="1"/>
  <c r="P10" i="32"/>
  <c r="Q10" i="32" s="1"/>
  <c r="R10" i="32" s="1"/>
  <c r="S10" i="32" s="1"/>
  <c r="K21" i="34"/>
  <c r="L21" i="34" s="1"/>
  <c r="M21" i="34" s="1"/>
  <c r="K38" i="34"/>
  <c r="L38" i="34" s="1"/>
  <c r="M38" i="34" s="1"/>
  <c r="N38" i="34" s="1"/>
  <c r="K41" i="34"/>
  <c r="L41" i="34" s="1"/>
  <c r="M41" i="34" s="1"/>
  <c r="N41" i="34" s="1"/>
  <c r="K48" i="34"/>
  <c r="L48" i="34" s="1"/>
  <c r="M48" i="34" s="1"/>
  <c r="N48" i="34" s="1"/>
  <c r="K51" i="34"/>
  <c r="L51" i="34" s="1"/>
  <c r="M51" i="34" s="1"/>
  <c r="N51" i="34" s="1"/>
  <c r="K22" i="34"/>
  <c r="L22" i="34" s="1"/>
  <c r="M22" i="34" s="1"/>
  <c r="N22" i="34" s="1"/>
  <c r="P9" i="28"/>
  <c r="Q9" i="28" s="1"/>
  <c r="R9" i="28" s="1"/>
  <c r="S9" i="28" s="1"/>
  <c r="P18" i="28"/>
  <c r="Q18" i="28" s="1"/>
  <c r="R18" i="28" s="1"/>
  <c r="S18" i="28" s="1"/>
  <c r="P13" i="28"/>
  <c r="Q13" i="28" s="1"/>
  <c r="R13" i="28" s="1"/>
  <c r="S13" i="28" s="1"/>
  <c r="K54" i="34"/>
  <c r="L54" i="34" s="1"/>
  <c r="M54" i="34" s="1"/>
  <c r="N54" i="34" s="1"/>
  <c r="K57" i="34"/>
  <c r="L57" i="34" s="1"/>
  <c r="M57" i="34" s="1"/>
  <c r="N57" i="34" s="1"/>
  <c r="K25" i="34"/>
  <c r="L25" i="34" s="1"/>
  <c r="M25" i="34" s="1"/>
  <c r="N25" i="34" s="1"/>
  <c r="K32" i="34"/>
  <c r="L32" i="34" s="1"/>
  <c r="M32" i="34" s="1"/>
  <c r="N32" i="34" s="1"/>
  <c r="K35" i="34"/>
  <c r="L35" i="34" s="1"/>
  <c r="M35" i="34" s="1"/>
  <c r="N35" i="34" s="1"/>
  <c r="Y8" i="30"/>
  <c r="P52" i="30"/>
  <c r="Q52" i="30" s="1"/>
  <c r="R52" i="30" s="1"/>
  <c r="P11" i="30"/>
  <c r="Q11" i="30" s="1"/>
  <c r="R11" i="30" s="1"/>
  <c r="S11" i="30" s="1"/>
  <c r="P31" i="32"/>
  <c r="Q31" i="32" s="1"/>
  <c r="R31" i="32" s="1"/>
  <c r="S31" i="32" s="1"/>
  <c r="P13" i="32"/>
  <c r="Q13" i="32" s="1"/>
  <c r="R13" i="32" s="1"/>
  <c r="S13" i="32" s="1"/>
  <c r="V22" i="30"/>
  <c r="W22" i="30" s="1"/>
  <c r="X22" i="30" s="1"/>
  <c r="Y22" i="30" s="1"/>
  <c r="S8" i="30"/>
  <c r="K11" i="30"/>
  <c r="L11" i="30" s="1"/>
  <c r="M11" i="30" s="1"/>
  <c r="N11" i="30" s="1"/>
  <c r="K10" i="30"/>
  <c r="L10" i="30" s="1"/>
  <c r="M10" i="30" s="1"/>
  <c r="N10" i="30" s="1"/>
  <c r="P28" i="32"/>
  <c r="Q28" i="32" s="1"/>
  <c r="R28" i="32" s="1"/>
  <c r="S28" i="32" s="1"/>
  <c r="P44" i="32"/>
  <c r="Q44" i="32" s="1"/>
  <c r="R44" i="32" s="1"/>
  <c r="S44" i="32" s="1"/>
  <c r="P34" i="32"/>
  <c r="Q34" i="32" s="1"/>
  <c r="R34" i="32" s="1"/>
  <c r="S34" i="32" s="1"/>
  <c r="P50" i="32"/>
  <c r="Q50" i="32" s="1"/>
  <c r="R50" i="32" s="1"/>
  <c r="P47" i="32"/>
  <c r="Q47" i="32" s="1"/>
  <c r="R47" i="32" s="1"/>
  <c r="P27" i="32"/>
  <c r="Q27" i="32" s="1"/>
  <c r="R27" i="32" s="1"/>
  <c r="S27" i="32" s="1"/>
  <c r="P43" i="32"/>
  <c r="Q43" i="32" s="1"/>
  <c r="R43" i="32" s="1"/>
  <c r="S43" i="32" s="1"/>
  <c r="P29" i="32"/>
  <c r="Q29" i="32" s="1"/>
  <c r="R29" i="32" s="1"/>
  <c r="S29" i="32" s="1"/>
  <c r="P41" i="32"/>
  <c r="Q41" i="32" s="1"/>
  <c r="R41" i="32" s="1"/>
  <c r="S41" i="32" s="1"/>
  <c r="P25" i="32"/>
  <c r="Q25" i="32" s="1"/>
  <c r="R25" i="32" s="1"/>
  <c r="S25" i="32" s="1"/>
  <c r="P36" i="32"/>
  <c r="Q36" i="32" s="1"/>
  <c r="R36" i="32" s="1"/>
  <c r="S36" i="32" s="1"/>
  <c r="P52" i="32"/>
  <c r="Q52" i="32" s="1"/>
  <c r="R52" i="32" s="1"/>
  <c r="P26" i="32"/>
  <c r="Q26" i="32" s="1"/>
  <c r="R26" i="32" s="1"/>
  <c r="S26" i="32" s="1"/>
  <c r="P42" i="32"/>
  <c r="Q42" i="32" s="1"/>
  <c r="R42" i="32" s="1"/>
  <c r="S42" i="32" s="1"/>
  <c r="P55" i="32"/>
  <c r="Q55" i="32" s="1"/>
  <c r="R55" i="32" s="1"/>
  <c r="P39" i="32"/>
  <c r="Q39" i="32" s="1"/>
  <c r="R39" i="32" s="1"/>
  <c r="S39" i="32" s="1"/>
  <c r="P49" i="32"/>
  <c r="Q49" i="32" s="1"/>
  <c r="R49" i="32" s="1"/>
  <c r="P33" i="32"/>
  <c r="Q33" i="32" s="1"/>
  <c r="R33" i="32" s="1"/>
  <c r="S33" i="32" s="1"/>
  <c r="P23" i="32"/>
  <c r="Q23" i="32" s="1"/>
  <c r="R23" i="32" s="1"/>
  <c r="S23" i="32" s="1"/>
  <c r="P37" i="32"/>
  <c r="Q37" i="32" s="1"/>
  <c r="R37" i="32" s="1"/>
  <c r="S37" i="32" s="1"/>
  <c r="P17" i="32"/>
  <c r="Q17" i="32" s="1"/>
  <c r="R17" i="32" s="1"/>
  <c r="S17" i="32" s="1"/>
  <c r="P35" i="32"/>
  <c r="Q35" i="32" s="1"/>
  <c r="R35" i="32" s="1"/>
  <c r="S35" i="32" s="1"/>
  <c r="P51" i="32"/>
  <c r="Q51" i="32" s="1"/>
  <c r="R51" i="32" s="1"/>
  <c r="P46" i="32"/>
  <c r="Q46" i="32" s="1"/>
  <c r="R46" i="32" s="1"/>
  <c r="P30" i="32"/>
  <c r="Q30" i="32" s="1"/>
  <c r="R30" i="32" s="1"/>
  <c r="S30" i="32" s="1"/>
  <c r="P56" i="32"/>
  <c r="Q56" i="32" s="1"/>
  <c r="R56" i="32" s="1"/>
  <c r="P40" i="32"/>
  <c r="Q40" i="32" s="1"/>
  <c r="R40" i="32" s="1"/>
  <c r="S40" i="32" s="1"/>
  <c r="P24" i="32"/>
  <c r="Q24" i="32" s="1"/>
  <c r="R24" i="32" s="1"/>
  <c r="S24" i="32" s="1"/>
  <c r="P53" i="32"/>
  <c r="Q53" i="32" s="1"/>
  <c r="R53" i="32" s="1"/>
  <c r="P45" i="32"/>
  <c r="Q45" i="32" s="1"/>
  <c r="R45" i="32" s="1"/>
  <c r="P54" i="32"/>
  <c r="Q54" i="32" s="1"/>
  <c r="R54" i="32" s="1"/>
  <c r="P38" i="32"/>
  <c r="Q38" i="32" s="1"/>
  <c r="R38" i="32" s="1"/>
  <c r="S38" i="32" s="1"/>
  <c r="P22" i="32"/>
  <c r="Q22" i="32" s="1"/>
  <c r="R22" i="32" s="1"/>
  <c r="S22" i="32" s="1"/>
  <c r="P48" i="32"/>
  <c r="Q48" i="32" s="1"/>
  <c r="R48" i="32" s="1"/>
  <c r="P32" i="32"/>
  <c r="Q32" i="32" s="1"/>
  <c r="R32" i="32" s="1"/>
  <c r="S32" i="32" s="1"/>
  <c r="V26" i="30"/>
  <c r="W26" i="30" s="1"/>
  <c r="X26" i="30" s="1"/>
  <c r="Y26" i="30" s="1"/>
  <c r="V12" i="30"/>
  <c r="W12" i="30" s="1"/>
  <c r="X12" i="30" s="1"/>
  <c r="Y12" i="30" s="1"/>
  <c r="V28" i="30"/>
  <c r="W28" i="30" s="1"/>
  <c r="X28" i="30" s="1"/>
  <c r="Y28" i="30" s="1"/>
  <c r="V20" i="30"/>
  <c r="W20" i="30" s="1"/>
  <c r="X20" i="30" s="1"/>
  <c r="K9" i="23"/>
  <c r="L9" i="23" s="1"/>
  <c r="M9" i="23" s="1"/>
  <c r="N9" i="23" s="1"/>
  <c r="K18" i="23"/>
  <c r="L18" i="23" s="1"/>
  <c r="M18" i="23" s="1"/>
  <c r="N18" i="23" s="1"/>
  <c r="K50" i="23"/>
  <c r="L50" i="23" s="1"/>
  <c r="M50" i="23" s="1"/>
  <c r="K28" i="23"/>
  <c r="L28" i="23" s="1"/>
  <c r="M28" i="23" s="1"/>
  <c r="K42" i="23"/>
  <c r="L42" i="23" s="1"/>
  <c r="M42" i="23" s="1"/>
  <c r="K24" i="23"/>
  <c r="L24" i="23" s="1"/>
  <c r="M24" i="23" s="1"/>
  <c r="N24" i="23" s="1"/>
  <c r="K46" i="23"/>
  <c r="L46" i="23" s="1"/>
  <c r="M46" i="23" s="1"/>
  <c r="K26" i="23"/>
  <c r="L26" i="23" s="1"/>
  <c r="M26" i="23" s="1"/>
  <c r="K48" i="23"/>
  <c r="L48" i="23" s="1"/>
  <c r="M48" i="23" s="1"/>
  <c r="K47" i="23"/>
  <c r="L47" i="23" s="1"/>
  <c r="M47" i="23" s="1"/>
  <c r="K31" i="23"/>
  <c r="L31" i="23" s="1"/>
  <c r="M31" i="23" s="1"/>
  <c r="K49" i="23"/>
  <c r="L49" i="23" s="1"/>
  <c r="M49" i="23" s="1"/>
  <c r="K33" i="23"/>
  <c r="L33" i="23" s="1"/>
  <c r="M33" i="23" s="1"/>
  <c r="K44" i="23"/>
  <c r="L44" i="23" s="1"/>
  <c r="M44" i="23" s="1"/>
  <c r="K51" i="23"/>
  <c r="L51" i="23" s="1"/>
  <c r="M51" i="23" s="1"/>
  <c r="K35" i="23"/>
  <c r="L35" i="23" s="1"/>
  <c r="M35" i="23" s="1"/>
  <c r="K45" i="23"/>
  <c r="L45" i="23" s="1"/>
  <c r="M45" i="23" s="1"/>
  <c r="K29" i="23"/>
  <c r="L29" i="23" s="1"/>
  <c r="M29" i="23" s="1"/>
  <c r="K8" i="23"/>
  <c r="L8" i="23" s="1"/>
  <c r="M8" i="23" s="1"/>
  <c r="K56" i="23"/>
  <c r="L56" i="23" s="1"/>
  <c r="M56" i="23" s="1"/>
  <c r="K34" i="23"/>
  <c r="L34" i="23" s="1"/>
  <c r="M34" i="23" s="1"/>
  <c r="K36" i="23"/>
  <c r="L36" i="23" s="1"/>
  <c r="M36" i="23" s="1"/>
  <c r="K30" i="23"/>
  <c r="L30" i="23" s="1"/>
  <c r="M30" i="23" s="1"/>
  <c r="K52" i="23"/>
  <c r="L52" i="23" s="1"/>
  <c r="M52" i="23" s="1"/>
  <c r="K38" i="23"/>
  <c r="L38" i="23" s="1"/>
  <c r="M38" i="23" s="1"/>
  <c r="K55" i="23"/>
  <c r="L55" i="23" s="1"/>
  <c r="M55" i="23" s="1"/>
  <c r="K39" i="23"/>
  <c r="L39" i="23" s="1"/>
  <c r="M39" i="23" s="1"/>
  <c r="K23" i="23"/>
  <c r="L23" i="23" s="1"/>
  <c r="M23" i="23" s="1"/>
  <c r="N23" i="23" s="1"/>
  <c r="K57" i="23"/>
  <c r="L57" i="23" s="1"/>
  <c r="M57" i="23" s="1"/>
  <c r="K41" i="23"/>
  <c r="L41" i="23" s="1"/>
  <c r="M41" i="23" s="1"/>
  <c r="K25" i="23"/>
  <c r="L25" i="23" s="1"/>
  <c r="M25" i="23" s="1"/>
  <c r="N25" i="23" s="1"/>
  <c r="K40" i="23"/>
  <c r="L40" i="23" s="1"/>
  <c r="M40" i="23" s="1"/>
  <c r="K54" i="23"/>
  <c r="L54" i="23" s="1"/>
  <c r="M54" i="23" s="1"/>
  <c r="K43" i="23"/>
  <c r="L43" i="23" s="1"/>
  <c r="M43" i="23" s="1"/>
  <c r="K27" i="23"/>
  <c r="L27" i="23" s="1"/>
  <c r="M27" i="23" s="1"/>
  <c r="K53" i="23"/>
  <c r="L53" i="23" s="1"/>
  <c r="M53" i="23" s="1"/>
  <c r="K37" i="23"/>
  <c r="L37" i="23" s="1"/>
  <c r="M37" i="23" s="1"/>
  <c r="K32" i="23"/>
  <c r="L32" i="23" s="1"/>
  <c r="M32" i="23" s="1"/>
  <c r="P48" i="28"/>
  <c r="Q48" i="28" s="1"/>
  <c r="R48" i="28" s="1"/>
  <c r="P55" i="28"/>
  <c r="Q55" i="28" s="1"/>
  <c r="R55" i="28" s="1"/>
  <c r="P44" i="28"/>
  <c r="Q44" i="28" s="1"/>
  <c r="R44" i="28" s="1"/>
  <c r="S44" i="28" s="1"/>
  <c r="P23" i="28"/>
  <c r="Q23" i="28" s="1"/>
  <c r="R23" i="28" s="1"/>
  <c r="S23" i="28" s="1"/>
  <c r="P37" i="28"/>
  <c r="Q37" i="28" s="1"/>
  <c r="R37" i="28" s="1"/>
  <c r="S37" i="28" s="1"/>
  <c r="P56" i="28"/>
  <c r="Q56" i="28" s="1"/>
  <c r="R56" i="28" s="1"/>
  <c r="P26" i="28"/>
  <c r="Q26" i="28" s="1"/>
  <c r="R26" i="28" s="1"/>
  <c r="S26" i="28" s="1"/>
  <c r="P45" i="28"/>
  <c r="Q45" i="28" s="1"/>
  <c r="R45" i="28" s="1"/>
  <c r="S45" i="28" s="1"/>
  <c r="P47" i="28"/>
  <c r="Q47" i="28" s="1"/>
  <c r="R47" i="28" s="1"/>
  <c r="S47" i="28" s="1"/>
  <c r="P38" i="28"/>
  <c r="Q38" i="28" s="1"/>
  <c r="R38" i="28" s="1"/>
  <c r="S38" i="28" s="1"/>
  <c r="P32" i="28"/>
  <c r="Q32" i="28" s="1"/>
  <c r="R32" i="28" s="1"/>
  <c r="P36" i="28"/>
  <c r="Q36" i="28" s="1"/>
  <c r="R36" i="28" s="1"/>
  <c r="S36" i="28" s="1"/>
  <c r="P49" i="28"/>
  <c r="Q49" i="28" s="1"/>
  <c r="R49" i="28" s="1"/>
  <c r="P33" i="28"/>
  <c r="Q33" i="28" s="1"/>
  <c r="R33" i="28" s="1"/>
  <c r="S33" i="28" s="1"/>
  <c r="P51" i="28"/>
  <c r="Q51" i="28" s="1"/>
  <c r="R51" i="28" s="1"/>
  <c r="P35" i="28"/>
  <c r="Q35" i="28" s="1"/>
  <c r="R35" i="28" s="1"/>
  <c r="S35" i="28" s="1"/>
  <c r="P25" i="28"/>
  <c r="Q25" i="28" s="1"/>
  <c r="R25" i="28" s="1"/>
  <c r="S25" i="28" s="1"/>
  <c r="P40" i="28"/>
  <c r="Q40" i="28" s="1"/>
  <c r="R40" i="28" s="1"/>
  <c r="S40" i="28" s="1"/>
  <c r="P28" i="28"/>
  <c r="Q28" i="28" s="1"/>
  <c r="R28" i="28" s="1"/>
  <c r="S28" i="28" s="1"/>
  <c r="P42" i="28"/>
  <c r="Q42" i="28" s="1"/>
  <c r="R42" i="28" s="1"/>
  <c r="S42" i="28" s="1"/>
  <c r="P54" i="28"/>
  <c r="Q54" i="28" s="1"/>
  <c r="R54" i="28" s="1"/>
  <c r="P53" i="28"/>
  <c r="Q53" i="28" s="1"/>
  <c r="R53" i="28" s="1"/>
  <c r="P34" i="28"/>
  <c r="Q34" i="28" s="1"/>
  <c r="R34" i="28" s="1"/>
  <c r="S34" i="28" s="1"/>
  <c r="P39" i="28"/>
  <c r="Q39" i="28" s="1"/>
  <c r="R39" i="28" s="1"/>
  <c r="S39" i="28" s="1"/>
  <c r="P29" i="28"/>
  <c r="Q29" i="28" s="1"/>
  <c r="R29" i="28" s="1"/>
  <c r="P8" i="28"/>
  <c r="Q8" i="28" s="1"/>
  <c r="R8" i="28" s="1"/>
  <c r="S8" i="28" s="1"/>
  <c r="P31" i="28"/>
  <c r="Q31" i="28" s="1"/>
  <c r="R31" i="28" s="1"/>
  <c r="P30" i="28"/>
  <c r="Q30" i="28" s="1"/>
  <c r="R30" i="28" s="1"/>
  <c r="P52" i="28"/>
  <c r="Q52" i="28" s="1"/>
  <c r="R52" i="28" s="1"/>
  <c r="P46" i="28"/>
  <c r="Q46" i="28" s="1"/>
  <c r="R46" i="28" s="1"/>
  <c r="S46" i="28" s="1"/>
  <c r="P41" i="28"/>
  <c r="Q41" i="28" s="1"/>
  <c r="R41" i="28" s="1"/>
  <c r="S41" i="28" s="1"/>
  <c r="P43" i="28"/>
  <c r="Q43" i="28" s="1"/>
  <c r="R43" i="28" s="1"/>
  <c r="S43" i="28" s="1"/>
  <c r="P27" i="28"/>
  <c r="Q27" i="28" s="1"/>
  <c r="R27" i="28" s="1"/>
  <c r="S27" i="28" s="1"/>
  <c r="P24" i="28"/>
  <c r="Q24" i="28" s="1"/>
  <c r="R24" i="28" s="1"/>
  <c r="S24" i="28" s="1"/>
  <c r="P50" i="28"/>
  <c r="Q50" i="28" s="1"/>
  <c r="R50" i="28" s="1"/>
  <c r="N8" i="30"/>
  <c r="K53" i="32"/>
  <c r="L53" i="32" s="1"/>
  <c r="M53" i="32" s="1"/>
  <c r="N53" i="32" s="1"/>
  <c r="K49" i="32"/>
  <c r="L49" i="32" s="1"/>
  <c r="M49" i="32" s="1"/>
  <c r="N49" i="32" s="1"/>
  <c r="K31" i="32"/>
  <c r="L31" i="32" s="1"/>
  <c r="M31" i="32" s="1"/>
  <c r="N31" i="32" s="1"/>
  <c r="K51" i="32"/>
  <c r="L51" i="32" s="1"/>
  <c r="M51" i="32" s="1"/>
  <c r="N51" i="32" s="1"/>
  <c r="K23" i="32"/>
  <c r="L23" i="32" s="1"/>
  <c r="M23" i="32" s="1"/>
  <c r="N23" i="32" s="1"/>
  <c r="K41" i="32"/>
  <c r="L41" i="32" s="1"/>
  <c r="M41" i="32" s="1"/>
  <c r="N41" i="32" s="1"/>
  <c r="K33" i="32"/>
  <c r="L33" i="32" s="1"/>
  <c r="M33" i="32" s="1"/>
  <c r="N33" i="32" s="1"/>
  <c r="K25" i="32"/>
  <c r="L25" i="32" s="1"/>
  <c r="M25" i="32" s="1"/>
  <c r="N25" i="32" s="1"/>
  <c r="K39" i="32"/>
  <c r="L39" i="32" s="1"/>
  <c r="M39" i="32" s="1"/>
  <c r="N39" i="32" s="1"/>
  <c r="K17" i="32"/>
  <c r="L17" i="32" s="1"/>
  <c r="M17" i="32" s="1"/>
  <c r="N17" i="32" s="1"/>
  <c r="K37" i="32"/>
  <c r="L37" i="32" s="1"/>
  <c r="M37" i="32" s="1"/>
  <c r="N37" i="32" s="1"/>
  <c r="K29" i="32"/>
  <c r="L29" i="32" s="1"/>
  <c r="M29" i="32" s="1"/>
  <c r="N29" i="32" s="1"/>
  <c r="K55" i="32"/>
  <c r="L55" i="32" s="1"/>
  <c r="M55" i="32" s="1"/>
  <c r="N55" i="32" s="1"/>
  <c r="K35" i="32"/>
  <c r="L35" i="32" s="1"/>
  <c r="M35" i="32" s="1"/>
  <c r="N35" i="32" s="1"/>
  <c r="K24" i="32"/>
  <c r="L24" i="32" s="1"/>
  <c r="M24" i="32" s="1"/>
  <c r="N24" i="32" s="1"/>
  <c r="K32" i="32"/>
  <c r="L32" i="32" s="1"/>
  <c r="M32" i="32" s="1"/>
  <c r="N32" i="32" s="1"/>
  <c r="K40" i="32"/>
  <c r="L40" i="32" s="1"/>
  <c r="M40" i="32" s="1"/>
  <c r="N40" i="32" s="1"/>
  <c r="K48" i="32"/>
  <c r="L48" i="32" s="1"/>
  <c r="M48" i="32" s="1"/>
  <c r="N48" i="32" s="1"/>
  <c r="K56" i="32"/>
  <c r="L56" i="32" s="1"/>
  <c r="M56" i="32" s="1"/>
  <c r="N56" i="32" s="1"/>
  <c r="K22" i="32"/>
  <c r="L22" i="32" s="1"/>
  <c r="M22" i="32" s="1"/>
  <c r="N22" i="32" s="1"/>
  <c r="K30" i="32"/>
  <c r="L30" i="32" s="1"/>
  <c r="M30" i="32" s="1"/>
  <c r="N30" i="32" s="1"/>
  <c r="K38" i="32"/>
  <c r="L38" i="32" s="1"/>
  <c r="M38" i="32" s="1"/>
  <c r="N38" i="32" s="1"/>
  <c r="K46" i="32"/>
  <c r="L46" i="32" s="1"/>
  <c r="M46" i="32" s="1"/>
  <c r="N46" i="32" s="1"/>
  <c r="K54" i="32"/>
  <c r="L54" i="32" s="1"/>
  <c r="M54" i="32" s="1"/>
  <c r="N54" i="32" s="1"/>
  <c r="K43" i="32"/>
  <c r="L43" i="32" s="1"/>
  <c r="M43" i="32" s="1"/>
  <c r="N43" i="32" s="1"/>
  <c r="K45" i="32"/>
  <c r="L45" i="32" s="1"/>
  <c r="M45" i="32" s="1"/>
  <c r="N45" i="32" s="1"/>
  <c r="K27" i="32"/>
  <c r="L27" i="32" s="1"/>
  <c r="M27" i="32" s="1"/>
  <c r="N27" i="32" s="1"/>
  <c r="K47" i="32"/>
  <c r="L47" i="32" s="1"/>
  <c r="M47" i="32" s="1"/>
  <c r="N47" i="32" s="1"/>
  <c r="K28" i="32"/>
  <c r="L28" i="32" s="1"/>
  <c r="M28" i="32" s="1"/>
  <c r="N28" i="32" s="1"/>
  <c r="K36" i="32"/>
  <c r="L36" i="32" s="1"/>
  <c r="M36" i="32" s="1"/>
  <c r="N36" i="32" s="1"/>
  <c r="K44" i="32"/>
  <c r="L44" i="32" s="1"/>
  <c r="M44" i="32" s="1"/>
  <c r="N44" i="32" s="1"/>
  <c r="K52" i="32"/>
  <c r="L52" i="32" s="1"/>
  <c r="M52" i="32" s="1"/>
  <c r="N52" i="32" s="1"/>
  <c r="K26" i="32"/>
  <c r="L26" i="32" s="1"/>
  <c r="M26" i="32" s="1"/>
  <c r="N26" i="32" s="1"/>
  <c r="K34" i="32"/>
  <c r="L34" i="32" s="1"/>
  <c r="M34" i="32" s="1"/>
  <c r="N34" i="32" s="1"/>
  <c r="K42" i="32"/>
  <c r="L42" i="32" s="1"/>
  <c r="M42" i="32" s="1"/>
  <c r="N42" i="32" s="1"/>
  <c r="K50" i="32"/>
  <c r="L50" i="32" s="1"/>
  <c r="M50" i="32" s="1"/>
  <c r="N50" i="32" s="1"/>
  <c r="V24" i="32"/>
  <c r="W24" i="32" s="1"/>
  <c r="X24" i="32" s="1"/>
  <c r="Y24" i="32" s="1"/>
  <c r="V32" i="32"/>
  <c r="W32" i="32" s="1"/>
  <c r="X32" i="32" s="1"/>
  <c r="Y32" i="32" s="1"/>
  <c r="V40" i="32"/>
  <c r="W40" i="32" s="1"/>
  <c r="X40" i="32" s="1"/>
  <c r="Y40" i="32" s="1"/>
  <c r="V48" i="32"/>
  <c r="W48" i="32" s="1"/>
  <c r="X48" i="32" s="1"/>
  <c r="Y48" i="32" s="1"/>
  <c r="V56" i="32"/>
  <c r="W56" i="32" s="1"/>
  <c r="X56" i="32" s="1"/>
  <c r="Y56" i="32" s="1"/>
  <c r="V26" i="32"/>
  <c r="W26" i="32" s="1"/>
  <c r="X26" i="32" s="1"/>
  <c r="Y26" i="32" s="1"/>
  <c r="V34" i="32"/>
  <c r="W34" i="32" s="1"/>
  <c r="X34" i="32" s="1"/>
  <c r="Y34" i="32" s="1"/>
  <c r="V42" i="32"/>
  <c r="W42" i="32" s="1"/>
  <c r="X42" i="32" s="1"/>
  <c r="Y42" i="32" s="1"/>
  <c r="V50" i="32"/>
  <c r="W50" i="32" s="1"/>
  <c r="X50" i="32" s="1"/>
  <c r="Y50" i="32" s="1"/>
  <c r="V49" i="32"/>
  <c r="W49" i="32" s="1"/>
  <c r="X49" i="32" s="1"/>
  <c r="Y49" i="32" s="1"/>
  <c r="V43" i="32"/>
  <c r="W43" i="32" s="1"/>
  <c r="X43" i="32" s="1"/>
  <c r="Y43" i="32" s="1"/>
  <c r="V31" i="32"/>
  <c r="W31" i="32" s="1"/>
  <c r="X31" i="32" s="1"/>
  <c r="Y31" i="32" s="1"/>
  <c r="V51" i="32"/>
  <c r="W51" i="32" s="1"/>
  <c r="X51" i="32" s="1"/>
  <c r="Y51" i="32" s="1"/>
  <c r="V39" i="32"/>
  <c r="W39" i="32" s="1"/>
  <c r="X39" i="32" s="1"/>
  <c r="Y39" i="32" s="1"/>
  <c r="V23" i="32"/>
  <c r="W23" i="32" s="1"/>
  <c r="X23" i="32" s="1"/>
  <c r="Y23" i="32" s="1"/>
  <c r="V37" i="32"/>
  <c r="W37" i="32" s="1"/>
  <c r="X37" i="32" s="1"/>
  <c r="Y37" i="32" s="1"/>
  <c r="V25" i="32"/>
  <c r="W25" i="32" s="1"/>
  <c r="X25" i="32" s="1"/>
  <c r="Y25" i="32" s="1"/>
  <c r="V27" i="32"/>
  <c r="W27" i="32" s="1"/>
  <c r="X27" i="32" s="1"/>
  <c r="Y27" i="32" s="1"/>
  <c r="V28" i="32"/>
  <c r="W28" i="32" s="1"/>
  <c r="X28" i="32" s="1"/>
  <c r="Y28" i="32" s="1"/>
  <c r="V36" i="32"/>
  <c r="W36" i="32" s="1"/>
  <c r="X36" i="32" s="1"/>
  <c r="Y36" i="32" s="1"/>
  <c r="V44" i="32"/>
  <c r="W44" i="32" s="1"/>
  <c r="X44" i="32" s="1"/>
  <c r="Y44" i="32" s="1"/>
  <c r="V52" i="32"/>
  <c r="W52" i="32" s="1"/>
  <c r="X52" i="32" s="1"/>
  <c r="Y52" i="32" s="1"/>
  <c r="V22" i="32"/>
  <c r="W22" i="32" s="1"/>
  <c r="X22" i="32" s="1"/>
  <c r="Y22" i="32" s="1"/>
  <c r="V30" i="32"/>
  <c r="W30" i="32" s="1"/>
  <c r="X30" i="32" s="1"/>
  <c r="Y30" i="32" s="1"/>
  <c r="V38" i="32"/>
  <c r="W38" i="32" s="1"/>
  <c r="X38" i="32" s="1"/>
  <c r="Y38" i="32" s="1"/>
  <c r="V46" i="32"/>
  <c r="W46" i="32" s="1"/>
  <c r="X46" i="32" s="1"/>
  <c r="Y46" i="32" s="1"/>
  <c r="V54" i="32"/>
  <c r="W54" i="32" s="1"/>
  <c r="X54" i="32" s="1"/>
  <c r="Y54" i="32" s="1"/>
  <c r="V53" i="32"/>
  <c r="W53" i="32" s="1"/>
  <c r="X53" i="32" s="1"/>
  <c r="Y53" i="32" s="1"/>
  <c r="V47" i="32"/>
  <c r="W47" i="32" s="1"/>
  <c r="X47" i="32" s="1"/>
  <c r="Y47" i="32" s="1"/>
  <c r="V33" i="32"/>
  <c r="W33" i="32" s="1"/>
  <c r="X33" i="32" s="1"/>
  <c r="Y33" i="32" s="1"/>
  <c r="V55" i="32"/>
  <c r="W55" i="32" s="1"/>
  <c r="X55" i="32" s="1"/>
  <c r="Y55" i="32" s="1"/>
  <c r="V45" i="32"/>
  <c r="W45" i="32" s="1"/>
  <c r="X45" i="32" s="1"/>
  <c r="Y45" i="32" s="1"/>
  <c r="V29" i="32"/>
  <c r="W29" i="32" s="1"/>
  <c r="X29" i="32" s="1"/>
  <c r="Y29" i="32" s="1"/>
  <c r="V41" i="32"/>
  <c r="W41" i="32" s="1"/>
  <c r="X41" i="32" s="1"/>
  <c r="Y41" i="32" s="1"/>
  <c r="V35" i="32"/>
  <c r="W35" i="32" s="1"/>
  <c r="X35" i="32" s="1"/>
  <c r="Y35" i="32" s="1"/>
  <c r="V17" i="32"/>
  <c r="W17" i="32" s="1"/>
  <c r="X17" i="32" s="1"/>
  <c r="Y17" i="32" s="1"/>
  <c r="V10" i="28"/>
  <c r="W10" i="28" s="1"/>
  <c r="X10" i="28" s="1"/>
  <c r="Y10" i="28" s="1"/>
  <c r="V9" i="28"/>
  <c r="W9" i="28" s="1"/>
  <c r="X9" i="28" s="1"/>
  <c r="Y9" i="28" s="1"/>
  <c r="Q8" i="23"/>
  <c r="R8" i="23" s="1"/>
  <c r="S8" i="23" s="1"/>
  <c r="Q24" i="23"/>
  <c r="R24" i="23" s="1"/>
  <c r="S24" i="23" s="1"/>
  <c r="Q28" i="23"/>
  <c r="R28" i="23" s="1"/>
  <c r="S28" i="23" s="1"/>
  <c r="Q32" i="23"/>
  <c r="R32" i="23" s="1"/>
  <c r="S32" i="23" s="1"/>
  <c r="T32" i="23" s="1"/>
  <c r="Q36" i="23"/>
  <c r="R36" i="23" s="1"/>
  <c r="S36" i="23" s="1"/>
  <c r="T36" i="23" s="1"/>
  <c r="Q40" i="23"/>
  <c r="R40" i="23" s="1"/>
  <c r="S40" i="23" s="1"/>
  <c r="T40" i="23" s="1"/>
  <c r="Q44" i="23"/>
  <c r="R44" i="23" s="1"/>
  <c r="S44" i="23" s="1"/>
  <c r="T44" i="23" s="1"/>
  <c r="Q48" i="23"/>
  <c r="R48" i="23" s="1"/>
  <c r="S48" i="23" s="1"/>
  <c r="Q52" i="23"/>
  <c r="R52" i="23" s="1"/>
  <c r="S52" i="23" s="1"/>
  <c r="Q56" i="23"/>
  <c r="R56" i="23" s="1"/>
  <c r="S56" i="23" s="1"/>
  <c r="Q25" i="23"/>
  <c r="R25" i="23" s="1"/>
  <c r="S25" i="23" s="1"/>
  <c r="Q29" i="23"/>
  <c r="R29" i="23" s="1"/>
  <c r="S29" i="23" s="1"/>
  <c r="Q33" i="23"/>
  <c r="R33" i="23" s="1"/>
  <c r="S33" i="23" s="1"/>
  <c r="T33" i="23" s="1"/>
  <c r="Q37" i="23"/>
  <c r="R37" i="23" s="1"/>
  <c r="S37" i="23" s="1"/>
  <c r="T37" i="23" s="1"/>
  <c r="Q41" i="23"/>
  <c r="R41" i="23" s="1"/>
  <c r="S41" i="23" s="1"/>
  <c r="T41" i="23" s="1"/>
  <c r="Q45" i="23"/>
  <c r="R45" i="23" s="1"/>
  <c r="S45" i="23" s="1"/>
  <c r="T45" i="23" s="1"/>
  <c r="Q49" i="23"/>
  <c r="R49" i="23" s="1"/>
  <c r="S49" i="23" s="1"/>
  <c r="Q53" i="23"/>
  <c r="R53" i="23" s="1"/>
  <c r="S53" i="23" s="1"/>
  <c r="Q57" i="23"/>
  <c r="R57" i="23" s="1"/>
  <c r="S57" i="23" s="1"/>
  <c r="Q18" i="23"/>
  <c r="R18" i="23" s="1"/>
  <c r="S18" i="23" s="1"/>
  <c r="T18" i="23" s="1"/>
  <c r="Q26" i="23"/>
  <c r="R26" i="23" s="1"/>
  <c r="S26" i="23" s="1"/>
  <c r="Q30" i="23"/>
  <c r="R30" i="23" s="1"/>
  <c r="S30" i="23" s="1"/>
  <c r="T30" i="23" s="1"/>
  <c r="Q34" i="23"/>
  <c r="R34" i="23" s="1"/>
  <c r="S34" i="23" s="1"/>
  <c r="T34" i="23" s="1"/>
  <c r="Q38" i="23"/>
  <c r="R38" i="23" s="1"/>
  <c r="S38" i="23" s="1"/>
  <c r="T38" i="23" s="1"/>
  <c r="Q42" i="23"/>
  <c r="R42" i="23" s="1"/>
  <c r="S42" i="23" s="1"/>
  <c r="T42" i="23" s="1"/>
  <c r="Q46" i="23"/>
  <c r="R46" i="23" s="1"/>
  <c r="S46" i="23" s="1"/>
  <c r="T46" i="23" s="1"/>
  <c r="Q50" i="23"/>
  <c r="R50" i="23" s="1"/>
  <c r="S50" i="23" s="1"/>
  <c r="Q54" i="23"/>
  <c r="R54" i="23" s="1"/>
  <c r="S54" i="23" s="1"/>
  <c r="Q23" i="23"/>
  <c r="R23" i="23" s="1"/>
  <c r="S23" i="23" s="1"/>
  <c r="Q27" i="23"/>
  <c r="R27" i="23" s="1"/>
  <c r="S27" i="23" s="1"/>
  <c r="Q31" i="23"/>
  <c r="R31" i="23" s="1"/>
  <c r="S31" i="23" s="1"/>
  <c r="T31" i="23" s="1"/>
  <c r="Q35" i="23"/>
  <c r="R35" i="23" s="1"/>
  <c r="S35" i="23" s="1"/>
  <c r="T35" i="23" s="1"/>
  <c r="Q39" i="23"/>
  <c r="R39" i="23" s="1"/>
  <c r="S39" i="23" s="1"/>
  <c r="T39" i="23" s="1"/>
  <c r="Q43" i="23"/>
  <c r="R43" i="23" s="1"/>
  <c r="S43" i="23" s="1"/>
  <c r="T43" i="23" s="1"/>
  <c r="Q47" i="23"/>
  <c r="R47" i="23" s="1"/>
  <c r="S47" i="23" s="1"/>
  <c r="Q51" i="23"/>
  <c r="R51" i="23" s="1"/>
  <c r="S51" i="23" s="1"/>
  <c r="Q55" i="23"/>
  <c r="R55" i="23" s="1"/>
  <c r="S55" i="23" s="1"/>
  <c r="V13" i="32"/>
  <c r="W13" i="32" s="1"/>
  <c r="X13" i="32" s="1"/>
  <c r="Y13" i="32" s="1"/>
  <c r="K19" i="23"/>
  <c r="L19" i="23" s="1"/>
  <c r="M19" i="23" s="1"/>
  <c r="P16" i="30"/>
  <c r="Q16" i="30" s="1"/>
  <c r="R16" i="30" s="1"/>
  <c r="S16" i="30" s="1"/>
  <c r="K16" i="30"/>
  <c r="L16" i="30" s="1"/>
  <c r="M16" i="30" s="1"/>
  <c r="N16" i="30" s="1"/>
  <c r="P14" i="32"/>
  <c r="Q14" i="32" s="1"/>
  <c r="R14" i="32" s="1"/>
  <c r="S14" i="32" s="1"/>
  <c r="K18" i="32"/>
  <c r="L18" i="32" s="1"/>
  <c r="M18" i="32" s="1"/>
  <c r="V18" i="32"/>
  <c r="W18" i="32" s="1"/>
  <c r="X18" i="32" s="1"/>
  <c r="P20" i="32"/>
  <c r="Q20" i="32" s="1"/>
  <c r="R20" i="32" s="1"/>
  <c r="K16" i="23"/>
  <c r="L16" i="23" s="1"/>
  <c r="M16" i="23" s="1"/>
  <c r="N16" i="23" s="1"/>
  <c r="Q22" i="23"/>
  <c r="R22" i="23" s="1"/>
  <c r="S22" i="23" s="1"/>
  <c r="T22" i="23" s="1"/>
  <c r="V17" i="30"/>
  <c r="W17" i="30" s="1"/>
  <c r="X17" i="30" s="1"/>
  <c r="Y17" i="30" s="1"/>
  <c r="P17" i="30"/>
  <c r="Q17" i="30" s="1"/>
  <c r="R17" i="30" s="1"/>
  <c r="S17" i="30" s="1"/>
  <c r="K17" i="28"/>
  <c r="L17" i="28" s="1"/>
  <c r="M17" i="28" s="1"/>
  <c r="N17" i="28" s="1"/>
  <c r="V17" i="28"/>
  <c r="W17" i="28" s="1"/>
  <c r="X17" i="28" s="1"/>
  <c r="Y17" i="28" s="1"/>
  <c r="P21" i="28"/>
  <c r="Q21" i="28" s="1"/>
  <c r="R21" i="28" s="1"/>
  <c r="K14" i="28"/>
  <c r="L14" i="28" s="1"/>
  <c r="M14" i="28" s="1"/>
  <c r="N14" i="28" s="1"/>
  <c r="V14" i="28"/>
  <c r="W14" i="28" s="1"/>
  <c r="X14" i="28" s="1"/>
  <c r="Y14" i="28" s="1"/>
  <c r="P20" i="28"/>
  <c r="Q20" i="28" s="1"/>
  <c r="R20" i="28" s="1"/>
  <c r="V20" i="28"/>
  <c r="W20" i="28" s="1"/>
  <c r="X20" i="28" s="1"/>
  <c r="V13" i="30"/>
  <c r="W13" i="30" s="1"/>
  <c r="X13" i="30" s="1"/>
  <c r="Y13" i="30" s="1"/>
  <c r="K15" i="32"/>
  <c r="L15" i="32" s="1"/>
  <c r="M15" i="32" s="1"/>
  <c r="N15" i="32" s="1"/>
  <c r="P15" i="32"/>
  <c r="Q15" i="32" s="1"/>
  <c r="R15" i="32" s="1"/>
  <c r="S15" i="32" s="1"/>
  <c r="P21" i="32"/>
  <c r="Q21" i="32" s="1"/>
  <c r="R21" i="32" s="1"/>
  <c r="S21" i="32" s="1"/>
  <c r="Q15" i="23"/>
  <c r="R15" i="23" s="1"/>
  <c r="S15" i="23" s="1"/>
  <c r="T15" i="23" s="1"/>
  <c r="K51" i="30"/>
  <c r="L51" i="30" s="1"/>
  <c r="M51" i="30" s="1"/>
  <c r="K54" i="30"/>
  <c r="L54" i="30" s="1"/>
  <c r="M54" i="30" s="1"/>
  <c r="K42" i="30"/>
  <c r="L42" i="30" s="1"/>
  <c r="M42" i="30" s="1"/>
  <c r="K38" i="30"/>
  <c r="L38" i="30" s="1"/>
  <c r="M38" i="30" s="1"/>
  <c r="K26" i="30"/>
  <c r="L26" i="30" s="1"/>
  <c r="M26" i="30" s="1"/>
  <c r="N26" i="30" s="1"/>
  <c r="K44" i="30"/>
  <c r="L44" i="30" s="1"/>
  <c r="M44" i="30" s="1"/>
  <c r="K32" i="30"/>
  <c r="L32" i="30" s="1"/>
  <c r="M32" i="30" s="1"/>
  <c r="K28" i="30"/>
  <c r="L28" i="30" s="1"/>
  <c r="M28" i="30" s="1"/>
  <c r="N28" i="30" s="1"/>
  <c r="K52" i="30"/>
  <c r="L52" i="30" s="1"/>
  <c r="M52" i="30" s="1"/>
  <c r="K57" i="30"/>
  <c r="L57" i="30" s="1"/>
  <c r="M57" i="30" s="1"/>
  <c r="K50" i="30"/>
  <c r="L50" i="30" s="1"/>
  <c r="M50" i="30" s="1"/>
  <c r="K43" i="30"/>
  <c r="L43" i="30" s="1"/>
  <c r="M43" i="30" s="1"/>
  <c r="K39" i="30"/>
  <c r="L39" i="30" s="1"/>
  <c r="M39" i="30" s="1"/>
  <c r="K27" i="30"/>
  <c r="L27" i="30" s="1"/>
  <c r="M27" i="30" s="1"/>
  <c r="N27" i="30" s="1"/>
  <c r="K23" i="30"/>
  <c r="L23" i="30" s="1"/>
  <c r="M23" i="30" s="1"/>
  <c r="N23" i="30" s="1"/>
  <c r="K35" i="30"/>
  <c r="L35" i="30" s="1"/>
  <c r="M35" i="30" s="1"/>
  <c r="K31" i="30"/>
  <c r="L31" i="30" s="1"/>
  <c r="M31" i="30" s="1"/>
  <c r="K48" i="30"/>
  <c r="L48" i="30" s="1"/>
  <c r="M48" i="30" s="1"/>
  <c r="K19" i="30"/>
  <c r="L19" i="30" s="1"/>
  <c r="M19" i="30" s="1"/>
  <c r="P19" i="30"/>
  <c r="Q19" i="30" s="1"/>
  <c r="R19" i="30" s="1"/>
  <c r="K17" i="23"/>
  <c r="L17" i="23" s="1"/>
  <c r="M17" i="23" s="1"/>
  <c r="N17" i="23" s="1"/>
  <c r="K21" i="23"/>
  <c r="L21" i="23" s="1"/>
  <c r="M21" i="23" s="1"/>
  <c r="V14" i="30"/>
  <c r="W14" i="30" s="1"/>
  <c r="X14" i="30" s="1"/>
  <c r="Y14" i="30" s="1"/>
  <c r="K20" i="30"/>
  <c r="L20" i="30" s="1"/>
  <c r="M20" i="30" s="1"/>
  <c r="P12" i="32"/>
  <c r="Q12" i="32" s="1"/>
  <c r="R12" i="32" s="1"/>
  <c r="S12" i="32" s="1"/>
  <c r="P16" i="32"/>
  <c r="Q16" i="32" s="1"/>
  <c r="R16" i="32" s="1"/>
  <c r="S16" i="32" s="1"/>
  <c r="V16" i="32"/>
  <c r="W16" i="32" s="1"/>
  <c r="X16" i="32" s="1"/>
  <c r="Y16" i="32" s="1"/>
  <c r="K14" i="23"/>
  <c r="L14" i="23" s="1"/>
  <c r="M14" i="23" s="1"/>
  <c r="N14" i="23" s="1"/>
  <c r="K20" i="23"/>
  <c r="L20" i="23" s="1"/>
  <c r="M20" i="23" s="1"/>
  <c r="K9" i="28"/>
  <c r="L9" i="28" s="1"/>
  <c r="M9" i="28" s="1"/>
  <c r="N9" i="28" s="1"/>
  <c r="P10" i="28"/>
  <c r="Q10" i="28" s="1"/>
  <c r="R10" i="28" s="1"/>
  <c r="S10" i="28" s="1"/>
  <c r="K15" i="30"/>
  <c r="L15" i="30" s="1"/>
  <c r="M15" i="30" s="1"/>
  <c r="N15" i="30" s="1"/>
  <c r="P15" i="30"/>
  <c r="Q15" i="30" s="1"/>
  <c r="R15" i="30" s="1"/>
  <c r="S15" i="30" s="1"/>
  <c r="K21" i="30"/>
  <c r="L21" i="30" s="1"/>
  <c r="M21" i="30" s="1"/>
  <c r="K15" i="28"/>
  <c r="L15" i="28" s="1"/>
  <c r="M15" i="28" s="1"/>
  <c r="N15" i="28" s="1"/>
  <c r="V15" i="28"/>
  <c r="W15" i="28" s="1"/>
  <c r="X15" i="28" s="1"/>
  <c r="Y15" i="28" s="1"/>
  <c r="P19" i="28"/>
  <c r="Q19" i="28" s="1"/>
  <c r="R19" i="28" s="1"/>
  <c r="S19" i="28" s="1"/>
  <c r="P12" i="28"/>
  <c r="Q12" i="28" s="1"/>
  <c r="R12" i="28" s="1"/>
  <c r="S12" i="28" s="1"/>
  <c r="V12" i="28"/>
  <c r="W12" i="28" s="1"/>
  <c r="X12" i="28" s="1"/>
  <c r="Y12" i="28" s="1"/>
  <c r="K16" i="28"/>
  <c r="L16" i="28" s="1"/>
  <c r="M16" i="28" s="1"/>
  <c r="N16" i="28" s="1"/>
  <c r="P22" i="28"/>
  <c r="Q22" i="28" s="1"/>
  <c r="R22" i="28" s="1"/>
  <c r="S22" i="28" s="1"/>
  <c r="V22" i="28"/>
  <c r="W22" i="28" s="1"/>
  <c r="X22" i="28" s="1"/>
  <c r="Y22" i="28" s="1"/>
  <c r="V9" i="32"/>
  <c r="W9" i="32" s="1"/>
  <c r="X9" i="32" s="1"/>
  <c r="Y9" i="32" s="1"/>
  <c r="K11" i="32"/>
  <c r="L11" i="32" s="1"/>
  <c r="M11" i="32" s="1"/>
  <c r="N11" i="32" s="1"/>
  <c r="V11" i="32"/>
  <c r="W11" i="32" s="1"/>
  <c r="X11" i="32" s="1"/>
  <c r="Y11" i="32" s="1"/>
  <c r="V19" i="32"/>
  <c r="W19" i="32" s="1"/>
  <c r="X19" i="32" s="1"/>
  <c r="K10" i="23"/>
  <c r="L10" i="23" s="1"/>
  <c r="M10" i="23" s="1"/>
  <c r="N10" i="23" s="1"/>
  <c r="P48" i="30"/>
  <c r="Q48" i="30" s="1"/>
  <c r="R48" i="30" s="1"/>
  <c r="P42" i="30"/>
  <c r="Q42" i="30" s="1"/>
  <c r="R42" i="30" s="1"/>
  <c r="S42" i="30" s="1"/>
  <c r="P49" i="30"/>
  <c r="Q49" i="30" s="1"/>
  <c r="R49" i="30" s="1"/>
  <c r="P33" i="30"/>
  <c r="Q33" i="30" s="1"/>
  <c r="R33" i="30" s="1"/>
  <c r="S33" i="30" s="1"/>
  <c r="P23" i="30"/>
  <c r="Q23" i="30" s="1"/>
  <c r="R23" i="30" s="1"/>
  <c r="S23" i="30" s="1"/>
  <c r="P51" i="30"/>
  <c r="Q51" i="30" s="1"/>
  <c r="R51" i="30" s="1"/>
  <c r="P24" i="30"/>
  <c r="Q24" i="30" s="1"/>
  <c r="R24" i="30" s="1"/>
  <c r="S24" i="30" s="1"/>
  <c r="P38" i="30"/>
  <c r="Q38" i="30" s="1"/>
  <c r="R38" i="30" s="1"/>
  <c r="S38" i="30" s="1"/>
  <c r="P54" i="30"/>
  <c r="Q54" i="30" s="1"/>
  <c r="R54" i="30" s="1"/>
  <c r="P53" i="30"/>
  <c r="Q53" i="30" s="1"/>
  <c r="R53" i="30" s="1"/>
  <c r="P36" i="30"/>
  <c r="Q36" i="30" s="1"/>
  <c r="R36" i="30" s="1"/>
  <c r="S36" i="30" s="1"/>
  <c r="P25" i="30"/>
  <c r="Q25" i="30" s="1"/>
  <c r="R25" i="30" s="1"/>
  <c r="S25" i="30" s="1"/>
  <c r="P47" i="30"/>
  <c r="Q47" i="30" s="1"/>
  <c r="R47" i="30" s="1"/>
  <c r="P29" i="30"/>
  <c r="Q29" i="30" s="1"/>
  <c r="R29" i="30" s="1"/>
  <c r="S29" i="30" s="1"/>
  <c r="P31" i="30"/>
  <c r="Q31" i="30" s="1"/>
  <c r="R31" i="30" s="1"/>
  <c r="S31" i="30" s="1"/>
  <c r="P26" i="30"/>
  <c r="Q26" i="30" s="1"/>
  <c r="R26" i="30" s="1"/>
  <c r="S26" i="30" s="1"/>
  <c r="P32" i="30"/>
  <c r="Q32" i="30" s="1"/>
  <c r="R32" i="30" s="1"/>
  <c r="S32" i="30" s="1"/>
  <c r="V55" i="30"/>
  <c r="W55" i="30" s="1"/>
  <c r="X55" i="30" s="1"/>
  <c r="V39" i="30"/>
  <c r="W39" i="30" s="1"/>
  <c r="X39" i="30" s="1"/>
  <c r="V23" i="30"/>
  <c r="W23" i="30" s="1"/>
  <c r="X23" i="30" s="1"/>
  <c r="Y23" i="30" s="1"/>
  <c r="V49" i="30"/>
  <c r="W49" i="30" s="1"/>
  <c r="X49" i="30" s="1"/>
  <c r="V33" i="30"/>
  <c r="W33" i="30" s="1"/>
  <c r="X33" i="30" s="1"/>
  <c r="V30" i="30"/>
  <c r="W30" i="30" s="1"/>
  <c r="X30" i="30" s="1"/>
  <c r="V38" i="30"/>
  <c r="W38" i="30" s="1"/>
  <c r="X38" i="30" s="1"/>
  <c r="V32" i="30"/>
  <c r="W32" i="30" s="1"/>
  <c r="X32" i="30" s="1"/>
  <c r="V44" i="30"/>
  <c r="W44" i="30" s="1"/>
  <c r="X44" i="30" s="1"/>
  <c r="V51" i="30"/>
  <c r="W51" i="30" s="1"/>
  <c r="X51" i="30" s="1"/>
  <c r="V35" i="30"/>
  <c r="W35" i="30" s="1"/>
  <c r="X35" i="30" s="1"/>
  <c r="V53" i="30"/>
  <c r="W53" i="30" s="1"/>
  <c r="X53" i="30" s="1"/>
  <c r="V37" i="30"/>
  <c r="W37" i="30" s="1"/>
  <c r="X37" i="30" s="1"/>
  <c r="V40" i="30"/>
  <c r="W40" i="30" s="1"/>
  <c r="X40" i="30" s="1"/>
  <c r="V24" i="30"/>
  <c r="W24" i="30" s="1"/>
  <c r="X24" i="30" s="1"/>
  <c r="Y24" i="30" s="1"/>
  <c r="V56" i="30"/>
  <c r="W56" i="30" s="1"/>
  <c r="X56" i="30" s="1"/>
  <c r="V50" i="30"/>
  <c r="W50" i="30" s="1"/>
  <c r="X50" i="30" s="1"/>
  <c r="P18" i="30"/>
  <c r="Q18" i="30" s="1"/>
  <c r="R18" i="30" s="1"/>
  <c r="S18" i="30" s="1"/>
  <c r="K18" i="30"/>
  <c r="L18" i="30" s="1"/>
  <c r="M18" i="30" s="1"/>
  <c r="N18" i="30" s="1"/>
  <c r="V11" i="30"/>
  <c r="W11" i="30" s="1"/>
  <c r="X11" i="30" s="1"/>
  <c r="Y11" i="30" s="1"/>
  <c r="P8" i="32"/>
  <c r="Q8" i="32" s="1"/>
  <c r="R8" i="32" s="1"/>
  <c r="S8" i="32" s="1"/>
  <c r="K13" i="32"/>
  <c r="L13" i="32" s="1"/>
  <c r="M13" i="32" s="1"/>
  <c r="N13" i="32" s="1"/>
  <c r="Q13" i="23"/>
  <c r="R13" i="23" s="1"/>
  <c r="S13" i="23" s="1"/>
  <c r="T13" i="23" s="1"/>
  <c r="Q19" i="23"/>
  <c r="R19" i="23" s="1"/>
  <c r="S19" i="23" s="1"/>
  <c r="V10" i="30"/>
  <c r="W10" i="30" s="1"/>
  <c r="X10" i="30" s="1"/>
  <c r="Y10" i="30" s="1"/>
  <c r="V16" i="30"/>
  <c r="W16" i="30" s="1"/>
  <c r="X16" i="30" s="1"/>
  <c r="Y16" i="30" s="1"/>
  <c r="K22" i="30"/>
  <c r="L22" i="30" s="1"/>
  <c r="M22" i="30" s="1"/>
  <c r="N22" i="30" s="1"/>
  <c r="P22" i="30"/>
  <c r="Q22" i="30" s="1"/>
  <c r="R22" i="30" s="1"/>
  <c r="S22" i="30" s="1"/>
  <c r="V10" i="32"/>
  <c r="W10" i="32" s="1"/>
  <c r="X10" i="32" s="1"/>
  <c r="Y10" i="32" s="1"/>
  <c r="K14" i="32"/>
  <c r="L14" i="32" s="1"/>
  <c r="M14" i="32" s="1"/>
  <c r="N14" i="32" s="1"/>
  <c r="V14" i="32"/>
  <c r="W14" i="32" s="1"/>
  <c r="X14" i="32" s="1"/>
  <c r="Y14" i="32" s="1"/>
  <c r="P18" i="32"/>
  <c r="Q18" i="32" s="1"/>
  <c r="R18" i="32" s="1"/>
  <c r="K20" i="32"/>
  <c r="L20" i="32" s="1"/>
  <c r="M20" i="32" s="1"/>
  <c r="N20" i="32" s="1"/>
  <c r="V20" i="32"/>
  <c r="W20" i="32" s="1"/>
  <c r="X20" i="32" s="1"/>
  <c r="K12" i="23"/>
  <c r="L12" i="23" s="1"/>
  <c r="M12" i="23" s="1"/>
  <c r="N12" i="23" s="1"/>
  <c r="Q16" i="23"/>
  <c r="R16" i="23" s="1"/>
  <c r="S16" i="23" s="1"/>
  <c r="T16" i="23" s="1"/>
  <c r="K22" i="23"/>
  <c r="L22" i="23" s="1"/>
  <c r="M22" i="23" s="1"/>
  <c r="N22" i="23" s="1"/>
  <c r="K18" i="28"/>
  <c r="L18" i="28" s="1"/>
  <c r="M18" i="28" s="1"/>
  <c r="N18" i="28" s="1"/>
  <c r="V18" i="28"/>
  <c r="W18" i="28" s="1"/>
  <c r="X18" i="28" s="1"/>
  <c r="Y18" i="28" s="1"/>
  <c r="K17" i="30"/>
  <c r="L17" i="30" s="1"/>
  <c r="M17" i="30" s="1"/>
  <c r="N17" i="30" s="1"/>
  <c r="K13" i="28"/>
  <c r="L13" i="28" s="1"/>
  <c r="M13" i="28" s="1"/>
  <c r="N13" i="28" s="1"/>
  <c r="V13" i="28"/>
  <c r="W13" i="28" s="1"/>
  <c r="X13" i="28" s="1"/>
  <c r="Y13" i="28" s="1"/>
  <c r="P17" i="28"/>
  <c r="Q17" i="28" s="1"/>
  <c r="R17" i="28" s="1"/>
  <c r="S17" i="28" s="1"/>
  <c r="K21" i="28"/>
  <c r="L21" i="28" s="1"/>
  <c r="M21" i="28" s="1"/>
  <c r="N21" i="28" s="1"/>
  <c r="V21" i="28"/>
  <c r="W21" i="28" s="1"/>
  <c r="X21" i="28" s="1"/>
  <c r="P14" i="28"/>
  <c r="Q14" i="28" s="1"/>
  <c r="R14" i="28" s="1"/>
  <c r="S14" i="28" s="1"/>
  <c r="K20" i="28"/>
  <c r="L20" i="28" s="1"/>
  <c r="M20" i="28" s="1"/>
  <c r="N20" i="28" s="1"/>
  <c r="K13" i="30"/>
  <c r="L13" i="30" s="1"/>
  <c r="M13" i="30" s="1"/>
  <c r="N13" i="30" s="1"/>
  <c r="P13" i="30"/>
  <c r="Q13" i="30" s="1"/>
  <c r="R13" i="30" s="1"/>
  <c r="S13" i="30" s="1"/>
  <c r="V15" i="32"/>
  <c r="W15" i="32" s="1"/>
  <c r="X15" i="32" s="1"/>
  <c r="Y15" i="32" s="1"/>
  <c r="K21" i="32"/>
  <c r="L21" i="32" s="1"/>
  <c r="M21" i="32" s="1"/>
  <c r="N21" i="32" s="1"/>
  <c r="V21" i="32"/>
  <c r="W21" i="32" s="1"/>
  <c r="X21" i="32" s="1"/>
  <c r="Y21" i="32" s="1"/>
  <c r="K15" i="23"/>
  <c r="L15" i="23" s="1"/>
  <c r="M15" i="23" s="1"/>
  <c r="N15" i="23" s="1"/>
  <c r="K11" i="28"/>
  <c r="L11" i="28" s="1"/>
  <c r="M11" i="28" s="1"/>
  <c r="N11" i="28" s="1"/>
  <c r="K46" i="34"/>
  <c r="L46" i="34" s="1"/>
  <c r="M46" i="34" s="1"/>
  <c r="N46" i="34" s="1"/>
  <c r="K30" i="34"/>
  <c r="L30" i="34" s="1"/>
  <c r="M30" i="34" s="1"/>
  <c r="N30" i="34" s="1"/>
  <c r="K49" i="34"/>
  <c r="L49" i="34" s="1"/>
  <c r="M49" i="34" s="1"/>
  <c r="N49" i="34" s="1"/>
  <c r="K33" i="34"/>
  <c r="L33" i="34" s="1"/>
  <c r="M33" i="34" s="1"/>
  <c r="N33" i="34" s="1"/>
  <c r="K56" i="34"/>
  <c r="L56" i="34" s="1"/>
  <c r="M56" i="34" s="1"/>
  <c r="N56" i="34" s="1"/>
  <c r="K40" i="34"/>
  <c r="L40" i="34" s="1"/>
  <c r="M40" i="34" s="1"/>
  <c r="N40" i="34" s="1"/>
  <c r="K24" i="34"/>
  <c r="L24" i="34" s="1"/>
  <c r="M24" i="34" s="1"/>
  <c r="N24" i="34" s="1"/>
  <c r="K43" i="34"/>
  <c r="L43" i="34" s="1"/>
  <c r="M43" i="34" s="1"/>
  <c r="N43" i="34" s="1"/>
  <c r="K27" i="34"/>
  <c r="L27" i="34" s="1"/>
  <c r="M27" i="34" s="1"/>
  <c r="N27" i="34" s="1"/>
  <c r="K53" i="30"/>
  <c r="L53" i="30" s="1"/>
  <c r="M53" i="30" s="1"/>
  <c r="K46" i="30"/>
  <c r="L46" i="30" s="1"/>
  <c r="M46" i="30" s="1"/>
  <c r="K40" i="30"/>
  <c r="L40" i="30" s="1"/>
  <c r="M40" i="30" s="1"/>
  <c r="K36" i="30"/>
  <c r="L36" i="30" s="1"/>
  <c r="M36" i="30" s="1"/>
  <c r="K24" i="30"/>
  <c r="L24" i="30" s="1"/>
  <c r="M24" i="30" s="1"/>
  <c r="N24" i="30" s="1"/>
  <c r="K34" i="30"/>
  <c r="L34" i="30" s="1"/>
  <c r="M34" i="30" s="1"/>
  <c r="K30" i="30"/>
  <c r="L30" i="30" s="1"/>
  <c r="M30" i="30" s="1"/>
  <c r="K56" i="30"/>
  <c r="L56" i="30" s="1"/>
  <c r="M56" i="30" s="1"/>
  <c r="K55" i="30"/>
  <c r="L55" i="30" s="1"/>
  <c r="M55" i="30" s="1"/>
  <c r="K49" i="30"/>
  <c r="L49" i="30" s="1"/>
  <c r="M49" i="30" s="1"/>
  <c r="K47" i="30"/>
  <c r="L47" i="30" s="1"/>
  <c r="M47" i="30" s="1"/>
  <c r="K41" i="30"/>
  <c r="L41" i="30" s="1"/>
  <c r="M41" i="30" s="1"/>
  <c r="K37" i="30"/>
  <c r="L37" i="30" s="1"/>
  <c r="M37" i="30" s="1"/>
  <c r="K25" i="30"/>
  <c r="L25" i="30" s="1"/>
  <c r="M25" i="30" s="1"/>
  <c r="N25" i="30" s="1"/>
  <c r="K45" i="30"/>
  <c r="L45" i="30" s="1"/>
  <c r="M45" i="30" s="1"/>
  <c r="K33" i="30"/>
  <c r="L33" i="30" s="1"/>
  <c r="M33" i="30" s="1"/>
  <c r="K29" i="30"/>
  <c r="L29" i="30" s="1"/>
  <c r="M29" i="30" s="1"/>
  <c r="N29" i="30" s="1"/>
  <c r="V19" i="30"/>
  <c r="W19" i="30" s="1"/>
  <c r="X19" i="30" s="1"/>
  <c r="K12" i="30"/>
  <c r="L12" i="30" s="1"/>
  <c r="M12" i="30" s="1"/>
  <c r="N12" i="30" s="1"/>
  <c r="P12" i="30"/>
  <c r="Q12" i="30" s="1"/>
  <c r="R12" i="30" s="1"/>
  <c r="S12" i="30" s="1"/>
  <c r="Q17" i="23"/>
  <c r="R17" i="23" s="1"/>
  <c r="S17" i="23" s="1"/>
  <c r="T17" i="23" s="1"/>
  <c r="Q21" i="23"/>
  <c r="R21" i="23" s="1"/>
  <c r="S21" i="23" s="1"/>
  <c r="P14" i="30"/>
  <c r="Q14" i="30" s="1"/>
  <c r="R14" i="30" s="1"/>
  <c r="S14" i="30" s="1"/>
  <c r="K14" i="30"/>
  <c r="L14" i="30" s="1"/>
  <c r="M14" i="30" s="1"/>
  <c r="N14" i="30" s="1"/>
  <c r="P20" i="30"/>
  <c r="Q20" i="30" s="1"/>
  <c r="R20" i="30" s="1"/>
  <c r="S20" i="30" s="1"/>
  <c r="K12" i="32"/>
  <c r="L12" i="32" s="1"/>
  <c r="M12" i="32" s="1"/>
  <c r="N12" i="32" s="1"/>
  <c r="V12" i="32"/>
  <c r="W12" i="32" s="1"/>
  <c r="X12" i="32" s="1"/>
  <c r="Y12" i="32" s="1"/>
  <c r="K16" i="32"/>
  <c r="L16" i="32" s="1"/>
  <c r="M16" i="32" s="1"/>
  <c r="N16" i="32" s="1"/>
  <c r="Q14" i="23"/>
  <c r="R14" i="23" s="1"/>
  <c r="S14" i="23" s="1"/>
  <c r="T14" i="23" s="1"/>
  <c r="Q20" i="23"/>
  <c r="R20" i="23" s="1"/>
  <c r="S20" i="23" s="1"/>
  <c r="K10" i="28"/>
  <c r="L10" i="28" s="1"/>
  <c r="M10" i="28" s="1"/>
  <c r="N10" i="28" s="1"/>
  <c r="V15" i="30"/>
  <c r="W15" i="30" s="1"/>
  <c r="X15" i="30" s="1"/>
  <c r="Y15" i="30" s="1"/>
  <c r="P21" i="30"/>
  <c r="Q21" i="30" s="1"/>
  <c r="R21" i="30" s="1"/>
  <c r="S21" i="30" s="1"/>
  <c r="V21" i="30"/>
  <c r="W21" i="30" s="1"/>
  <c r="X21" i="30" s="1"/>
  <c r="P15" i="28"/>
  <c r="Q15" i="28" s="1"/>
  <c r="R15" i="28" s="1"/>
  <c r="S15" i="28" s="1"/>
  <c r="K19" i="28"/>
  <c r="L19" i="28" s="1"/>
  <c r="M19" i="28" s="1"/>
  <c r="N19" i="28" s="1"/>
  <c r="V19" i="28"/>
  <c r="W19" i="28" s="1"/>
  <c r="X19" i="28" s="1"/>
  <c r="Y19" i="28" s="1"/>
  <c r="K12" i="28"/>
  <c r="L12" i="28" s="1"/>
  <c r="M12" i="28" s="1"/>
  <c r="N12" i="28" s="1"/>
  <c r="P16" i="28"/>
  <c r="Q16" i="28" s="1"/>
  <c r="R16" i="28" s="1"/>
  <c r="S16" i="28" s="1"/>
  <c r="V16" i="28"/>
  <c r="W16" i="28" s="1"/>
  <c r="X16" i="28" s="1"/>
  <c r="Y16" i="28" s="1"/>
  <c r="K22" i="28"/>
  <c r="L22" i="28" s="1"/>
  <c r="M22" i="28" s="1"/>
  <c r="N22" i="28" s="1"/>
  <c r="K9" i="32"/>
  <c r="L9" i="32" s="1"/>
  <c r="M9" i="32" s="1"/>
  <c r="N9" i="32" s="1"/>
  <c r="P9" i="32"/>
  <c r="Q9" i="32" s="1"/>
  <c r="R9" i="32" s="1"/>
  <c r="S9" i="32" s="1"/>
  <c r="K20" i="34"/>
  <c r="L20" i="34" s="1"/>
  <c r="M20" i="34" s="1"/>
  <c r="P11" i="32"/>
  <c r="Q11" i="32" s="1"/>
  <c r="R11" i="32" s="1"/>
  <c r="S11" i="32" s="1"/>
  <c r="K19" i="32"/>
  <c r="L19" i="32" s="1"/>
  <c r="M19" i="32" s="1"/>
  <c r="P19" i="32"/>
  <c r="Q19" i="32" s="1"/>
  <c r="R19" i="32" s="1"/>
  <c r="AW266" i="5"/>
  <c r="A170" i="10" l="1"/>
  <c r="B171" i="10"/>
  <c r="B403" i="10"/>
  <c r="A402" i="10"/>
  <c r="S32" i="28"/>
  <c r="M2" i="34"/>
  <c r="N20" i="34" s="1"/>
  <c r="X2" i="32"/>
  <c r="M2" i="30"/>
  <c r="R2" i="32"/>
  <c r="X2" i="30"/>
  <c r="Y30" i="30" s="1"/>
  <c r="T8" i="23"/>
  <c r="S2" i="23"/>
  <c r="M2" i="32"/>
  <c r="N8" i="23"/>
  <c r="M2" i="23"/>
  <c r="R2" i="28"/>
  <c r="S29" i="28" s="1"/>
  <c r="R2" i="30"/>
  <c r="S19" i="30" s="1"/>
  <c r="AP2" i="14"/>
  <c r="N30" i="30" l="1"/>
  <c r="N62" i="30"/>
  <c r="Y97" i="30"/>
  <c r="Y99" i="30"/>
  <c r="Y74" i="30"/>
  <c r="Y60" i="30"/>
  <c r="Y103" i="30"/>
  <c r="Y59" i="30"/>
  <c r="Y85" i="30"/>
  <c r="Y67" i="30"/>
  <c r="Y90" i="30"/>
  <c r="Y58" i="30"/>
  <c r="Y76" i="30"/>
  <c r="N95" i="30"/>
  <c r="N63" i="30"/>
  <c r="N93" i="30"/>
  <c r="N96" i="30"/>
  <c r="N64" i="30"/>
  <c r="N82" i="30"/>
  <c r="Y105" i="30"/>
  <c r="Y71" i="30"/>
  <c r="Y91" i="30"/>
  <c r="Y102" i="30"/>
  <c r="Y70" i="30"/>
  <c r="Y88" i="30"/>
  <c r="N107" i="30"/>
  <c r="N75" i="30"/>
  <c r="N81" i="30"/>
  <c r="N65" i="30"/>
  <c r="N76" i="30"/>
  <c r="N94" i="30"/>
  <c r="Y47" i="30"/>
  <c r="Y41" i="30"/>
  <c r="Y43" i="30"/>
  <c r="N51" i="30"/>
  <c r="N32" i="30"/>
  <c r="N50" i="30"/>
  <c r="N31" i="30"/>
  <c r="Y33" i="30"/>
  <c r="Y44" i="30"/>
  <c r="Y37" i="30"/>
  <c r="N46" i="30"/>
  <c r="N34" i="30"/>
  <c r="N49" i="30"/>
  <c r="N33" i="30"/>
  <c r="Y95" i="30"/>
  <c r="Y69" i="30"/>
  <c r="Y65" i="30"/>
  <c r="Y82" i="30"/>
  <c r="Y100" i="30"/>
  <c r="Y68" i="30"/>
  <c r="N87" i="30"/>
  <c r="N69" i="30"/>
  <c r="N101" i="30"/>
  <c r="N88" i="30"/>
  <c r="N106" i="30"/>
  <c r="N74" i="30"/>
  <c r="Y89" i="30"/>
  <c r="Y93" i="30"/>
  <c r="Y75" i="30"/>
  <c r="Y94" i="30"/>
  <c r="Y62" i="30"/>
  <c r="Y80" i="30"/>
  <c r="N99" i="30"/>
  <c r="N67" i="30"/>
  <c r="N89" i="30"/>
  <c r="N100" i="30"/>
  <c r="N68" i="30"/>
  <c r="N86" i="30"/>
  <c r="Y54" i="30"/>
  <c r="Y31" i="30"/>
  <c r="Y48" i="30"/>
  <c r="Y36" i="30"/>
  <c r="N38" i="30"/>
  <c r="N57" i="30"/>
  <c r="N35" i="30"/>
  <c r="Y39" i="30"/>
  <c r="Y32" i="30"/>
  <c r="Y53" i="30"/>
  <c r="Y56" i="30"/>
  <c r="N40" i="30"/>
  <c r="N47" i="30"/>
  <c r="N45" i="30"/>
  <c r="Y79" i="30"/>
  <c r="Y106" i="30"/>
  <c r="Y92" i="30"/>
  <c r="N79" i="30"/>
  <c r="N77" i="30"/>
  <c r="N61" i="30"/>
  <c r="N80" i="30"/>
  <c r="N98" i="30"/>
  <c r="N66" i="30"/>
  <c r="Y73" i="30"/>
  <c r="Y77" i="30"/>
  <c r="Y61" i="30"/>
  <c r="Y86" i="30"/>
  <c r="Y104" i="30"/>
  <c r="Y72" i="30"/>
  <c r="N91" i="30"/>
  <c r="N59" i="30"/>
  <c r="N97" i="30"/>
  <c r="N92" i="30"/>
  <c r="N60" i="30"/>
  <c r="N78" i="30"/>
  <c r="Y57" i="30"/>
  <c r="Y42" i="30"/>
  <c r="Y46" i="30"/>
  <c r="N42" i="30"/>
  <c r="N52" i="30"/>
  <c r="N39" i="30"/>
  <c r="Y55" i="30"/>
  <c r="Y38" i="30"/>
  <c r="Y35" i="30"/>
  <c r="Y50" i="30"/>
  <c r="N36" i="30"/>
  <c r="N56" i="30"/>
  <c r="N41" i="30"/>
  <c r="Y81" i="30"/>
  <c r="Y101" i="30"/>
  <c r="Y83" i="30"/>
  <c r="Y98" i="30"/>
  <c r="Y66" i="30"/>
  <c r="Y84" i="30"/>
  <c r="N103" i="30"/>
  <c r="N71" i="30"/>
  <c r="N85" i="30"/>
  <c r="N104" i="30"/>
  <c r="N72" i="30"/>
  <c r="N90" i="30"/>
  <c r="N58" i="30"/>
  <c r="Y87" i="30"/>
  <c r="Y107" i="30"/>
  <c r="Y63" i="30"/>
  <c r="Y78" i="30"/>
  <c r="Y96" i="30"/>
  <c r="Y64" i="30"/>
  <c r="N83" i="30"/>
  <c r="N73" i="30"/>
  <c r="N105" i="30"/>
  <c r="N84" i="30"/>
  <c r="N102" i="30"/>
  <c r="N70" i="30"/>
  <c r="Y34" i="30"/>
  <c r="Y52" i="30"/>
  <c r="Y45" i="30"/>
  <c r="N54" i="30"/>
  <c r="N44" i="30"/>
  <c r="N43" i="30"/>
  <c r="N48" i="30"/>
  <c r="Y49" i="30"/>
  <c r="Y51" i="30"/>
  <c r="Y40" i="30"/>
  <c r="N53" i="30"/>
  <c r="N55" i="30"/>
  <c r="N37" i="30"/>
  <c r="A171" i="10"/>
  <c r="B172" i="10"/>
  <c r="B404" i="10"/>
  <c r="A403" i="10"/>
  <c r="N20" i="23"/>
  <c r="N21" i="23"/>
  <c r="N19" i="23"/>
  <c r="N18" i="32"/>
  <c r="N19" i="32"/>
  <c r="N19" i="34"/>
  <c r="N21" i="34"/>
  <c r="S30" i="28"/>
  <c r="S31" i="28"/>
  <c r="T20" i="23"/>
  <c r="T21" i="23"/>
  <c r="T19" i="23"/>
  <c r="Y19" i="30"/>
  <c r="Y20" i="30"/>
  <c r="Y21" i="30"/>
  <c r="N19" i="30"/>
  <c r="N21" i="30"/>
  <c r="N20" i="30"/>
  <c r="S21" i="28"/>
  <c r="S20" i="28"/>
  <c r="S19" i="32"/>
  <c r="S20" i="32"/>
  <c r="S18" i="32"/>
  <c r="Y19" i="32"/>
  <c r="Y20" i="32"/>
  <c r="Y18" i="32"/>
  <c r="F4" i="14"/>
  <c r="A4" i="14"/>
  <c r="I3" i="13"/>
  <c r="F3" i="13"/>
  <c r="C13" i="22"/>
  <c r="C14" i="22"/>
  <c r="C15" i="22"/>
  <c r="C16" i="22"/>
  <c r="C17" i="22"/>
  <c r="C18" i="22"/>
  <c r="C12" i="22"/>
  <c r="A172" i="10" l="1"/>
  <c r="B173" i="10"/>
  <c r="A404" i="10"/>
  <c r="B405" i="10"/>
  <c r="AR15" i="5"/>
  <c r="AS15" i="5"/>
  <c r="AT15" i="5"/>
  <c r="AV15" i="5"/>
  <c r="AR16" i="5"/>
  <c r="AS16" i="5"/>
  <c r="AT16" i="5"/>
  <c r="AV16" i="5"/>
  <c r="AR17" i="5"/>
  <c r="AS17" i="5"/>
  <c r="AT17" i="5"/>
  <c r="AV17" i="5"/>
  <c r="AR18" i="5"/>
  <c r="AS18" i="5"/>
  <c r="AT18" i="5"/>
  <c r="AV18" i="5"/>
  <c r="AR19" i="5"/>
  <c r="AS19" i="5"/>
  <c r="AT19" i="5"/>
  <c r="AV19" i="5"/>
  <c r="AR20" i="5"/>
  <c r="AS20" i="5"/>
  <c r="AT20" i="5"/>
  <c r="AV20" i="5"/>
  <c r="AR21" i="5"/>
  <c r="AS21" i="5"/>
  <c r="AT21" i="5"/>
  <c r="AV21" i="5"/>
  <c r="AR22" i="5"/>
  <c r="AS22" i="5"/>
  <c r="AT22" i="5"/>
  <c r="AV22" i="5"/>
  <c r="AR23" i="5"/>
  <c r="AS23" i="5"/>
  <c r="AT23" i="5"/>
  <c r="AV23" i="5"/>
  <c r="AR24" i="5"/>
  <c r="AS24" i="5"/>
  <c r="AT24" i="5"/>
  <c r="AV24" i="5"/>
  <c r="AR25" i="5"/>
  <c r="AS25" i="5"/>
  <c r="AT25" i="5"/>
  <c r="AV25" i="5"/>
  <c r="AR26" i="5"/>
  <c r="AS26" i="5"/>
  <c r="AT26" i="5"/>
  <c r="AV26" i="5"/>
  <c r="AR27" i="5"/>
  <c r="AS27" i="5"/>
  <c r="AT27" i="5"/>
  <c r="AV27" i="5"/>
  <c r="AR28" i="5"/>
  <c r="AS28" i="5"/>
  <c r="AT28" i="5"/>
  <c r="AV28" i="5"/>
  <c r="AR29" i="5"/>
  <c r="AS29" i="5"/>
  <c r="AT29" i="5"/>
  <c r="AV29" i="5"/>
  <c r="AR30" i="5"/>
  <c r="AS30" i="5"/>
  <c r="AT30" i="5"/>
  <c r="AV30" i="5"/>
  <c r="AR31" i="5"/>
  <c r="AS31" i="5"/>
  <c r="AT31" i="5"/>
  <c r="AV31" i="5"/>
  <c r="AR32" i="5"/>
  <c r="AS32" i="5"/>
  <c r="AT32" i="5"/>
  <c r="AV32" i="5"/>
  <c r="AR33" i="5"/>
  <c r="AS33" i="5"/>
  <c r="AT33" i="5"/>
  <c r="AV33" i="5"/>
  <c r="AX33" i="5"/>
  <c r="AR34" i="5"/>
  <c r="AS34" i="5"/>
  <c r="AT34" i="5"/>
  <c r="AV34" i="5"/>
  <c r="AR35" i="5"/>
  <c r="AS35" i="5"/>
  <c r="AT35" i="5"/>
  <c r="AV35" i="5"/>
  <c r="AR36" i="5"/>
  <c r="AS36" i="5"/>
  <c r="AT36" i="5"/>
  <c r="AV36" i="5"/>
  <c r="AR37" i="5"/>
  <c r="AS37" i="5"/>
  <c r="AT37" i="5"/>
  <c r="AV37" i="5"/>
  <c r="AR38" i="5"/>
  <c r="AS38" i="5"/>
  <c r="AT38" i="5"/>
  <c r="AV38" i="5"/>
  <c r="AR39" i="5"/>
  <c r="AS39" i="5"/>
  <c r="AT39" i="5"/>
  <c r="AV39" i="5"/>
  <c r="AR40" i="5"/>
  <c r="AS40" i="5"/>
  <c r="AT40" i="5"/>
  <c r="AV40" i="5"/>
  <c r="AR41" i="5"/>
  <c r="AS41" i="5"/>
  <c r="AT41" i="5"/>
  <c r="AV41" i="5"/>
  <c r="AR42" i="5"/>
  <c r="AS42" i="5"/>
  <c r="AT42" i="5"/>
  <c r="AV42" i="5"/>
  <c r="AR43" i="5"/>
  <c r="AS43" i="5"/>
  <c r="AT43" i="5"/>
  <c r="AV43" i="5"/>
  <c r="AR44" i="5"/>
  <c r="AS44" i="5"/>
  <c r="AT44" i="5"/>
  <c r="AV44" i="5"/>
  <c r="AR45" i="5"/>
  <c r="AS45" i="5"/>
  <c r="AT45" i="5"/>
  <c r="AV45" i="5"/>
  <c r="AR46" i="5"/>
  <c r="AS46" i="5"/>
  <c r="AT46" i="5"/>
  <c r="AV46" i="5"/>
  <c r="AR47" i="5"/>
  <c r="AS47" i="5"/>
  <c r="AT47" i="5"/>
  <c r="AV47" i="5"/>
  <c r="AR48" i="5"/>
  <c r="AS48" i="5"/>
  <c r="AT48" i="5"/>
  <c r="AV48" i="5"/>
  <c r="AR49" i="5"/>
  <c r="AS49" i="5"/>
  <c r="AT49" i="5"/>
  <c r="AV49" i="5"/>
  <c r="AR50" i="5"/>
  <c r="AS50" i="5"/>
  <c r="AT50" i="5"/>
  <c r="AV50" i="5"/>
  <c r="AR51" i="5"/>
  <c r="AS51" i="5"/>
  <c r="AT51" i="5"/>
  <c r="AV51" i="5"/>
  <c r="AR52" i="5"/>
  <c r="AS52" i="5"/>
  <c r="AT52" i="5"/>
  <c r="AV52" i="5"/>
  <c r="AR53" i="5"/>
  <c r="AS53" i="5"/>
  <c r="AT53" i="5"/>
  <c r="AV53" i="5"/>
  <c r="AR54" i="5"/>
  <c r="AS54" i="5"/>
  <c r="AT54" i="5"/>
  <c r="AV54" i="5"/>
  <c r="AR55" i="5"/>
  <c r="AS55" i="5"/>
  <c r="AT55" i="5"/>
  <c r="AV55" i="5"/>
  <c r="AR56" i="5"/>
  <c r="AS56" i="5"/>
  <c r="AT56" i="5"/>
  <c r="AV56" i="5"/>
  <c r="AR57" i="5"/>
  <c r="AS57" i="5"/>
  <c r="AT57" i="5"/>
  <c r="AV57" i="5"/>
  <c r="AW57" i="5"/>
  <c r="AX57" i="5"/>
  <c r="AY57" i="5"/>
  <c r="AR58" i="5"/>
  <c r="AS58" i="5"/>
  <c r="AT58" i="5"/>
  <c r="AV58" i="5"/>
  <c r="AR59" i="5"/>
  <c r="AS59" i="5"/>
  <c r="AT59" i="5"/>
  <c r="AV59" i="5"/>
  <c r="AR60" i="5"/>
  <c r="AS60" i="5"/>
  <c r="AT60" i="5"/>
  <c r="AV60" i="5"/>
  <c r="AR61" i="5"/>
  <c r="AS61" i="5"/>
  <c r="AT61" i="5"/>
  <c r="AV61" i="5"/>
  <c r="AR62" i="5"/>
  <c r="AS62" i="5"/>
  <c r="AT62" i="5"/>
  <c r="AV62" i="5"/>
  <c r="AR63" i="5"/>
  <c r="AS63" i="5"/>
  <c r="AT63" i="5"/>
  <c r="AV63" i="5"/>
  <c r="AR64" i="5"/>
  <c r="AS64" i="5"/>
  <c r="AT64" i="5"/>
  <c r="AV64" i="5"/>
  <c r="AR65" i="5"/>
  <c r="AS65" i="5"/>
  <c r="AT65" i="5"/>
  <c r="AV65" i="5"/>
  <c r="AR66" i="5"/>
  <c r="AS66" i="5"/>
  <c r="AT66" i="5"/>
  <c r="AV66" i="5"/>
  <c r="AR67" i="5"/>
  <c r="AS67" i="5"/>
  <c r="AT67" i="5"/>
  <c r="AV67" i="5"/>
  <c r="AR68" i="5"/>
  <c r="AS68" i="5"/>
  <c r="AT68" i="5"/>
  <c r="AV68" i="5"/>
  <c r="AR69" i="5"/>
  <c r="AS69" i="5"/>
  <c r="AT69" i="5"/>
  <c r="AV69" i="5"/>
  <c r="AR70" i="5"/>
  <c r="AS70" i="5"/>
  <c r="AT70" i="5"/>
  <c r="AV70" i="5"/>
  <c r="AR71" i="5"/>
  <c r="AS71" i="5"/>
  <c r="AT71" i="5"/>
  <c r="AV71" i="5"/>
  <c r="AR72" i="5"/>
  <c r="AS72" i="5"/>
  <c r="AT72" i="5"/>
  <c r="AV72" i="5"/>
  <c r="AR73" i="5"/>
  <c r="AS73" i="5"/>
  <c r="AT73" i="5"/>
  <c r="AV73" i="5"/>
  <c r="AR74" i="5"/>
  <c r="AS74" i="5"/>
  <c r="AT74" i="5"/>
  <c r="AV74" i="5"/>
  <c r="AR75" i="5"/>
  <c r="AS75" i="5"/>
  <c r="AT75" i="5"/>
  <c r="AV75" i="5"/>
  <c r="AR76" i="5"/>
  <c r="AS76" i="5"/>
  <c r="AT76" i="5"/>
  <c r="AV76" i="5"/>
  <c r="AR77" i="5"/>
  <c r="AS77" i="5"/>
  <c r="AT77" i="5"/>
  <c r="AV77" i="5"/>
  <c r="AR78" i="5"/>
  <c r="AS78" i="5"/>
  <c r="AT78" i="5"/>
  <c r="AV78" i="5"/>
  <c r="AR79" i="5"/>
  <c r="AS79" i="5"/>
  <c r="AT79" i="5"/>
  <c r="AV79" i="5"/>
  <c r="AR80" i="5"/>
  <c r="AS80" i="5"/>
  <c r="AT80" i="5"/>
  <c r="AV80" i="5"/>
  <c r="AR81" i="5"/>
  <c r="AS81" i="5"/>
  <c r="AT81" i="5"/>
  <c r="AV81" i="5"/>
  <c r="AR82" i="5"/>
  <c r="AS82" i="5"/>
  <c r="AT82" i="5"/>
  <c r="AV82" i="5"/>
  <c r="AR83" i="5"/>
  <c r="AS83" i="5"/>
  <c r="AT83" i="5"/>
  <c r="AV83" i="5"/>
  <c r="AR84" i="5"/>
  <c r="AS84" i="5"/>
  <c r="AT84" i="5"/>
  <c r="AV84" i="5"/>
  <c r="AR85" i="5"/>
  <c r="AS85" i="5"/>
  <c r="AT85" i="5"/>
  <c r="AV85" i="5"/>
  <c r="AR86" i="5"/>
  <c r="AS86" i="5"/>
  <c r="AT86" i="5"/>
  <c r="AV86" i="5"/>
  <c r="AR87" i="5"/>
  <c r="AS87" i="5"/>
  <c r="AT87" i="5"/>
  <c r="AV87" i="5"/>
  <c r="AR88" i="5"/>
  <c r="AS88" i="5"/>
  <c r="AT88" i="5"/>
  <c r="AV88" i="5"/>
  <c r="AR89" i="5"/>
  <c r="AS89" i="5"/>
  <c r="AT89" i="5"/>
  <c r="AV89" i="5"/>
  <c r="AR90" i="5"/>
  <c r="AS90" i="5"/>
  <c r="AT90" i="5"/>
  <c r="AV90" i="5"/>
  <c r="AR91" i="5"/>
  <c r="AS91" i="5"/>
  <c r="AT91" i="5"/>
  <c r="AV91" i="5"/>
  <c r="AR92" i="5"/>
  <c r="AS92" i="5"/>
  <c r="AT92" i="5"/>
  <c r="AV92" i="5"/>
  <c r="AR93" i="5"/>
  <c r="AS93" i="5"/>
  <c r="AT93" i="5"/>
  <c r="AV93" i="5"/>
  <c r="AR94" i="5"/>
  <c r="AS94" i="5"/>
  <c r="AT94" i="5"/>
  <c r="AV94" i="5"/>
  <c r="AR95" i="5"/>
  <c r="AS95" i="5"/>
  <c r="AT95" i="5"/>
  <c r="AV95" i="5"/>
  <c r="AR96" i="5"/>
  <c r="AS96" i="5"/>
  <c r="AT96" i="5"/>
  <c r="AV96" i="5"/>
  <c r="AR97" i="5"/>
  <c r="AS97" i="5"/>
  <c r="AT97" i="5"/>
  <c r="AV97" i="5"/>
  <c r="AR98" i="5"/>
  <c r="AS98" i="5"/>
  <c r="AT98" i="5"/>
  <c r="AV98" i="5"/>
  <c r="AR99" i="5"/>
  <c r="AS99" i="5"/>
  <c r="AT99" i="5"/>
  <c r="AV99" i="5"/>
  <c r="AR100" i="5"/>
  <c r="AS100" i="5"/>
  <c r="AT100" i="5"/>
  <c r="AV100" i="5"/>
  <c r="AR101" i="5"/>
  <c r="AS101" i="5"/>
  <c r="AT101" i="5"/>
  <c r="AV101" i="5"/>
  <c r="AR102" i="5"/>
  <c r="AS102" i="5"/>
  <c r="AT102" i="5"/>
  <c r="AV102" i="5"/>
  <c r="AR103" i="5"/>
  <c r="AS103" i="5"/>
  <c r="AT103" i="5"/>
  <c r="AV103" i="5"/>
  <c r="AR104" i="5"/>
  <c r="AS104" i="5"/>
  <c r="AT104" i="5"/>
  <c r="AV104" i="5"/>
  <c r="AR105" i="5"/>
  <c r="AS105" i="5"/>
  <c r="AT105" i="5"/>
  <c r="AV105" i="5"/>
  <c r="AR106" i="5"/>
  <c r="AS106" i="5"/>
  <c r="AT106" i="5"/>
  <c r="AV106" i="5"/>
  <c r="AR107" i="5"/>
  <c r="AS107" i="5"/>
  <c r="AT107" i="5"/>
  <c r="AV107" i="5"/>
  <c r="AR108" i="5"/>
  <c r="AS108" i="5"/>
  <c r="AT108" i="5"/>
  <c r="AV108" i="5"/>
  <c r="AR109" i="5"/>
  <c r="AS109" i="5"/>
  <c r="AT109" i="5"/>
  <c r="AV109" i="5"/>
  <c r="AR110" i="5"/>
  <c r="AS110" i="5"/>
  <c r="AT110" i="5"/>
  <c r="AV110" i="5"/>
  <c r="AW110" i="5"/>
  <c r="AX110" i="5"/>
  <c r="AY110" i="5"/>
  <c r="AR111" i="5"/>
  <c r="AT111" i="5"/>
  <c r="AV111" i="5"/>
  <c r="AR112" i="5"/>
  <c r="AS112" i="5"/>
  <c r="AT112" i="5"/>
  <c r="AV112" i="5"/>
  <c r="AR113" i="5"/>
  <c r="AS113" i="5"/>
  <c r="AT113" i="5"/>
  <c r="AV113" i="5"/>
  <c r="AR114" i="5"/>
  <c r="AS114" i="5"/>
  <c r="AT114" i="5"/>
  <c r="AV114" i="5"/>
  <c r="AR115" i="5"/>
  <c r="AS115" i="5"/>
  <c r="AT115" i="5"/>
  <c r="AV115" i="5"/>
  <c r="AR116" i="5"/>
  <c r="AS116" i="5"/>
  <c r="AT116" i="5"/>
  <c r="AV116" i="5"/>
  <c r="AR117" i="5"/>
  <c r="AS117" i="5"/>
  <c r="AT117" i="5"/>
  <c r="AV117" i="5"/>
  <c r="AR118" i="5"/>
  <c r="AS118" i="5"/>
  <c r="AT118" i="5"/>
  <c r="AV118" i="5"/>
  <c r="AR119" i="5"/>
  <c r="AS119" i="5"/>
  <c r="AT119" i="5"/>
  <c r="AV119" i="5"/>
  <c r="AR120" i="5"/>
  <c r="AS120" i="5"/>
  <c r="AT120" i="5"/>
  <c r="AV120" i="5"/>
  <c r="AR121" i="5"/>
  <c r="AS121" i="5"/>
  <c r="AT121" i="5"/>
  <c r="AV121" i="5"/>
  <c r="AR122" i="5"/>
  <c r="AS122" i="5"/>
  <c r="AT122" i="5"/>
  <c r="AV122" i="5"/>
  <c r="AR123" i="5"/>
  <c r="AS123" i="5"/>
  <c r="AT123" i="5"/>
  <c r="AV123" i="5"/>
  <c r="AR124" i="5"/>
  <c r="AS124" i="5"/>
  <c r="AT124" i="5"/>
  <c r="AV124" i="5"/>
  <c r="AR125" i="5"/>
  <c r="AS125" i="5"/>
  <c r="AT125" i="5"/>
  <c r="AV125" i="5"/>
  <c r="AR126" i="5"/>
  <c r="AS126" i="5"/>
  <c r="AT126" i="5"/>
  <c r="AV126" i="5"/>
  <c r="AR127" i="5"/>
  <c r="AS127" i="5"/>
  <c r="AT127" i="5"/>
  <c r="AV127" i="5"/>
  <c r="AR128" i="5"/>
  <c r="AS128" i="5"/>
  <c r="AT128" i="5"/>
  <c r="AV128" i="5"/>
  <c r="AR129" i="5"/>
  <c r="AS129" i="5"/>
  <c r="AT129" i="5"/>
  <c r="AV129" i="5"/>
  <c r="AR130" i="5"/>
  <c r="AS130" i="5"/>
  <c r="AT130" i="5"/>
  <c r="AV130" i="5"/>
  <c r="AR131" i="5"/>
  <c r="AS131" i="5"/>
  <c r="AT131" i="5"/>
  <c r="AV131" i="5"/>
  <c r="AR132" i="5"/>
  <c r="AS132" i="5"/>
  <c r="AT132" i="5"/>
  <c r="AV132" i="5"/>
  <c r="AR133" i="5"/>
  <c r="AS133" i="5"/>
  <c r="AT133" i="5"/>
  <c r="AV133" i="5"/>
  <c r="AR134" i="5"/>
  <c r="AS134" i="5"/>
  <c r="AT134" i="5"/>
  <c r="AV134" i="5"/>
  <c r="AR135" i="5"/>
  <c r="AS135" i="5"/>
  <c r="AT135" i="5"/>
  <c r="AV135" i="5"/>
  <c r="AR136" i="5"/>
  <c r="AS136" i="5"/>
  <c r="AT136" i="5"/>
  <c r="AV136" i="5"/>
  <c r="AR137" i="5"/>
  <c r="AS137" i="5"/>
  <c r="AT137" i="5"/>
  <c r="AV137" i="5"/>
  <c r="AR138" i="5"/>
  <c r="AS138" i="5"/>
  <c r="AT138" i="5"/>
  <c r="AV138" i="5"/>
  <c r="AR139" i="5"/>
  <c r="AS139" i="5"/>
  <c r="AT139" i="5"/>
  <c r="AV139" i="5"/>
  <c r="AR140" i="5"/>
  <c r="AS140" i="5"/>
  <c r="AT140" i="5"/>
  <c r="AV140" i="5"/>
  <c r="AR141" i="5"/>
  <c r="AS141" i="5"/>
  <c r="AT141" i="5"/>
  <c r="AV141" i="5"/>
  <c r="AR142" i="5"/>
  <c r="AS142" i="5"/>
  <c r="AT142" i="5"/>
  <c r="AV142" i="5"/>
  <c r="AR143" i="5"/>
  <c r="AS143" i="5"/>
  <c r="AT143" i="5"/>
  <c r="AV143" i="5"/>
  <c r="AR144" i="5"/>
  <c r="AS144" i="5"/>
  <c r="AT144" i="5"/>
  <c r="AV144" i="5"/>
  <c r="AR145" i="5"/>
  <c r="AS145" i="5"/>
  <c r="AT145" i="5"/>
  <c r="AV145" i="5"/>
  <c r="AR146" i="5"/>
  <c r="AS146" i="5"/>
  <c r="AT146" i="5"/>
  <c r="AV146" i="5"/>
  <c r="AR147" i="5"/>
  <c r="AS147" i="5"/>
  <c r="AT147" i="5"/>
  <c r="AV147" i="5"/>
  <c r="AR148" i="5"/>
  <c r="AS148" i="5"/>
  <c r="AT148" i="5"/>
  <c r="AV148" i="5"/>
  <c r="AR149" i="5"/>
  <c r="AS149" i="5"/>
  <c r="AT149" i="5"/>
  <c r="AV149" i="5"/>
  <c r="AW149" i="5"/>
  <c r="AX149" i="5"/>
  <c r="AY149" i="5"/>
  <c r="AR150" i="5"/>
  <c r="AS150" i="5"/>
  <c r="AT150" i="5"/>
  <c r="AV150" i="5"/>
  <c r="AR151" i="5"/>
  <c r="AS151" i="5"/>
  <c r="AT151" i="5"/>
  <c r="AV151" i="5"/>
  <c r="AR152" i="5"/>
  <c r="AS152" i="5"/>
  <c r="AT152" i="5"/>
  <c r="AV152" i="5"/>
  <c r="AR153" i="5"/>
  <c r="AS153" i="5"/>
  <c r="AT153" i="5"/>
  <c r="AV153" i="5"/>
  <c r="AR154" i="5"/>
  <c r="AS154" i="5"/>
  <c r="AT154" i="5"/>
  <c r="AV154" i="5"/>
  <c r="AR155" i="5"/>
  <c r="AS155" i="5"/>
  <c r="AT155" i="5"/>
  <c r="AV155" i="5"/>
  <c r="AR156" i="5"/>
  <c r="AS156" i="5"/>
  <c r="AT156" i="5"/>
  <c r="AV156" i="5"/>
  <c r="AR157" i="5"/>
  <c r="AS157" i="5"/>
  <c r="AT157" i="5"/>
  <c r="AV157" i="5"/>
  <c r="AR158" i="5"/>
  <c r="AS158" i="5"/>
  <c r="AT158" i="5"/>
  <c r="AV158" i="5"/>
  <c r="AR159" i="5"/>
  <c r="AS159" i="5"/>
  <c r="AT159" i="5"/>
  <c r="AV159" i="5"/>
  <c r="AW159" i="5"/>
  <c r="AX159" i="5"/>
  <c r="AY159" i="5"/>
  <c r="AR160" i="5"/>
  <c r="AS160" i="5"/>
  <c r="AT160" i="5"/>
  <c r="AV160" i="5"/>
  <c r="AR161" i="5"/>
  <c r="AS161" i="5"/>
  <c r="AT161" i="5"/>
  <c r="AV161" i="5"/>
  <c r="AR162" i="5"/>
  <c r="AS162" i="5"/>
  <c r="AT162" i="5"/>
  <c r="AV162" i="5"/>
  <c r="AR163" i="5"/>
  <c r="AS163" i="5"/>
  <c r="AT163" i="5"/>
  <c r="AV163" i="5"/>
  <c r="AR164" i="5"/>
  <c r="AS164" i="5"/>
  <c r="AT164" i="5"/>
  <c r="AV164" i="5"/>
  <c r="AR165" i="5"/>
  <c r="AS165" i="5"/>
  <c r="AT165" i="5"/>
  <c r="AV165" i="5"/>
  <c r="AR166" i="5"/>
  <c r="AS166" i="5"/>
  <c r="AT166" i="5"/>
  <c r="AV166" i="5"/>
  <c r="AR167" i="5"/>
  <c r="AS167" i="5"/>
  <c r="AT167" i="5"/>
  <c r="AV167" i="5"/>
  <c r="AR168" i="5"/>
  <c r="AS168" i="5"/>
  <c r="AT168" i="5"/>
  <c r="AV168" i="5"/>
  <c r="AR169" i="5"/>
  <c r="AS169" i="5"/>
  <c r="AT169" i="5"/>
  <c r="AV169" i="5"/>
  <c r="AR170" i="5"/>
  <c r="AS170" i="5"/>
  <c r="AT170" i="5"/>
  <c r="AV170" i="5"/>
  <c r="AR171" i="5"/>
  <c r="AS171" i="5"/>
  <c r="AT171" i="5"/>
  <c r="AV171" i="5"/>
  <c r="AR172" i="5"/>
  <c r="AS172" i="5"/>
  <c r="AT172" i="5"/>
  <c r="AV172" i="5"/>
  <c r="AR173" i="5"/>
  <c r="AS173" i="5"/>
  <c r="AT173" i="5"/>
  <c r="AV173" i="5"/>
  <c r="AR174" i="5"/>
  <c r="AS174" i="5"/>
  <c r="AT174" i="5"/>
  <c r="AV174" i="5"/>
  <c r="AR175" i="5"/>
  <c r="AS175" i="5"/>
  <c r="AT175" i="5"/>
  <c r="AV175" i="5"/>
  <c r="AR176" i="5"/>
  <c r="AS176" i="5"/>
  <c r="AT176" i="5"/>
  <c r="AV176" i="5"/>
  <c r="AR177" i="5"/>
  <c r="AS177" i="5"/>
  <c r="AT177" i="5"/>
  <c r="AV177" i="5"/>
  <c r="AR178" i="5"/>
  <c r="AS178" i="5"/>
  <c r="AT178" i="5"/>
  <c r="AV178" i="5"/>
  <c r="AR179" i="5"/>
  <c r="AS179" i="5"/>
  <c r="AT179" i="5"/>
  <c r="AV179" i="5"/>
  <c r="AR180" i="5"/>
  <c r="AS180" i="5"/>
  <c r="AT180" i="5"/>
  <c r="AV180" i="5"/>
  <c r="AR181" i="5"/>
  <c r="AS181" i="5"/>
  <c r="AT181" i="5"/>
  <c r="AV181" i="5"/>
  <c r="AR182" i="5"/>
  <c r="AS182" i="5"/>
  <c r="AT182" i="5"/>
  <c r="AV182" i="5"/>
  <c r="AR183" i="5"/>
  <c r="AS183" i="5"/>
  <c r="AT183" i="5"/>
  <c r="AV183" i="5"/>
  <c r="AW183" i="5"/>
  <c r="AX183" i="5"/>
  <c r="AY183" i="5"/>
  <c r="AR184" i="5"/>
  <c r="AS184" i="5"/>
  <c r="AT184" i="5"/>
  <c r="AV184" i="5"/>
  <c r="AR185" i="5"/>
  <c r="AS185" i="5"/>
  <c r="AT185" i="5"/>
  <c r="AV185" i="5"/>
  <c r="AR186" i="5"/>
  <c r="AS186" i="5"/>
  <c r="AT186" i="5"/>
  <c r="AV186" i="5"/>
  <c r="AR187" i="5"/>
  <c r="AS187" i="5"/>
  <c r="AT187" i="5"/>
  <c r="AV187" i="5"/>
  <c r="AR188" i="5"/>
  <c r="AS188" i="5"/>
  <c r="AT188" i="5"/>
  <c r="AV188" i="5"/>
  <c r="AR189" i="5"/>
  <c r="AS189" i="5"/>
  <c r="AT189" i="5"/>
  <c r="AV189" i="5"/>
  <c r="AR190" i="5"/>
  <c r="AS190" i="5"/>
  <c r="AT190" i="5"/>
  <c r="AV190" i="5"/>
  <c r="AR191" i="5"/>
  <c r="AS191" i="5"/>
  <c r="AT191" i="5"/>
  <c r="AV191" i="5"/>
  <c r="AR192" i="5"/>
  <c r="AS192" i="5"/>
  <c r="AT192" i="5"/>
  <c r="AV192" i="5"/>
  <c r="AR193" i="5"/>
  <c r="AS193" i="5"/>
  <c r="AT193" i="5"/>
  <c r="AV193" i="5"/>
  <c r="AR194" i="5"/>
  <c r="AS194" i="5"/>
  <c r="AT194" i="5"/>
  <c r="AV194" i="5"/>
  <c r="AR195" i="5"/>
  <c r="AS195" i="5"/>
  <c r="AT195" i="5"/>
  <c r="AV195" i="5"/>
  <c r="AR196" i="5"/>
  <c r="AS196" i="5"/>
  <c r="AT196" i="5"/>
  <c r="AV196" i="5"/>
  <c r="AR197" i="5"/>
  <c r="AS197" i="5"/>
  <c r="AT197" i="5"/>
  <c r="AV197" i="5"/>
  <c r="AR198" i="5"/>
  <c r="AS198" i="5"/>
  <c r="AT198" i="5"/>
  <c r="AV198" i="5"/>
  <c r="AR199" i="5"/>
  <c r="AS199" i="5"/>
  <c r="AT199" i="5"/>
  <c r="AV199" i="5"/>
  <c r="AR200" i="5"/>
  <c r="AS200" i="5"/>
  <c r="AT200" i="5"/>
  <c r="AV200" i="5"/>
  <c r="AR201" i="5"/>
  <c r="AS201" i="5"/>
  <c r="AT201" i="5"/>
  <c r="AV201" i="5"/>
  <c r="AR202" i="5"/>
  <c r="AS202" i="5"/>
  <c r="AT202" i="5"/>
  <c r="AV202" i="5"/>
  <c r="AR203" i="5"/>
  <c r="AS203" i="5"/>
  <c r="AT203" i="5"/>
  <c r="AV203" i="5"/>
  <c r="AR204" i="5"/>
  <c r="AS204" i="5"/>
  <c r="AT204" i="5"/>
  <c r="AV204" i="5"/>
  <c r="AR205" i="5"/>
  <c r="AS205" i="5"/>
  <c r="AT205" i="5"/>
  <c r="AV205" i="5"/>
  <c r="AR206" i="5"/>
  <c r="AS206" i="5"/>
  <c r="AT206" i="5"/>
  <c r="AV206" i="5"/>
  <c r="AR207" i="5"/>
  <c r="AS207" i="5"/>
  <c r="AT207" i="5"/>
  <c r="AV207" i="5"/>
  <c r="AR208" i="5"/>
  <c r="AS208" i="5"/>
  <c r="AT208" i="5"/>
  <c r="AV208" i="5"/>
  <c r="AX208" i="5"/>
  <c r="AR209" i="5"/>
  <c r="AS209" i="5"/>
  <c r="AT209" i="5"/>
  <c r="AV209" i="5"/>
  <c r="AR210" i="5"/>
  <c r="AS210" i="5"/>
  <c r="AT210" i="5"/>
  <c r="AV210" i="5"/>
  <c r="AR211" i="5"/>
  <c r="AS211" i="5"/>
  <c r="AT211" i="5"/>
  <c r="AV211" i="5"/>
  <c r="AR212" i="5"/>
  <c r="AS212" i="5"/>
  <c r="AT212" i="5"/>
  <c r="AV212" i="5"/>
  <c r="AR213" i="5"/>
  <c r="AS213" i="5"/>
  <c r="AT213" i="5"/>
  <c r="AV213" i="5"/>
  <c r="AR214" i="5"/>
  <c r="AS214" i="5"/>
  <c r="AT214" i="5"/>
  <c r="AV214" i="5"/>
  <c r="AR215" i="5"/>
  <c r="AS215" i="5"/>
  <c r="AT215" i="5"/>
  <c r="AV215" i="5"/>
  <c r="AR216" i="5"/>
  <c r="AS216" i="5"/>
  <c r="AT216" i="5"/>
  <c r="AV216" i="5"/>
  <c r="AR217" i="5"/>
  <c r="AS217" i="5"/>
  <c r="AT217" i="5"/>
  <c r="AV217" i="5"/>
  <c r="AR218" i="5"/>
  <c r="AS218" i="5"/>
  <c r="AT218" i="5"/>
  <c r="AV218" i="5"/>
  <c r="AR219" i="5"/>
  <c r="AS219" i="5"/>
  <c r="AT219" i="5"/>
  <c r="AV219" i="5"/>
  <c r="AR220" i="5"/>
  <c r="AS220" i="5"/>
  <c r="AT220" i="5"/>
  <c r="AV220" i="5"/>
  <c r="AR221" i="5"/>
  <c r="AS221" i="5"/>
  <c r="AT221" i="5"/>
  <c r="AV221" i="5"/>
  <c r="AR222" i="5"/>
  <c r="AS222" i="5"/>
  <c r="AT222" i="5"/>
  <c r="AV222" i="5"/>
  <c r="AR223" i="5"/>
  <c r="AS223" i="5"/>
  <c r="AT223" i="5"/>
  <c r="AV223" i="5"/>
  <c r="AR224" i="5"/>
  <c r="AS224" i="5"/>
  <c r="AT224" i="5"/>
  <c r="AV224" i="5"/>
  <c r="AR225" i="5"/>
  <c r="AS225" i="5"/>
  <c r="AT225" i="5"/>
  <c r="AV225" i="5"/>
  <c r="AR226" i="5"/>
  <c r="AS226" i="5"/>
  <c r="AT226" i="5"/>
  <c r="AV226" i="5"/>
  <c r="AR227" i="5"/>
  <c r="AS227" i="5"/>
  <c r="AT227" i="5"/>
  <c r="AV227" i="5"/>
  <c r="AW227" i="5"/>
  <c r="AX227" i="5"/>
  <c r="AY227" i="5"/>
  <c r="AR228" i="5"/>
  <c r="AS228" i="5"/>
  <c r="AT228" i="5"/>
  <c r="AV228" i="5"/>
  <c r="AR229" i="5"/>
  <c r="AS229" i="5"/>
  <c r="AT229" i="5"/>
  <c r="AV229" i="5"/>
  <c r="AR230" i="5"/>
  <c r="AS230" i="5"/>
  <c r="AT230" i="5"/>
  <c r="AV230" i="5"/>
  <c r="AR231" i="5"/>
  <c r="AS231" i="5"/>
  <c r="AT231" i="5"/>
  <c r="AV231" i="5"/>
  <c r="AR232" i="5"/>
  <c r="AS232" i="5"/>
  <c r="AT232" i="5"/>
  <c r="AV232" i="5"/>
  <c r="AR233" i="5"/>
  <c r="AS233" i="5"/>
  <c r="AT233" i="5"/>
  <c r="AV233" i="5"/>
  <c r="AR234" i="5"/>
  <c r="AS234" i="5"/>
  <c r="AT234" i="5"/>
  <c r="AV234" i="5"/>
  <c r="AR235" i="5"/>
  <c r="AS235" i="5"/>
  <c r="AT235" i="5"/>
  <c r="AV235" i="5"/>
  <c r="AR236" i="5"/>
  <c r="AS236" i="5"/>
  <c r="AT236" i="5"/>
  <c r="AV236" i="5"/>
  <c r="AR237" i="5"/>
  <c r="AS237" i="5"/>
  <c r="AT237" i="5"/>
  <c r="AV237" i="5"/>
  <c r="AR238" i="5"/>
  <c r="AS238" i="5"/>
  <c r="AT238" i="5"/>
  <c r="AV238" i="5"/>
  <c r="AR239" i="5"/>
  <c r="AS239" i="5"/>
  <c r="AT239" i="5"/>
  <c r="AV239" i="5"/>
  <c r="AR240" i="5"/>
  <c r="AS240" i="5"/>
  <c r="AT240" i="5"/>
  <c r="AV240" i="5"/>
  <c r="AR241" i="5"/>
  <c r="AT241" i="5"/>
  <c r="AV241" i="5"/>
  <c r="AR242" i="5"/>
  <c r="AS242" i="5"/>
  <c r="AT242" i="5"/>
  <c r="AV242" i="5"/>
  <c r="AR243" i="5"/>
  <c r="AS243" i="5"/>
  <c r="AT243" i="5"/>
  <c r="AV243" i="5"/>
  <c r="AR244" i="5"/>
  <c r="AS244" i="5"/>
  <c r="AT244" i="5"/>
  <c r="AV244" i="5"/>
  <c r="AR245" i="5"/>
  <c r="AS245" i="5"/>
  <c r="AT245" i="5"/>
  <c r="AV245" i="5"/>
  <c r="AR246" i="5"/>
  <c r="AT246" i="5"/>
  <c r="AV246" i="5"/>
  <c r="AR247" i="5"/>
  <c r="AS247" i="5"/>
  <c r="AT247" i="5"/>
  <c r="AV247" i="5"/>
  <c r="AR248" i="5"/>
  <c r="AS248" i="5"/>
  <c r="AT248" i="5"/>
  <c r="AV248" i="5"/>
  <c r="AR249" i="5"/>
  <c r="AS249" i="5"/>
  <c r="AT249" i="5"/>
  <c r="AV249" i="5"/>
  <c r="AR250" i="5"/>
  <c r="AS250" i="5"/>
  <c r="AT250" i="5"/>
  <c r="AV250" i="5"/>
  <c r="AR251" i="5"/>
  <c r="AS251" i="5"/>
  <c r="AT251" i="5"/>
  <c r="AV251" i="5"/>
  <c r="AR252" i="5"/>
  <c r="AS252" i="5"/>
  <c r="AT252" i="5"/>
  <c r="AV252" i="5"/>
  <c r="AR253" i="5"/>
  <c r="AS253" i="5"/>
  <c r="AT253" i="5"/>
  <c r="AV253" i="5"/>
  <c r="AR254" i="5"/>
  <c r="AS254" i="5"/>
  <c r="AT254" i="5"/>
  <c r="AV254" i="5"/>
  <c r="AR255" i="5"/>
  <c r="AS255" i="5"/>
  <c r="AT255" i="5"/>
  <c r="AV255" i="5"/>
  <c r="AR256" i="5"/>
  <c r="AS256" i="5"/>
  <c r="AT256" i="5"/>
  <c r="AV256" i="5"/>
  <c r="AR257" i="5"/>
  <c r="AS257" i="5"/>
  <c r="AT257" i="5"/>
  <c r="AV257" i="5"/>
  <c r="AR258" i="5"/>
  <c r="AS258" i="5"/>
  <c r="AT258" i="5"/>
  <c r="AV258" i="5"/>
  <c r="AR6" i="5"/>
  <c r="AS6" i="5"/>
  <c r="AT6" i="5"/>
  <c r="AV6" i="5"/>
  <c r="AR7" i="5"/>
  <c r="AS7" i="5"/>
  <c r="AT7" i="5"/>
  <c r="AV7" i="5"/>
  <c r="AR8" i="5"/>
  <c r="AS8" i="5"/>
  <c r="AT8" i="5"/>
  <c r="AV8" i="5"/>
  <c r="AR9" i="5"/>
  <c r="AS9" i="5"/>
  <c r="AT9" i="5"/>
  <c r="AV9" i="5"/>
  <c r="AR10" i="5"/>
  <c r="AS10" i="5"/>
  <c r="AT10" i="5"/>
  <c r="AV10" i="5"/>
  <c r="AR11" i="5"/>
  <c r="AS11" i="5"/>
  <c r="AT11" i="5"/>
  <c r="AV11" i="5"/>
  <c r="AR12" i="5"/>
  <c r="AS12" i="5"/>
  <c r="AT12" i="5"/>
  <c r="AV12" i="5"/>
  <c r="AR13" i="5"/>
  <c r="AS13" i="5"/>
  <c r="AT13" i="5"/>
  <c r="AV13" i="5"/>
  <c r="AR14" i="5"/>
  <c r="AS14" i="5"/>
  <c r="AT14" i="5"/>
  <c r="AV14" i="5"/>
  <c r="AY5" i="5"/>
  <c r="AX5" i="5"/>
  <c r="AW5" i="5"/>
  <c r="AS5" i="5"/>
  <c r="AT5" i="5"/>
  <c r="AV5" i="5"/>
  <c r="AR5" i="5"/>
  <c r="AY25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Y71" i="5"/>
  <c r="AY72" i="5"/>
  <c r="AY73" i="5"/>
  <c r="AY74" i="5"/>
  <c r="AY75" i="5"/>
  <c r="AY76" i="5"/>
  <c r="AY77" i="5"/>
  <c r="AY78" i="5"/>
  <c r="AY79" i="5"/>
  <c r="AY80" i="5"/>
  <c r="AY81" i="5"/>
  <c r="AY82" i="5"/>
  <c r="AY83" i="5"/>
  <c r="AY84" i="5"/>
  <c r="AY85" i="5"/>
  <c r="AY86" i="5"/>
  <c r="AY87" i="5"/>
  <c r="AY88" i="5"/>
  <c r="AY89" i="5"/>
  <c r="AY90" i="5"/>
  <c r="AY91" i="5"/>
  <c r="AY92" i="5"/>
  <c r="AY93" i="5"/>
  <c r="AY94" i="5"/>
  <c r="AY95" i="5"/>
  <c r="AY96" i="5"/>
  <c r="AY97" i="5"/>
  <c r="AY98" i="5"/>
  <c r="AY99" i="5"/>
  <c r="AY100" i="5"/>
  <c r="AY101" i="5"/>
  <c r="AY102" i="5"/>
  <c r="AY103" i="5"/>
  <c r="AY104" i="5"/>
  <c r="AY105" i="5"/>
  <c r="AY106" i="5"/>
  <c r="AY107" i="5"/>
  <c r="AY108" i="5"/>
  <c r="AY109" i="5"/>
  <c r="AS111" i="5"/>
  <c r="AY111" i="5"/>
  <c r="AY112" i="5"/>
  <c r="AY113" i="5"/>
  <c r="AY114" i="5"/>
  <c r="AY115" i="5"/>
  <c r="AY116" i="5"/>
  <c r="AY117" i="5"/>
  <c r="AY118" i="5"/>
  <c r="AY119" i="5"/>
  <c r="AY120" i="5"/>
  <c r="AY121" i="5"/>
  <c r="AY122" i="5"/>
  <c r="AY123" i="5"/>
  <c r="AY124" i="5"/>
  <c r="AY125" i="5"/>
  <c r="AY126" i="5"/>
  <c r="AY127" i="5"/>
  <c r="AY128" i="5"/>
  <c r="AY129" i="5"/>
  <c r="AY130" i="5"/>
  <c r="AY131" i="5"/>
  <c r="AY132" i="5"/>
  <c r="AY133" i="5"/>
  <c r="AY134" i="5"/>
  <c r="AY135" i="5"/>
  <c r="AY136" i="5"/>
  <c r="AY137" i="5"/>
  <c r="AY138" i="5"/>
  <c r="AY139" i="5"/>
  <c r="AY140" i="5"/>
  <c r="AY141" i="5"/>
  <c r="AY142" i="5"/>
  <c r="AY143" i="5"/>
  <c r="AY144" i="5"/>
  <c r="AY145" i="5"/>
  <c r="AY146" i="5"/>
  <c r="AY147" i="5"/>
  <c r="AY148" i="5"/>
  <c r="AY150" i="5"/>
  <c r="AY151" i="5"/>
  <c r="AY152" i="5"/>
  <c r="AY153" i="5"/>
  <c r="AY154" i="5"/>
  <c r="AY155" i="5"/>
  <c r="AY156" i="5"/>
  <c r="AY157" i="5"/>
  <c r="AY158" i="5"/>
  <c r="AY160" i="5"/>
  <c r="AY161" i="5"/>
  <c r="AY162" i="5"/>
  <c r="AY163" i="5"/>
  <c r="AY164" i="5"/>
  <c r="AY165" i="5"/>
  <c r="AY166" i="5"/>
  <c r="AY167" i="5"/>
  <c r="AY168" i="5"/>
  <c r="AY169" i="5"/>
  <c r="AY170" i="5"/>
  <c r="AY171" i="5"/>
  <c r="AY172" i="5"/>
  <c r="AY173" i="5"/>
  <c r="AY174" i="5"/>
  <c r="AY175" i="5"/>
  <c r="AY176" i="5"/>
  <c r="AY177" i="5"/>
  <c r="AY178" i="5"/>
  <c r="AY179" i="5"/>
  <c r="AY180" i="5"/>
  <c r="AY181" i="5"/>
  <c r="AY182" i="5"/>
  <c r="AY184" i="5"/>
  <c r="AY185" i="5"/>
  <c r="AY186" i="5"/>
  <c r="AY187" i="5"/>
  <c r="AY188" i="5"/>
  <c r="AY189" i="5"/>
  <c r="AY190" i="5"/>
  <c r="AY191" i="5"/>
  <c r="AY192" i="5"/>
  <c r="AY193" i="5"/>
  <c r="AY194" i="5"/>
  <c r="AY195" i="5"/>
  <c r="AY196" i="5"/>
  <c r="AY197" i="5"/>
  <c r="AY198" i="5"/>
  <c r="AY199" i="5"/>
  <c r="AY200" i="5"/>
  <c r="AY201" i="5"/>
  <c r="AY202" i="5"/>
  <c r="AY203" i="5"/>
  <c r="AY204" i="5"/>
  <c r="AY205" i="5"/>
  <c r="AY206" i="5"/>
  <c r="AY207" i="5"/>
  <c r="AY208" i="5"/>
  <c r="AY209" i="5"/>
  <c r="AY210" i="5"/>
  <c r="AY211" i="5"/>
  <c r="AY212" i="5"/>
  <c r="AY213" i="5"/>
  <c r="AY214" i="5"/>
  <c r="AY215" i="5"/>
  <c r="AY216" i="5"/>
  <c r="AY217" i="5"/>
  <c r="AY218" i="5"/>
  <c r="AY219" i="5"/>
  <c r="AY220" i="5"/>
  <c r="AY221" i="5"/>
  <c r="AY222" i="5"/>
  <c r="AY223" i="5"/>
  <c r="AY224" i="5"/>
  <c r="AY225" i="5"/>
  <c r="AY226" i="5"/>
  <c r="AY228" i="5"/>
  <c r="AY229" i="5"/>
  <c r="AY230" i="5"/>
  <c r="AY231" i="5"/>
  <c r="AY232" i="5"/>
  <c r="AY233" i="5"/>
  <c r="AY234" i="5"/>
  <c r="AY235" i="5"/>
  <c r="AY236" i="5"/>
  <c r="AY237" i="5"/>
  <c r="AY238" i="5"/>
  <c r="AY239" i="5"/>
  <c r="AY240" i="5"/>
  <c r="AS241" i="5"/>
  <c r="AY241" i="5"/>
  <c r="AY242" i="5"/>
  <c r="AY243" i="5"/>
  <c r="AY244" i="5"/>
  <c r="AY245" i="5"/>
  <c r="AS246" i="5"/>
  <c r="AY246" i="5"/>
  <c r="AY247" i="5"/>
  <c r="AY248" i="5"/>
  <c r="AY249" i="5"/>
  <c r="AY250" i="5"/>
  <c r="AY251" i="5"/>
  <c r="AY252" i="5"/>
  <c r="A173" i="10" l="1"/>
  <c r="B174" i="10"/>
  <c r="A405" i="10"/>
  <c r="B406" i="10"/>
  <c r="AX141" i="5"/>
  <c r="AX152" i="5"/>
  <c r="AX65" i="5"/>
  <c r="AX242" i="5"/>
  <c r="AX165" i="5"/>
  <c r="AX158" i="5"/>
  <c r="AX156" i="5"/>
  <c r="AW152" i="5"/>
  <c r="AX145" i="5"/>
  <c r="AX163" i="5"/>
  <c r="AX154" i="5"/>
  <c r="AX150" i="5"/>
  <c r="AW158" i="5"/>
  <c r="AW145" i="5"/>
  <c r="AW163" i="5"/>
  <c r="AW154" i="5"/>
  <c r="AX161" i="5"/>
  <c r="AW156" i="5"/>
  <c r="AX147" i="5"/>
  <c r="AX143" i="5"/>
  <c r="AW141" i="5"/>
  <c r="AX61" i="5"/>
  <c r="AX56" i="5"/>
  <c r="AX52" i="5"/>
  <c r="AX48" i="5"/>
  <c r="AX44" i="5"/>
  <c r="AX40" i="5"/>
  <c r="AX36" i="5"/>
  <c r="AW165" i="5"/>
  <c r="AX63" i="5"/>
  <c r="AX59" i="5"/>
  <c r="AX54" i="5"/>
  <c r="AX50" i="5"/>
  <c r="AX46" i="5"/>
  <c r="AX42" i="5"/>
  <c r="AX38" i="5"/>
  <c r="AX34" i="5"/>
  <c r="AX107" i="5"/>
  <c r="AX103" i="5"/>
  <c r="AX99" i="5"/>
  <c r="AX32" i="5"/>
  <c r="AX28" i="5"/>
  <c r="AX24" i="5"/>
  <c r="AX20" i="5"/>
  <c r="AX16" i="5"/>
  <c r="AX12" i="5"/>
  <c r="AX232" i="5"/>
  <c r="AX258" i="5"/>
  <c r="AX239" i="5"/>
  <c r="AX244" i="5"/>
  <c r="AX228" i="5"/>
  <c r="AX219" i="5"/>
  <c r="AX217" i="5"/>
  <c r="AX213" i="5"/>
  <c r="AX211" i="5"/>
  <c r="AX209" i="5"/>
  <c r="AX95" i="5"/>
  <c r="AX93" i="5"/>
  <c r="AX91" i="5"/>
  <c r="AX89" i="5"/>
  <c r="AX87" i="5"/>
  <c r="AX85" i="5"/>
  <c r="AX83" i="5"/>
  <c r="AX79" i="5"/>
  <c r="AX77" i="5"/>
  <c r="AX73" i="5"/>
  <c r="AX71" i="5"/>
  <c r="AX69" i="5"/>
  <c r="AX67" i="5"/>
  <c r="AX251" i="5"/>
  <c r="AX97" i="5"/>
  <c r="AX81" i="5"/>
  <c r="AX207" i="5"/>
  <c r="AX205" i="5"/>
  <c r="AX203" i="5"/>
  <c r="AX201" i="5"/>
  <c r="AX199" i="5"/>
  <c r="AX197" i="5"/>
  <c r="AX195" i="5"/>
  <c r="AX193" i="5"/>
  <c r="AX191" i="5"/>
  <c r="AX189" i="5"/>
  <c r="AX187" i="5"/>
  <c r="AX185" i="5"/>
  <c r="AX181" i="5"/>
  <c r="AX179" i="5"/>
  <c r="AX177" i="5"/>
  <c r="AX175" i="5"/>
  <c r="AX169" i="5"/>
  <c r="AX167" i="5"/>
  <c r="AX247" i="5"/>
  <c r="AX249" i="5"/>
  <c r="AX246" i="5"/>
  <c r="AX240" i="5"/>
  <c r="AX238" i="5"/>
  <c r="AX237" i="5"/>
  <c r="AX235" i="5"/>
  <c r="AX231" i="5"/>
  <c r="AX229" i="5"/>
  <c r="AX226" i="5"/>
  <c r="AX222" i="5"/>
  <c r="AX220" i="5"/>
  <c r="AX218" i="5"/>
  <c r="AX214" i="5"/>
  <c r="AX212" i="5"/>
  <c r="AX210" i="5"/>
  <c r="AX180" i="5"/>
  <c r="AX176" i="5"/>
  <c r="AX173" i="5"/>
  <c r="AX171" i="5"/>
  <c r="AX109" i="5"/>
  <c r="AX105" i="5"/>
  <c r="AX101" i="5"/>
  <c r="AX30" i="5"/>
  <c r="AX26" i="5"/>
  <c r="AX22" i="5"/>
  <c r="AX18" i="5"/>
  <c r="AX14" i="5"/>
  <c r="AX10" i="5"/>
  <c r="AX172" i="5"/>
  <c r="AX170" i="5"/>
  <c r="AX166" i="5"/>
  <c r="AX162" i="5"/>
  <c r="AX160" i="5"/>
  <c r="AX157" i="5"/>
  <c r="AX153" i="5"/>
  <c r="AX151" i="5"/>
  <c r="AX148" i="5"/>
  <c r="AX144" i="5"/>
  <c r="AX142" i="5"/>
  <c r="AX140" i="5"/>
  <c r="AX136" i="5"/>
  <c r="AX134" i="5"/>
  <c r="AX132" i="5"/>
  <c r="AX128" i="5"/>
  <c r="AX126" i="5"/>
  <c r="AX124" i="5"/>
  <c r="AX94" i="5"/>
  <c r="AX92" i="5"/>
  <c r="AX90" i="5"/>
  <c r="AX86" i="5"/>
  <c r="AX84" i="5"/>
  <c r="AX82" i="5"/>
  <c r="AX78" i="5"/>
  <c r="AX76" i="5"/>
  <c r="AX75" i="5"/>
  <c r="AX55" i="5"/>
  <c r="AX53" i="5"/>
  <c r="AX51" i="5"/>
  <c r="AX47" i="5"/>
  <c r="AX45" i="5"/>
  <c r="AX43" i="5"/>
  <c r="AX39" i="5"/>
  <c r="AX37" i="5"/>
  <c r="AX35" i="5"/>
  <c r="AX29" i="5"/>
  <c r="AX25" i="5"/>
  <c r="AX21" i="5"/>
  <c r="AX17" i="5"/>
  <c r="AX13" i="5"/>
  <c r="AX9" i="5"/>
  <c r="AX252" i="5"/>
  <c r="AX248" i="5"/>
  <c r="AX243" i="5"/>
  <c r="AX250" i="5"/>
  <c r="AX233" i="5"/>
  <c r="AX224" i="5"/>
  <c r="AX216" i="5"/>
  <c r="AX206" i="5"/>
  <c r="AX204" i="5"/>
  <c r="AX202" i="5"/>
  <c r="AX200" i="5"/>
  <c r="AX198" i="5"/>
  <c r="AX196" i="5"/>
  <c r="AX194" i="5"/>
  <c r="AX192" i="5"/>
  <c r="AX190" i="5"/>
  <c r="AX188" i="5"/>
  <c r="AX186" i="5"/>
  <c r="AX184" i="5"/>
  <c r="AX182" i="5"/>
  <c r="AX178" i="5"/>
  <c r="AX174" i="5"/>
  <c r="AX168" i="5"/>
  <c r="AX164" i="5"/>
  <c r="AX155" i="5"/>
  <c r="AX146" i="5"/>
  <c r="AX138" i="5"/>
  <c r="AX130" i="5"/>
  <c r="AX122" i="5"/>
  <c r="AX121" i="5"/>
  <c r="AX117" i="5"/>
  <c r="AX115" i="5"/>
  <c r="AX113" i="5"/>
  <c r="AX108" i="5"/>
  <c r="AX106" i="5"/>
  <c r="AX104" i="5"/>
  <c r="AX100" i="5"/>
  <c r="AX96" i="5"/>
  <c r="AX80" i="5"/>
  <c r="AX119" i="5"/>
  <c r="AX111" i="5"/>
  <c r="AX102" i="5"/>
  <c r="AX88" i="5"/>
  <c r="AX74" i="5"/>
  <c r="AX72" i="5"/>
  <c r="AX70" i="5"/>
  <c r="AX68" i="5"/>
  <c r="AX66" i="5"/>
  <c r="AX64" i="5"/>
  <c r="AX62" i="5"/>
  <c r="AX60" i="5"/>
  <c r="AX58" i="5"/>
  <c r="AX49" i="5"/>
  <c r="AX41" i="5"/>
  <c r="AX31" i="5"/>
  <c r="AX27" i="5"/>
  <c r="AX23" i="5"/>
  <c r="AX19" i="5"/>
  <c r="AX15" i="5"/>
  <c r="AX11" i="5"/>
  <c r="AY6" i="5"/>
  <c r="AY7" i="5"/>
  <c r="AY8" i="5"/>
  <c r="AY257" i="5"/>
  <c r="AY253" i="5"/>
  <c r="AY254" i="5"/>
  <c r="AY255" i="5"/>
  <c r="AY256" i="5"/>
  <c r="A174" i="10" l="1"/>
  <c r="B175" i="10"/>
  <c r="A406" i="10"/>
  <c r="B407" i="10"/>
  <c r="AX114" i="5"/>
  <c r="AW114" i="5"/>
  <c r="AX118" i="5"/>
  <c r="AW118" i="5"/>
  <c r="AX123" i="5"/>
  <c r="AW123" i="5"/>
  <c r="AX127" i="5"/>
  <c r="AX131" i="5"/>
  <c r="AX135" i="5"/>
  <c r="AX139" i="5"/>
  <c r="AX112" i="5"/>
  <c r="AX116" i="5"/>
  <c r="AX120" i="5"/>
  <c r="AX125" i="5"/>
  <c r="AX129" i="5"/>
  <c r="AX133" i="5"/>
  <c r="AX137" i="5"/>
  <c r="AW161" i="5"/>
  <c r="AW143" i="5"/>
  <c r="AW242" i="5"/>
  <c r="AW113" i="5"/>
  <c r="AW117" i="5"/>
  <c r="AW121" i="5"/>
  <c r="AW124" i="5"/>
  <c r="AW132" i="5"/>
  <c r="AW140" i="5"/>
  <c r="AX98" i="5"/>
  <c r="AW111" i="5"/>
  <c r="AW115" i="5"/>
  <c r="AW119" i="5"/>
  <c r="AX241" i="5"/>
  <c r="AX245" i="5"/>
  <c r="AW250" i="5"/>
  <c r="AW170" i="5"/>
  <c r="AW122" i="5"/>
  <c r="AW126" i="5"/>
  <c r="AW130" i="5"/>
  <c r="AW134" i="5"/>
  <c r="AW138" i="5"/>
  <c r="AW142" i="5"/>
  <c r="AW146" i="5"/>
  <c r="AW151" i="5"/>
  <c r="AW155" i="5"/>
  <c r="AW160" i="5"/>
  <c r="AW164" i="5"/>
  <c r="AW243" i="5"/>
  <c r="AW246" i="5"/>
  <c r="AW76" i="5"/>
  <c r="AW33" i="5"/>
  <c r="AW147" i="5"/>
  <c r="AW150" i="5"/>
  <c r="AW128" i="5"/>
  <c r="AW136" i="5"/>
  <c r="AW211" i="5"/>
  <c r="AW219" i="5"/>
  <c r="AW11" i="5"/>
  <c r="AW13" i="5"/>
  <c r="AW15" i="5"/>
  <c r="AW17" i="5"/>
  <c r="AW19" i="5"/>
  <c r="AW21" i="5"/>
  <c r="AW23" i="5"/>
  <c r="AW25" i="5"/>
  <c r="AW27" i="5"/>
  <c r="AW29" i="5"/>
  <c r="AW31" i="5"/>
  <c r="AW104" i="5"/>
  <c r="AW108" i="5"/>
  <c r="AW174" i="5"/>
  <c r="AW176" i="5"/>
  <c r="AW178" i="5"/>
  <c r="AW180" i="5"/>
  <c r="AW182" i="5"/>
  <c r="AW184" i="5"/>
  <c r="AW188" i="5"/>
  <c r="AW192" i="5"/>
  <c r="AW196" i="5"/>
  <c r="AW200" i="5"/>
  <c r="AW204" i="5"/>
  <c r="AW68" i="5"/>
  <c r="AW72" i="5"/>
  <c r="AW75" i="5"/>
  <c r="AW78" i="5"/>
  <c r="AW82" i="5"/>
  <c r="AW86" i="5"/>
  <c r="AW90" i="5"/>
  <c r="AW94" i="5"/>
  <c r="AW99" i="5"/>
  <c r="AW101" i="5"/>
  <c r="AW105" i="5"/>
  <c r="AW109" i="5"/>
  <c r="AW210" i="5"/>
  <c r="AW214" i="5"/>
  <c r="AW218" i="5"/>
  <c r="AW222" i="5"/>
  <c r="AW226" i="5"/>
  <c r="AW10" i="5"/>
  <c r="AW12" i="5"/>
  <c r="AW14" i="5"/>
  <c r="AW16" i="5"/>
  <c r="AW18" i="5"/>
  <c r="AW20" i="5"/>
  <c r="AW22" i="5"/>
  <c r="AW24" i="5"/>
  <c r="AW26" i="5"/>
  <c r="AW28" i="5"/>
  <c r="AW30" i="5"/>
  <c r="AW32" i="5"/>
  <c r="AW247" i="5"/>
  <c r="AW231" i="5"/>
  <c r="AW235" i="5"/>
  <c r="AW238" i="5"/>
  <c r="AW239" i="5"/>
  <c r="AW258" i="5"/>
  <c r="AW9" i="5"/>
  <c r="AW35" i="5"/>
  <c r="AW39" i="5"/>
  <c r="AW43" i="5"/>
  <c r="AW47" i="5"/>
  <c r="AW51" i="5"/>
  <c r="AW55" i="5"/>
  <c r="AW60" i="5"/>
  <c r="AW64" i="5"/>
  <c r="AW67" i="5"/>
  <c r="AW69" i="5"/>
  <c r="AW71" i="5"/>
  <c r="AW73" i="5"/>
  <c r="AW77" i="5"/>
  <c r="AW79" i="5"/>
  <c r="AW81" i="5"/>
  <c r="AW83" i="5"/>
  <c r="AW85" i="5"/>
  <c r="AW87" i="5"/>
  <c r="AW89" i="5"/>
  <c r="AW91" i="5"/>
  <c r="AW93" i="5"/>
  <c r="AW95" i="5"/>
  <c r="AW97" i="5"/>
  <c r="AW144" i="5"/>
  <c r="AW153" i="5"/>
  <c r="AW162" i="5"/>
  <c r="AW249" i="5"/>
  <c r="AW252" i="5"/>
  <c r="AW244" i="5"/>
  <c r="AW169" i="5"/>
  <c r="AW173" i="5"/>
  <c r="AW177" i="5"/>
  <c r="AW181" i="5"/>
  <c r="AW187" i="5"/>
  <c r="AW191" i="5"/>
  <c r="AW195" i="5"/>
  <c r="AW199" i="5"/>
  <c r="AW203" i="5"/>
  <c r="AW207" i="5"/>
  <c r="AW209" i="5"/>
  <c r="AW213" i="5"/>
  <c r="AW217" i="5"/>
  <c r="AW100" i="5"/>
  <c r="AW102" i="5"/>
  <c r="AW106" i="5"/>
  <c r="AW168" i="5"/>
  <c r="AW172" i="5"/>
  <c r="AW186" i="5"/>
  <c r="AW190" i="5"/>
  <c r="AW194" i="5"/>
  <c r="AW198" i="5"/>
  <c r="AW202" i="5"/>
  <c r="AW206" i="5"/>
  <c r="AW248" i="5"/>
  <c r="AW66" i="5"/>
  <c r="AW70" i="5"/>
  <c r="AW74" i="5"/>
  <c r="AW80" i="5"/>
  <c r="AW84" i="5"/>
  <c r="AW88" i="5"/>
  <c r="AW92" i="5"/>
  <c r="AW96" i="5"/>
  <c r="AW103" i="5"/>
  <c r="AW107" i="5"/>
  <c r="AW212" i="5"/>
  <c r="AW216" i="5"/>
  <c r="AW220" i="5"/>
  <c r="AW224" i="5"/>
  <c r="AW229" i="5"/>
  <c r="AW233" i="5"/>
  <c r="AW237" i="5"/>
  <c r="AW240" i="5"/>
  <c r="AX236" i="5"/>
  <c r="AW37" i="5"/>
  <c r="AW41" i="5"/>
  <c r="AW45" i="5"/>
  <c r="AW49" i="5"/>
  <c r="AW53" i="5"/>
  <c r="AW58" i="5"/>
  <c r="AW62" i="5"/>
  <c r="AW148" i="5"/>
  <c r="AW157" i="5"/>
  <c r="AW166" i="5"/>
  <c r="AW34" i="5"/>
  <c r="AW36" i="5"/>
  <c r="AW38" i="5"/>
  <c r="AW40" i="5"/>
  <c r="AW42" i="5"/>
  <c r="AW44" i="5"/>
  <c r="AW46" i="5"/>
  <c r="AW48" i="5"/>
  <c r="AW50" i="5"/>
  <c r="AW52" i="5"/>
  <c r="AW54" i="5"/>
  <c r="AW56" i="5"/>
  <c r="AW59" i="5"/>
  <c r="AW61" i="5"/>
  <c r="AW63" i="5"/>
  <c r="AW65" i="5"/>
  <c r="AW251" i="5"/>
  <c r="AW167" i="5"/>
  <c r="AW171" i="5"/>
  <c r="AW175" i="5"/>
  <c r="AW179" i="5"/>
  <c r="AW185" i="5"/>
  <c r="AW189" i="5"/>
  <c r="AW193" i="5"/>
  <c r="AW197" i="5"/>
  <c r="AW201" i="5"/>
  <c r="AW205" i="5"/>
  <c r="AW208" i="5"/>
  <c r="AW228" i="5"/>
  <c r="AW232" i="5"/>
  <c r="AX230" i="5"/>
  <c r="AX234" i="5"/>
  <c r="AX223" i="5"/>
  <c r="AX7" i="5"/>
  <c r="AX6" i="5"/>
  <c r="A175" i="10" l="1"/>
  <c r="B176" i="10"/>
  <c r="A407" i="10"/>
  <c r="B408" i="10"/>
  <c r="U53" i="28"/>
  <c r="J53" i="28"/>
  <c r="U49" i="28"/>
  <c r="J49" i="28"/>
  <c r="U45" i="28"/>
  <c r="J45" i="28"/>
  <c r="U41" i="28"/>
  <c r="J41" i="28"/>
  <c r="U37" i="28"/>
  <c r="J37" i="28"/>
  <c r="U33" i="28"/>
  <c r="J33" i="28"/>
  <c r="U29" i="28"/>
  <c r="J29" i="28"/>
  <c r="U25" i="28"/>
  <c r="J25" i="28"/>
  <c r="U56" i="28"/>
  <c r="J56" i="28"/>
  <c r="U52" i="28"/>
  <c r="J52" i="28"/>
  <c r="U48" i="28"/>
  <c r="J48" i="28"/>
  <c r="U44" i="28"/>
  <c r="J44" i="28"/>
  <c r="U40" i="28"/>
  <c r="J40" i="28"/>
  <c r="U36" i="28"/>
  <c r="J36" i="28"/>
  <c r="U32" i="28"/>
  <c r="J32" i="28"/>
  <c r="U28" i="28"/>
  <c r="J28" i="28"/>
  <c r="U24" i="28"/>
  <c r="J24" i="28"/>
  <c r="U55" i="28"/>
  <c r="J55" i="28"/>
  <c r="U51" i="28"/>
  <c r="J51" i="28"/>
  <c r="U47" i="28"/>
  <c r="J47" i="28"/>
  <c r="U43" i="28"/>
  <c r="J43" i="28"/>
  <c r="U39" i="28"/>
  <c r="J39" i="28"/>
  <c r="U35" i="28"/>
  <c r="J35" i="28"/>
  <c r="U31" i="28"/>
  <c r="J31" i="28"/>
  <c r="U27" i="28"/>
  <c r="J27" i="28"/>
  <c r="U23" i="28"/>
  <c r="J23" i="28"/>
  <c r="U54" i="28"/>
  <c r="J54" i="28"/>
  <c r="U50" i="28"/>
  <c r="J50" i="28"/>
  <c r="U46" i="28"/>
  <c r="J46" i="28"/>
  <c r="U42" i="28"/>
  <c r="J42" i="28"/>
  <c r="U38" i="28"/>
  <c r="J38" i="28"/>
  <c r="U34" i="28"/>
  <c r="J34" i="28"/>
  <c r="U30" i="28"/>
  <c r="J30" i="28"/>
  <c r="U26" i="28"/>
  <c r="J26" i="28"/>
  <c r="AW137" i="5"/>
  <c r="AW133" i="5"/>
  <c r="AW129" i="5"/>
  <c r="AW125" i="5"/>
  <c r="AW120" i="5"/>
  <c r="AW116" i="5"/>
  <c r="AW112" i="5"/>
  <c r="AW139" i="5"/>
  <c r="AW135" i="5"/>
  <c r="AW131" i="5"/>
  <c r="AW127" i="5"/>
  <c r="AW7" i="5"/>
  <c r="AW241" i="5"/>
  <c r="AW98" i="5"/>
  <c r="AW245" i="5"/>
  <c r="AW6" i="5"/>
  <c r="AW234" i="5"/>
  <c r="AW236" i="5"/>
  <c r="AW230" i="5"/>
  <c r="AW223" i="5"/>
  <c r="AW225" i="5"/>
  <c r="AW221" i="5"/>
  <c r="AW215" i="5"/>
  <c r="AX257" i="5"/>
  <c r="AX8" i="5"/>
  <c r="V59" i="28" l="1"/>
  <c r="W59" i="28" s="1"/>
  <c r="X59" i="28" s="1"/>
  <c r="V67" i="28"/>
  <c r="W67" i="28" s="1"/>
  <c r="X67" i="28" s="1"/>
  <c r="V75" i="28"/>
  <c r="W75" i="28" s="1"/>
  <c r="X75" i="28" s="1"/>
  <c r="V83" i="28"/>
  <c r="W83" i="28" s="1"/>
  <c r="X83" i="28" s="1"/>
  <c r="V91" i="28"/>
  <c r="W91" i="28" s="1"/>
  <c r="X91" i="28" s="1"/>
  <c r="V99" i="28"/>
  <c r="W99" i="28" s="1"/>
  <c r="X99" i="28" s="1"/>
  <c r="V107" i="28"/>
  <c r="W107" i="28" s="1"/>
  <c r="X107" i="28" s="1"/>
  <c r="Y107" i="28" s="1"/>
  <c r="V61" i="28"/>
  <c r="W61" i="28" s="1"/>
  <c r="X61" i="28" s="1"/>
  <c r="V69" i="28"/>
  <c r="W69" i="28" s="1"/>
  <c r="X69" i="28" s="1"/>
  <c r="V77" i="28"/>
  <c r="W77" i="28" s="1"/>
  <c r="X77" i="28" s="1"/>
  <c r="V85" i="28"/>
  <c r="W85" i="28" s="1"/>
  <c r="X85" i="28" s="1"/>
  <c r="V93" i="28"/>
  <c r="W93" i="28" s="1"/>
  <c r="X93" i="28" s="1"/>
  <c r="V101" i="28"/>
  <c r="W101" i="28" s="1"/>
  <c r="X101" i="28" s="1"/>
  <c r="V60" i="28"/>
  <c r="W60" i="28" s="1"/>
  <c r="X60" i="28" s="1"/>
  <c r="V62" i="28"/>
  <c r="W62" i="28" s="1"/>
  <c r="X62" i="28" s="1"/>
  <c r="V72" i="28"/>
  <c r="W72" i="28" s="1"/>
  <c r="X72" i="28" s="1"/>
  <c r="V86" i="28"/>
  <c r="W86" i="28" s="1"/>
  <c r="X86" i="28" s="1"/>
  <c r="V102" i="28"/>
  <c r="W102" i="28" s="1"/>
  <c r="X102" i="28" s="1"/>
  <c r="V76" i="28"/>
  <c r="W76" i="28" s="1"/>
  <c r="X76" i="28" s="1"/>
  <c r="V92" i="28"/>
  <c r="W92" i="28" s="1"/>
  <c r="X92" i="28" s="1"/>
  <c r="V68" i="28"/>
  <c r="W68" i="28" s="1"/>
  <c r="X68" i="28" s="1"/>
  <c r="V82" i="28"/>
  <c r="W82" i="28" s="1"/>
  <c r="X82" i="28" s="1"/>
  <c r="V98" i="28"/>
  <c r="W98" i="28" s="1"/>
  <c r="X98" i="28" s="1"/>
  <c r="V70" i="28"/>
  <c r="W70" i="28" s="1"/>
  <c r="X70" i="28" s="1"/>
  <c r="V88" i="28"/>
  <c r="W88" i="28" s="1"/>
  <c r="X88" i="28" s="1"/>
  <c r="V104" i="28"/>
  <c r="W104" i="28" s="1"/>
  <c r="X104" i="28" s="1"/>
  <c r="V63" i="28"/>
  <c r="W63" i="28" s="1"/>
  <c r="X63" i="28" s="1"/>
  <c r="V71" i="28"/>
  <c r="W71" i="28" s="1"/>
  <c r="X71" i="28" s="1"/>
  <c r="V79" i="28"/>
  <c r="W79" i="28" s="1"/>
  <c r="X79" i="28" s="1"/>
  <c r="V87" i="28"/>
  <c r="W87" i="28" s="1"/>
  <c r="X87" i="28" s="1"/>
  <c r="V95" i="28"/>
  <c r="W95" i="28" s="1"/>
  <c r="X95" i="28" s="1"/>
  <c r="V103" i="28"/>
  <c r="W103" i="28" s="1"/>
  <c r="X103" i="28" s="1"/>
  <c r="V57" i="28"/>
  <c r="W57" i="28" s="1"/>
  <c r="X57" i="28" s="1"/>
  <c r="V65" i="28"/>
  <c r="W65" i="28" s="1"/>
  <c r="X65" i="28" s="1"/>
  <c r="V73" i="28"/>
  <c r="W73" i="28" s="1"/>
  <c r="X73" i="28" s="1"/>
  <c r="V81" i="28"/>
  <c r="W81" i="28" s="1"/>
  <c r="X81" i="28" s="1"/>
  <c r="V89" i="28"/>
  <c r="W89" i="28" s="1"/>
  <c r="X89" i="28" s="1"/>
  <c r="V97" i="28"/>
  <c r="W97" i="28" s="1"/>
  <c r="X97" i="28" s="1"/>
  <c r="V105" i="28"/>
  <c r="W105" i="28" s="1"/>
  <c r="X105" i="28" s="1"/>
  <c r="Y105" i="28" s="1"/>
  <c r="V64" i="28"/>
  <c r="W64" i="28" s="1"/>
  <c r="X64" i="28" s="1"/>
  <c r="V58" i="28"/>
  <c r="W58" i="28" s="1"/>
  <c r="X58" i="28" s="1"/>
  <c r="V78" i="28"/>
  <c r="W78" i="28" s="1"/>
  <c r="X78" i="28" s="1"/>
  <c r="V94" i="28"/>
  <c r="W94" i="28" s="1"/>
  <c r="X94" i="28" s="1"/>
  <c r="V66" i="28"/>
  <c r="W66" i="28" s="1"/>
  <c r="X66" i="28" s="1"/>
  <c r="V84" i="28"/>
  <c r="W84" i="28" s="1"/>
  <c r="X84" i="28" s="1"/>
  <c r="V100" i="28"/>
  <c r="W100" i="28" s="1"/>
  <c r="X100" i="28" s="1"/>
  <c r="V74" i="28"/>
  <c r="W74" i="28" s="1"/>
  <c r="X74" i="28" s="1"/>
  <c r="V90" i="28"/>
  <c r="W90" i="28" s="1"/>
  <c r="X90" i="28" s="1"/>
  <c r="V106" i="28"/>
  <c r="W106" i="28" s="1"/>
  <c r="X106" i="28" s="1"/>
  <c r="Y106" i="28" s="1"/>
  <c r="V80" i="28"/>
  <c r="W80" i="28" s="1"/>
  <c r="X80" i="28" s="1"/>
  <c r="V96" i="28"/>
  <c r="W96" i="28" s="1"/>
  <c r="X96" i="28" s="1"/>
  <c r="K61" i="28"/>
  <c r="L61" i="28" s="1"/>
  <c r="M61" i="28" s="1"/>
  <c r="K69" i="28"/>
  <c r="L69" i="28" s="1"/>
  <c r="M69" i="28" s="1"/>
  <c r="K77" i="28"/>
  <c r="L77" i="28" s="1"/>
  <c r="M77" i="28" s="1"/>
  <c r="K85" i="28"/>
  <c r="L85" i="28" s="1"/>
  <c r="M85" i="28" s="1"/>
  <c r="K93" i="28"/>
  <c r="L93" i="28" s="1"/>
  <c r="M93" i="28" s="1"/>
  <c r="K101" i="28"/>
  <c r="L101" i="28" s="1"/>
  <c r="M101" i="28" s="1"/>
  <c r="K59" i="28"/>
  <c r="L59" i="28" s="1"/>
  <c r="M59" i="28" s="1"/>
  <c r="K67" i="28"/>
  <c r="L67" i="28" s="1"/>
  <c r="M67" i="28" s="1"/>
  <c r="K75" i="28"/>
  <c r="L75" i="28" s="1"/>
  <c r="M75" i="28" s="1"/>
  <c r="K83" i="28"/>
  <c r="L83" i="28" s="1"/>
  <c r="M83" i="28" s="1"/>
  <c r="K91" i="28"/>
  <c r="L91" i="28" s="1"/>
  <c r="M91" i="28" s="1"/>
  <c r="K99" i="28"/>
  <c r="L99" i="28" s="1"/>
  <c r="M99" i="28" s="1"/>
  <c r="K107" i="28"/>
  <c r="L107" i="28" s="1"/>
  <c r="M107" i="28" s="1"/>
  <c r="K102" i="28"/>
  <c r="L102" i="28" s="1"/>
  <c r="M102" i="28" s="1"/>
  <c r="K94" i="28"/>
  <c r="L94" i="28" s="1"/>
  <c r="M94" i="28" s="1"/>
  <c r="K86" i="28"/>
  <c r="L86" i="28" s="1"/>
  <c r="M86" i="28" s="1"/>
  <c r="K78" i="28"/>
  <c r="L78" i="28" s="1"/>
  <c r="M78" i="28" s="1"/>
  <c r="K72" i="28"/>
  <c r="L72" i="28" s="1"/>
  <c r="M72" i="28" s="1"/>
  <c r="K58" i="28"/>
  <c r="L58" i="28" s="1"/>
  <c r="M58" i="28" s="1"/>
  <c r="K62" i="28"/>
  <c r="L62" i="28" s="1"/>
  <c r="M62" i="28" s="1"/>
  <c r="K76" i="28"/>
  <c r="L76" i="28" s="1"/>
  <c r="M76" i="28" s="1"/>
  <c r="K84" i="28"/>
  <c r="L84" i="28" s="1"/>
  <c r="M84" i="28" s="1"/>
  <c r="K92" i="28"/>
  <c r="L92" i="28" s="1"/>
  <c r="M92" i="28" s="1"/>
  <c r="K100" i="28"/>
  <c r="L100" i="28" s="1"/>
  <c r="M100" i="28" s="1"/>
  <c r="K66" i="28"/>
  <c r="L66" i="28" s="1"/>
  <c r="M66" i="28" s="1"/>
  <c r="K57" i="28"/>
  <c r="L57" i="28" s="1"/>
  <c r="M57" i="28" s="1"/>
  <c r="K65" i="28"/>
  <c r="L65" i="28" s="1"/>
  <c r="M65" i="28" s="1"/>
  <c r="K73" i="28"/>
  <c r="L73" i="28" s="1"/>
  <c r="M73" i="28" s="1"/>
  <c r="K81" i="28"/>
  <c r="L81" i="28" s="1"/>
  <c r="M81" i="28" s="1"/>
  <c r="K89" i="28"/>
  <c r="L89" i="28" s="1"/>
  <c r="M89" i="28" s="1"/>
  <c r="K97" i="28"/>
  <c r="L97" i="28" s="1"/>
  <c r="M97" i="28" s="1"/>
  <c r="K105" i="28"/>
  <c r="L105" i="28" s="1"/>
  <c r="M105" i="28" s="1"/>
  <c r="K63" i="28"/>
  <c r="L63" i="28" s="1"/>
  <c r="M63" i="28" s="1"/>
  <c r="K71" i="28"/>
  <c r="L71" i="28" s="1"/>
  <c r="M71" i="28" s="1"/>
  <c r="K79" i="28"/>
  <c r="L79" i="28" s="1"/>
  <c r="M79" i="28" s="1"/>
  <c r="K87" i="28"/>
  <c r="L87" i="28" s="1"/>
  <c r="M87" i="28" s="1"/>
  <c r="K95" i="28"/>
  <c r="L95" i="28" s="1"/>
  <c r="M95" i="28" s="1"/>
  <c r="K103" i="28"/>
  <c r="L103" i="28" s="1"/>
  <c r="M103" i="28" s="1"/>
  <c r="K106" i="28"/>
  <c r="L106" i="28" s="1"/>
  <c r="M106" i="28" s="1"/>
  <c r="K98" i="28"/>
  <c r="L98" i="28" s="1"/>
  <c r="M98" i="28" s="1"/>
  <c r="K90" i="28"/>
  <c r="L90" i="28" s="1"/>
  <c r="M90" i="28" s="1"/>
  <c r="K82" i="28"/>
  <c r="L82" i="28" s="1"/>
  <c r="M82" i="28" s="1"/>
  <c r="K74" i="28"/>
  <c r="L74" i="28" s="1"/>
  <c r="M74" i="28" s="1"/>
  <c r="K68" i="28"/>
  <c r="L68" i="28" s="1"/>
  <c r="M68" i="28" s="1"/>
  <c r="K64" i="28"/>
  <c r="L64" i="28" s="1"/>
  <c r="M64" i="28" s="1"/>
  <c r="K60" i="28"/>
  <c r="L60" i="28" s="1"/>
  <c r="M60" i="28" s="1"/>
  <c r="K80" i="28"/>
  <c r="L80" i="28" s="1"/>
  <c r="M80" i="28" s="1"/>
  <c r="K88" i="28"/>
  <c r="L88" i="28" s="1"/>
  <c r="M88" i="28" s="1"/>
  <c r="K96" i="28"/>
  <c r="L96" i="28" s="1"/>
  <c r="M96" i="28" s="1"/>
  <c r="K104" i="28"/>
  <c r="L104" i="28" s="1"/>
  <c r="M104" i="28" s="1"/>
  <c r="K70" i="28"/>
  <c r="L70" i="28" s="1"/>
  <c r="M70" i="28" s="1"/>
  <c r="A176" i="10"/>
  <c r="B177" i="10"/>
  <c r="A408" i="10"/>
  <c r="B409" i="10"/>
  <c r="K39" i="28"/>
  <c r="L39" i="28" s="1"/>
  <c r="M39" i="28" s="1"/>
  <c r="K46" i="28"/>
  <c r="L46" i="28" s="1"/>
  <c r="M46" i="28" s="1"/>
  <c r="N46" i="28" s="1"/>
  <c r="K30" i="28"/>
  <c r="L30" i="28" s="1"/>
  <c r="M30" i="28" s="1"/>
  <c r="K23" i="28"/>
  <c r="L23" i="28" s="1"/>
  <c r="M23" i="28" s="1"/>
  <c r="N23" i="28" s="1"/>
  <c r="K27" i="28"/>
  <c r="L27" i="28" s="1"/>
  <c r="M27" i="28" s="1"/>
  <c r="N27" i="28" s="1"/>
  <c r="K53" i="28"/>
  <c r="L53" i="28" s="1"/>
  <c r="M53" i="28" s="1"/>
  <c r="K45" i="28"/>
  <c r="L45" i="28" s="1"/>
  <c r="M45" i="28" s="1"/>
  <c r="N45" i="28" s="1"/>
  <c r="K37" i="28"/>
  <c r="L37" i="28" s="1"/>
  <c r="M37" i="28" s="1"/>
  <c r="K52" i="28"/>
  <c r="L52" i="28" s="1"/>
  <c r="M52" i="28" s="1"/>
  <c r="K44" i="28"/>
  <c r="L44" i="28" s="1"/>
  <c r="M44" i="28" s="1"/>
  <c r="K36" i="28"/>
  <c r="L36" i="28" s="1"/>
  <c r="M36" i="28" s="1"/>
  <c r="K28" i="28"/>
  <c r="L28" i="28" s="1"/>
  <c r="M28" i="28" s="1"/>
  <c r="K25" i="28"/>
  <c r="L25" i="28" s="1"/>
  <c r="M25" i="28" s="1"/>
  <c r="N25" i="28" s="1"/>
  <c r="K55" i="28"/>
  <c r="L55" i="28" s="1"/>
  <c r="M55" i="28" s="1"/>
  <c r="K43" i="28"/>
  <c r="L43" i="28" s="1"/>
  <c r="M43" i="28" s="1"/>
  <c r="K50" i="28"/>
  <c r="L50" i="28" s="1"/>
  <c r="M50" i="28" s="1"/>
  <c r="K34" i="28"/>
  <c r="L34" i="28" s="1"/>
  <c r="M34" i="28" s="1"/>
  <c r="K29" i="28"/>
  <c r="L29" i="28" s="1"/>
  <c r="M29" i="28" s="1"/>
  <c r="K47" i="28"/>
  <c r="L47" i="28" s="1"/>
  <c r="M47" i="28" s="1"/>
  <c r="K42" i="28"/>
  <c r="L42" i="28" s="1"/>
  <c r="M42" i="28" s="1"/>
  <c r="K26" i="28"/>
  <c r="L26" i="28" s="1"/>
  <c r="M26" i="28" s="1"/>
  <c r="N26" i="28" s="1"/>
  <c r="K31" i="28"/>
  <c r="L31" i="28" s="1"/>
  <c r="M31" i="28" s="1"/>
  <c r="K51" i="28"/>
  <c r="L51" i="28" s="1"/>
  <c r="M51" i="28" s="1"/>
  <c r="K54" i="28"/>
  <c r="L54" i="28" s="1"/>
  <c r="M54" i="28" s="1"/>
  <c r="K38" i="28"/>
  <c r="L38" i="28" s="1"/>
  <c r="M38" i="28" s="1"/>
  <c r="K49" i="28"/>
  <c r="L49" i="28" s="1"/>
  <c r="M49" i="28" s="1"/>
  <c r="K41" i="28"/>
  <c r="L41" i="28" s="1"/>
  <c r="M41" i="28" s="1"/>
  <c r="K56" i="28"/>
  <c r="L56" i="28" s="1"/>
  <c r="M56" i="28" s="1"/>
  <c r="K48" i="28"/>
  <c r="L48" i="28" s="1"/>
  <c r="M48" i="28" s="1"/>
  <c r="K40" i="28"/>
  <c r="L40" i="28" s="1"/>
  <c r="M40" i="28" s="1"/>
  <c r="K32" i="28"/>
  <c r="L32" i="28" s="1"/>
  <c r="M32" i="28" s="1"/>
  <c r="K24" i="28"/>
  <c r="L24" i="28" s="1"/>
  <c r="M24" i="28" s="1"/>
  <c r="N24" i="28" s="1"/>
  <c r="K33" i="28"/>
  <c r="L33" i="28" s="1"/>
  <c r="M33" i="28" s="1"/>
  <c r="K35" i="28"/>
  <c r="L35" i="28" s="1"/>
  <c r="M35" i="28" s="1"/>
  <c r="V43" i="28"/>
  <c r="W43" i="28" s="1"/>
  <c r="X43" i="28" s="1"/>
  <c r="V24" i="28"/>
  <c r="W24" i="28" s="1"/>
  <c r="X24" i="28" s="1"/>
  <c r="Y24" i="28" s="1"/>
  <c r="V40" i="28"/>
  <c r="W40" i="28" s="1"/>
  <c r="X40" i="28" s="1"/>
  <c r="V56" i="28"/>
  <c r="W56" i="28" s="1"/>
  <c r="X56" i="28" s="1"/>
  <c r="V38" i="28"/>
  <c r="W38" i="28" s="1"/>
  <c r="X38" i="28" s="1"/>
  <c r="V54" i="28"/>
  <c r="W54" i="28" s="1"/>
  <c r="X54" i="28" s="1"/>
  <c r="V37" i="28"/>
  <c r="W37" i="28" s="1"/>
  <c r="X37" i="28" s="1"/>
  <c r="V29" i="28"/>
  <c r="W29" i="28" s="1"/>
  <c r="X29" i="28" s="1"/>
  <c r="V36" i="28"/>
  <c r="W36" i="28" s="1"/>
  <c r="X36" i="28" s="1"/>
  <c r="V52" i="28"/>
  <c r="W52" i="28" s="1"/>
  <c r="X52" i="28" s="1"/>
  <c r="V34" i="28"/>
  <c r="W34" i="28" s="1"/>
  <c r="X34" i="28" s="1"/>
  <c r="V50" i="28"/>
  <c r="W50" i="28" s="1"/>
  <c r="X50" i="28" s="1"/>
  <c r="V45" i="28"/>
  <c r="W45" i="28" s="1"/>
  <c r="X45" i="28" s="1"/>
  <c r="V31" i="28"/>
  <c r="W31" i="28" s="1"/>
  <c r="X31" i="28" s="1"/>
  <c r="V23" i="28"/>
  <c r="W23" i="28" s="1"/>
  <c r="X23" i="28" s="1"/>
  <c r="V32" i="28"/>
  <c r="W32" i="28" s="1"/>
  <c r="X32" i="28" s="1"/>
  <c r="V48" i="28"/>
  <c r="W48" i="28" s="1"/>
  <c r="X48" i="28" s="1"/>
  <c r="V30" i="28"/>
  <c r="W30" i="28" s="1"/>
  <c r="X30" i="28" s="1"/>
  <c r="V46" i="28"/>
  <c r="W46" i="28" s="1"/>
  <c r="X46" i="28" s="1"/>
  <c r="V39" i="28"/>
  <c r="W39" i="28" s="1"/>
  <c r="X39" i="28" s="1"/>
  <c r="V33" i="28"/>
  <c r="W33" i="28" s="1"/>
  <c r="X33" i="28" s="1"/>
  <c r="V25" i="28"/>
  <c r="W25" i="28" s="1"/>
  <c r="X25" i="28" s="1"/>
  <c r="Y25" i="28" s="1"/>
  <c r="V28" i="28"/>
  <c r="W28" i="28" s="1"/>
  <c r="X28" i="28" s="1"/>
  <c r="V44" i="28"/>
  <c r="W44" i="28" s="1"/>
  <c r="X44" i="28" s="1"/>
  <c r="V26" i="28"/>
  <c r="W26" i="28" s="1"/>
  <c r="X26" i="28" s="1"/>
  <c r="V42" i="28"/>
  <c r="W42" i="28" s="1"/>
  <c r="X42" i="28" s="1"/>
  <c r="V41" i="28"/>
  <c r="W41" i="28" s="1"/>
  <c r="X41" i="28" s="1"/>
  <c r="V35" i="28"/>
  <c r="W35" i="28" s="1"/>
  <c r="X35" i="28" s="1"/>
  <c r="V27" i="28"/>
  <c r="W27" i="28" s="1"/>
  <c r="X27" i="28" s="1"/>
  <c r="Y27" i="28" s="1"/>
  <c r="V47" i="28"/>
  <c r="W47" i="28" s="1"/>
  <c r="X47" i="28" s="1"/>
  <c r="V53" i="28"/>
  <c r="W53" i="28" s="1"/>
  <c r="X53" i="28" s="1"/>
  <c r="V49" i="28"/>
  <c r="W49" i="28" s="1"/>
  <c r="X49" i="28" s="1"/>
  <c r="V55" i="28"/>
  <c r="W55" i="28" s="1"/>
  <c r="X55" i="28" s="1"/>
  <c r="V51" i="28"/>
  <c r="W51" i="28" s="1"/>
  <c r="X51" i="28" s="1"/>
  <c r="AW8" i="5"/>
  <c r="AW257" i="5"/>
  <c r="AX215" i="5"/>
  <c r="AX221" i="5"/>
  <c r="AX225" i="5"/>
  <c r="AW254" i="5"/>
  <c r="A177" i="10" l="1"/>
  <c r="B178" i="10"/>
  <c r="A409" i="10"/>
  <c r="B410" i="10"/>
  <c r="M2" i="28"/>
  <c r="Y23" i="28"/>
  <c r="X2" i="28"/>
  <c r="Y29" i="28" s="1"/>
  <c r="AW256" i="5"/>
  <c r="AW253" i="5"/>
  <c r="AW255" i="5"/>
  <c r="AX254" i="5"/>
  <c r="N34" i="28" l="1"/>
  <c r="N43" i="28"/>
  <c r="N44" i="28"/>
  <c r="N28" i="28"/>
  <c r="N33" i="28"/>
  <c r="N30" i="28"/>
  <c r="N31" i="28"/>
  <c r="N32" i="28"/>
  <c r="N37" i="28"/>
  <c r="N42" i="28"/>
  <c r="N35" i="28"/>
  <c r="N36" i="28"/>
  <c r="N41" i="28"/>
  <c r="N38" i="28"/>
  <c r="N39" i="28"/>
  <c r="N40" i="28"/>
  <c r="N29" i="28"/>
  <c r="Y28" i="28"/>
  <c r="Y26" i="28"/>
  <c r="Y99" i="28"/>
  <c r="Y60" i="28"/>
  <c r="Y102" i="28"/>
  <c r="Y104" i="28"/>
  <c r="Y65" i="28"/>
  <c r="Y78" i="28"/>
  <c r="Y80" i="28"/>
  <c r="Y83" i="28"/>
  <c r="Y61" i="28"/>
  <c r="Y93" i="28"/>
  <c r="Y72" i="28"/>
  <c r="Y92" i="28"/>
  <c r="Y70" i="28"/>
  <c r="Y71" i="28"/>
  <c r="Y103" i="28"/>
  <c r="Y81" i="28"/>
  <c r="Y64" i="28"/>
  <c r="Y66" i="28"/>
  <c r="Y90" i="28"/>
  <c r="Y56" i="28"/>
  <c r="Y52" i="28"/>
  <c r="Y39" i="28"/>
  <c r="Y42" i="28"/>
  <c r="Y51" i="28"/>
  <c r="Y75" i="28"/>
  <c r="Y69" i="28"/>
  <c r="Y101" i="28"/>
  <c r="Y86" i="28"/>
  <c r="Y68" i="28"/>
  <c r="Y88" i="28"/>
  <c r="Y79" i="28"/>
  <c r="Y57" i="28"/>
  <c r="Y89" i="28"/>
  <c r="Y94" i="28"/>
  <c r="Y74" i="28"/>
  <c r="Y43" i="28"/>
  <c r="Y38" i="28"/>
  <c r="Y36" i="28"/>
  <c r="Y45" i="28"/>
  <c r="Y46" i="28"/>
  <c r="Y41" i="28"/>
  <c r="Y55" i="28"/>
  <c r="Y49" i="28"/>
  <c r="Y67" i="28"/>
  <c r="Y77" i="28"/>
  <c r="Y82" i="28"/>
  <c r="Y87" i="28"/>
  <c r="Y97" i="28"/>
  <c r="Y100" i="28"/>
  <c r="Y54" i="28"/>
  <c r="Y50" i="28"/>
  <c r="Y44" i="28"/>
  <c r="Y47" i="28"/>
  <c r="Y59" i="28"/>
  <c r="Y91" i="28"/>
  <c r="Y85" i="28"/>
  <c r="Y62" i="28"/>
  <c r="Y76" i="28"/>
  <c r="Y98" i="28"/>
  <c r="Y63" i="28"/>
  <c r="Y95" i="28"/>
  <c r="Y73" i="28"/>
  <c r="Y58" i="28"/>
  <c r="Y84" i="28"/>
  <c r="Y96" i="28"/>
  <c r="Y40" i="28"/>
  <c r="Y37" i="28"/>
  <c r="Y34" i="28"/>
  <c r="Y48" i="28"/>
  <c r="Y33" i="28"/>
  <c r="Y53" i="28"/>
  <c r="Y35" i="28"/>
  <c r="A178" i="10"/>
  <c r="B179" i="10"/>
  <c r="A410" i="10"/>
  <c r="B411" i="10"/>
  <c r="Y32" i="28"/>
  <c r="Y31" i="28"/>
  <c r="Y30" i="28"/>
  <c r="Y21" i="28"/>
  <c r="Y20" i="28"/>
  <c r="AX256" i="5"/>
  <c r="AX253" i="5"/>
  <c r="AX255" i="5"/>
  <c r="A179" i="10" l="1"/>
  <c r="B180" i="10"/>
  <c r="A411" i="10"/>
  <c r="B412" i="10"/>
  <c r="C3" i="5"/>
  <c r="AO1" i="5"/>
  <c r="A180" i="10" l="1"/>
  <c r="B181" i="10"/>
  <c r="A412" i="10"/>
  <c r="B413" i="10"/>
  <c r="AM1" i="5"/>
  <c r="A181" i="10" l="1"/>
  <c r="B182" i="10"/>
  <c r="A413" i="10"/>
  <c r="B414" i="10"/>
  <c r="AN1" i="5"/>
  <c r="AK1" i="5"/>
  <c r="AI1" i="5"/>
  <c r="A182" i="10" l="1"/>
  <c r="B183" i="10"/>
  <c r="A414" i="10"/>
  <c r="B415" i="10"/>
  <c r="AG1" i="5"/>
  <c r="A183" i="10" l="1"/>
  <c r="B184" i="10"/>
  <c r="B416" i="10"/>
  <c r="A415" i="10"/>
  <c r="AF1" i="5"/>
  <c r="AE1" i="5"/>
  <c r="AD1" i="5"/>
  <c r="AC1" i="5"/>
  <c r="A184" i="10" l="1"/>
  <c r="B185" i="10"/>
  <c r="B417" i="10"/>
  <c r="A416" i="10"/>
  <c r="AH1" i="5"/>
  <c r="AB1" i="5"/>
  <c r="AA1" i="5"/>
  <c r="A185" i="10" l="1"/>
  <c r="B186" i="10"/>
  <c r="A417" i="10"/>
  <c r="B418" i="10"/>
  <c r="AJ1" i="5"/>
  <c r="Y1" i="5"/>
  <c r="A186" i="10" l="1"/>
  <c r="B187" i="10"/>
  <c r="A418" i="10"/>
  <c r="B419" i="10"/>
  <c r="AL1" i="5"/>
  <c r="A187" i="10" l="1"/>
  <c r="B188" i="10"/>
  <c r="A419" i="10"/>
  <c r="B420" i="10"/>
  <c r="A7" i="13"/>
  <c r="K7" i="13" s="1"/>
  <c r="H16" i="14" l="1"/>
  <c r="T16" i="14" s="1"/>
  <c r="H21" i="14"/>
  <c r="H8" i="14"/>
  <c r="A188" i="10"/>
  <c r="B189" i="10"/>
  <c r="A420" i="10"/>
  <c r="B421" i="10"/>
  <c r="I7" i="13"/>
  <c r="G7" i="13"/>
  <c r="D21" i="14" s="1"/>
  <c r="AL21" i="14" s="1"/>
  <c r="J7" i="13"/>
  <c r="H7" i="13"/>
  <c r="Z16" i="14" l="1"/>
  <c r="J16" i="14"/>
  <c r="AE16" i="14"/>
  <c r="O16" i="14"/>
  <c r="X16" i="14"/>
  <c r="G16" i="14"/>
  <c r="G21" i="14"/>
  <c r="F16" i="14"/>
  <c r="F21" i="14"/>
  <c r="X21" i="14"/>
  <c r="AE21" i="14"/>
  <c r="T21" i="14"/>
  <c r="Z21" i="14"/>
  <c r="O21" i="14"/>
  <c r="J21" i="14"/>
  <c r="E16" i="14"/>
  <c r="E21" i="14"/>
  <c r="D16" i="14"/>
  <c r="AL16" i="14" s="1"/>
  <c r="X7" i="13"/>
  <c r="G8" i="14"/>
  <c r="F8" i="14"/>
  <c r="F17" i="14"/>
  <c r="E8" i="14"/>
  <c r="E17" i="14"/>
  <c r="D17" i="14"/>
  <c r="AL17" i="14" s="1"/>
  <c r="AD17" i="14"/>
  <c r="O17" i="14"/>
  <c r="AE17" i="14"/>
  <c r="J17" i="14"/>
  <c r="N17" i="14"/>
  <c r="Z17" i="14"/>
  <c r="T17" i="14"/>
  <c r="A189" i="10"/>
  <c r="B190" i="10"/>
  <c r="A421" i="10"/>
  <c r="B422" i="10"/>
  <c r="Z8" i="14"/>
  <c r="J8" i="14"/>
  <c r="O8" i="14"/>
  <c r="T8" i="14"/>
  <c r="AE8" i="14"/>
  <c r="Y16" i="26" l="1"/>
  <c r="Y10" i="13"/>
  <c r="Y9" i="13"/>
  <c r="Y11" i="13"/>
  <c r="Y15" i="13"/>
  <c r="Y12" i="13"/>
  <c r="Y14" i="13"/>
  <c r="Y13" i="13"/>
  <c r="Y17" i="13"/>
  <c r="Y19" i="13"/>
  <c r="Y21" i="13"/>
  <c r="Y23" i="13"/>
  <c r="Y25" i="13"/>
  <c r="Y27" i="13"/>
  <c r="Y29" i="13"/>
  <c r="Y31" i="13"/>
  <c r="Y33" i="13"/>
  <c r="Y35" i="13"/>
  <c r="Y37" i="13"/>
  <c r="Y39" i="13"/>
  <c r="Y41" i="13"/>
  <c r="Y43" i="13"/>
  <c r="Y45" i="13"/>
  <c r="Y47" i="13"/>
  <c r="Y49" i="13"/>
  <c r="Y51" i="13"/>
  <c r="Y53" i="13"/>
  <c r="Y55" i="13"/>
  <c r="Y57" i="13"/>
  <c r="Y59" i="13"/>
  <c r="Y61" i="13"/>
  <c r="Y63" i="13"/>
  <c r="Y65" i="13"/>
  <c r="Y67" i="13"/>
  <c r="Y69" i="13"/>
  <c r="Y71" i="13"/>
  <c r="Y73" i="13"/>
  <c r="Y75" i="13"/>
  <c r="Y77" i="13"/>
  <c r="Y79" i="13"/>
  <c r="Y81" i="13"/>
  <c r="Y83" i="13"/>
  <c r="Y85" i="13"/>
  <c r="Y87" i="13"/>
  <c r="Y89" i="13"/>
  <c r="Y91" i="13"/>
  <c r="Y93" i="13"/>
  <c r="Y95" i="13"/>
  <c r="Y97" i="13"/>
  <c r="Y99" i="13"/>
  <c r="Y101" i="13"/>
  <c r="Y103" i="13"/>
  <c r="Y96" i="26"/>
  <c r="Y88" i="26"/>
  <c r="Y80" i="26"/>
  <c r="Y72" i="26"/>
  <c r="Y64" i="26"/>
  <c r="Y56" i="26"/>
  <c r="Y48" i="26"/>
  <c r="Y40" i="26"/>
  <c r="Y32" i="26"/>
  <c r="Y24" i="26"/>
  <c r="Y99" i="26"/>
  <c r="Y91" i="26"/>
  <c r="Y83" i="26"/>
  <c r="Y75" i="26"/>
  <c r="Y67" i="26"/>
  <c r="Y59" i="26"/>
  <c r="Y51" i="26"/>
  <c r="Y43" i="26"/>
  <c r="Y35" i="26"/>
  <c r="Y27" i="26"/>
  <c r="Y20" i="26"/>
  <c r="Y94" i="26"/>
  <c r="Y86" i="26"/>
  <c r="Y78" i="26"/>
  <c r="Y70" i="26"/>
  <c r="Y62" i="26"/>
  <c r="Y54" i="26"/>
  <c r="Y46" i="26"/>
  <c r="Y38" i="26"/>
  <c r="Y30" i="26"/>
  <c r="Y22" i="26"/>
  <c r="Y97" i="26"/>
  <c r="Y89" i="26"/>
  <c r="Y81" i="26"/>
  <c r="Y73" i="26"/>
  <c r="Y65" i="26"/>
  <c r="Y57" i="26"/>
  <c r="Y49" i="26"/>
  <c r="Y41" i="26"/>
  <c r="Y33" i="26"/>
  <c r="Y25" i="26"/>
  <c r="Y16" i="13"/>
  <c r="Y18" i="13"/>
  <c r="Y20" i="13"/>
  <c r="Y22" i="13"/>
  <c r="Y24" i="13"/>
  <c r="Y26" i="13"/>
  <c r="Y28" i="13"/>
  <c r="Y30" i="13"/>
  <c r="Y32" i="13"/>
  <c r="Y34" i="13"/>
  <c r="Y36" i="13"/>
  <c r="Y38" i="13"/>
  <c r="Y40" i="13"/>
  <c r="Y42" i="13"/>
  <c r="Y44" i="13"/>
  <c r="Y46" i="13"/>
  <c r="Y48" i="13"/>
  <c r="Y50" i="13"/>
  <c r="Y52" i="13"/>
  <c r="Y54" i="13"/>
  <c r="Y56" i="13"/>
  <c r="Y58" i="13"/>
  <c r="Y60" i="13"/>
  <c r="Y62" i="13"/>
  <c r="Y64" i="13"/>
  <c r="Y66" i="13"/>
  <c r="Y68" i="13"/>
  <c r="Y70" i="13"/>
  <c r="Y72" i="13"/>
  <c r="Y74" i="13"/>
  <c r="Y76" i="13"/>
  <c r="Y78" i="13"/>
  <c r="Y80" i="13"/>
  <c r="Y82" i="13"/>
  <c r="Y84" i="13"/>
  <c r="Y86" i="13"/>
  <c r="Y88" i="13"/>
  <c r="Y90" i="13"/>
  <c r="Y92" i="13"/>
  <c r="Y94" i="13"/>
  <c r="Y96" i="13"/>
  <c r="Y98" i="13"/>
  <c r="Y100" i="13"/>
  <c r="Y102" i="13"/>
  <c r="Y104" i="13"/>
  <c r="Y92" i="26"/>
  <c r="Y84" i="26"/>
  <c r="Y76" i="26"/>
  <c r="Y68" i="26"/>
  <c r="Y60" i="26"/>
  <c r="Y52" i="26"/>
  <c r="Y44" i="26"/>
  <c r="Y36" i="26"/>
  <c r="Y28" i="26"/>
  <c r="Y95" i="26"/>
  <c r="Y87" i="26"/>
  <c r="Y79" i="26"/>
  <c r="Y71" i="26"/>
  <c r="Y63" i="26"/>
  <c r="Y55" i="26"/>
  <c r="Y47" i="26"/>
  <c r="Y39" i="26"/>
  <c r="Y31" i="26"/>
  <c r="Y23" i="26"/>
  <c r="Y98" i="26"/>
  <c r="Y90" i="26"/>
  <c r="Y82" i="26"/>
  <c r="Y74" i="26"/>
  <c r="Y66" i="26"/>
  <c r="Y58" i="26"/>
  <c r="Y50" i="26"/>
  <c r="Y42" i="26"/>
  <c r="Y34" i="26"/>
  <c r="Y26" i="26"/>
  <c r="Y93" i="26"/>
  <c r="Y85" i="26"/>
  <c r="Y77" i="26"/>
  <c r="Y69" i="26"/>
  <c r="Y61" i="26"/>
  <c r="Y53" i="26"/>
  <c r="Y45" i="26"/>
  <c r="Y37" i="26"/>
  <c r="Y29" i="26"/>
  <c r="Y21" i="26"/>
  <c r="Y14" i="26"/>
  <c r="Y15" i="26"/>
  <c r="Y7" i="26"/>
  <c r="Y9" i="26"/>
  <c r="Y8" i="26"/>
  <c r="Y10" i="26"/>
  <c r="Y13" i="26"/>
  <c r="Y19" i="26"/>
  <c r="Y12" i="26"/>
  <c r="Y17" i="26"/>
  <c r="Y18" i="26"/>
  <c r="Y7" i="13"/>
  <c r="Y8" i="13"/>
  <c r="Y11" i="26"/>
  <c r="U11" i="14"/>
  <c r="V11" i="14" s="1"/>
  <c r="W11" i="14" s="1"/>
  <c r="X11" i="14" s="1"/>
  <c r="U15" i="14"/>
  <c r="V15" i="14" s="1"/>
  <c r="W15" i="14" s="1"/>
  <c r="U19" i="14"/>
  <c r="V19" i="14" s="1"/>
  <c r="W19" i="14" s="1"/>
  <c r="X19" i="14" s="1"/>
  <c r="U23" i="14"/>
  <c r="V23" i="14" s="1"/>
  <c r="W23" i="14" s="1"/>
  <c r="U27" i="14"/>
  <c r="V27" i="14" s="1"/>
  <c r="W27" i="14" s="1"/>
  <c r="U31" i="14"/>
  <c r="V31" i="14" s="1"/>
  <c r="W31" i="14" s="1"/>
  <c r="U9" i="14"/>
  <c r="V9" i="14" s="1"/>
  <c r="W9" i="14" s="1"/>
  <c r="X9" i="14" s="1"/>
  <c r="U13" i="14"/>
  <c r="V13" i="14" s="1"/>
  <c r="W13" i="14" s="1"/>
  <c r="X13" i="14" s="1"/>
  <c r="U17" i="14"/>
  <c r="V17" i="14" s="1"/>
  <c r="W17" i="14" s="1"/>
  <c r="X17" i="14" s="1"/>
  <c r="U21" i="14"/>
  <c r="V21" i="14" s="1"/>
  <c r="W21" i="14" s="1"/>
  <c r="U25" i="14"/>
  <c r="V25" i="14" s="1"/>
  <c r="W25" i="14" s="1"/>
  <c r="U29" i="14"/>
  <c r="V29" i="14" s="1"/>
  <c r="W29" i="14" s="1"/>
  <c r="U33" i="14"/>
  <c r="V33" i="14" s="1"/>
  <c r="W33" i="14" s="1"/>
  <c r="U37" i="14"/>
  <c r="V37" i="14" s="1"/>
  <c r="W37" i="14" s="1"/>
  <c r="U41" i="14"/>
  <c r="V41" i="14" s="1"/>
  <c r="W41" i="14" s="1"/>
  <c r="U45" i="14"/>
  <c r="V45" i="14" s="1"/>
  <c r="W45" i="14" s="1"/>
  <c r="U49" i="14"/>
  <c r="V49" i="14" s="1"/>
  <c r="W49" i="14" s="1"/>
  <c r="U35" i="14"/>
  <c r="V35" i="14" s="1"/>
  <c r="W35" i="14" s="1"/>
  <c r="U43" i="14"/>
  <c r="V43" i="14" s="1"/>
  <c r="W43" i="14" s="1"/>
  <c r="U51" i="14"/>
  <c r="V51" i="14" s="1"/>
  <c r="W51" i="14" s="1"/>
  <c r="U55" i="14"/>
  <c r="V55" i="14" s="1"/>
  <c r="W55" i="14" s="1"/>
  <c r="U59" i="14"/>
  <c r="V59" i="14" s="1"/>
  <c r="W59" i="14" s="1"/>
  <c r="U63" i="14"/>
  <c r="V63" i="14" s="1"/>
  <c r="W63" i="14" s="1"/>
  <c r="U67" i="14"/>
  <c r="V67" i="14" s="1"/>
  <c r="W67" i="14" s="1"/>
  <c r="U71" i="14"/>
  <c r="V71" i="14" s="1"/>
  <c r="W71" i="14" s="1"/>
  <c r="U75" i="14"/>
  <c r="V75" i="14" s="1"/>
  <c r="W75" i="14" s="1"/>
  <c r="U79" i="14"/>
  <c r="V79" i="14" s="1"/>
  <c r="W79" i="14" s="1"/>
  <c r="U39" i="14"/>
  <c r="V39" i="14" s="1"/>
  <c r="W39" i="14" s="1"/>
  <c r="U47" i="14"/>
  <c r="V47" i="14" s="1"/>
  <c r="W47" i="14" s="1"/>
  <c r="U53" i="14"/>
  <c r="V53" i="14" s="1"/>
  <c r="W53" i="14" s="1"/>
  <c r="U57" i="14"/>
  <c r="V57" i="14" s="1"/>
  <c r="W57" i="14" s="1"/>
  <c r="U61" i="14"/>
  <c r="V61" i="14" s="1"/>
  <c r="W61" i="14" s="1"/>
  <c r="U65" i="14"/>
  <c r="V65" i="14" s="1"/>
  <c r="W65" i="14" s="1"/>
  <c r="U69" i="14"/>
  <c r="V69" i="14" s="1"/>
  <c r="W69" i="14" s="1"/>
  <c r="U73" i="14"/>
  <c r="V73" i="14" s="1"/>
  <c r="W73" i="14" s="1"/>
  <c r="U77" i="14"/>
  <c r="V77" i="14" s="1"/>
  <c r="W77" i="14" s="1"/>
  <c r="U81" i="14"/>
  <c r="V81" i="14" s="1"/>
  <c r="W81" i="14" s="1"/>
  <c r="U85" i="14"/>
  <c r="V85" i="14" s="1"/>
  <c r="W85" i="14" s="1"/>
  <c r="U89" i="14"/>
  <c r="V89" i="14" s="1"/>
  <c r="W89" i="14" s="1"/>
  <c r="U93" i="14"/>
  <c r="V93" i="14" s="1"/>
  <c r="W93" i="14" s="1"/>
  <c r="U95" i="14"/>
  <c r="V95" i="14" s="1"/>
  <c r="W95" i="14" s="1"/>
  <c r="U97" i="14"/>
  <c r="V97" i="14" s="1"/>
  <c r="W97" i="14" s="1"/>
  <c r="U83" i="14"/>
  <c r="V83" i="14" s="1"/>
  <c r="W83" i="14" s="1"/>
  <c r="U91" i="14"/>
  <c r="V91" i="14" s="1"/>
  <c r="W91" i="14" s="1"/>
  <c r="U101" i="14"/>
  <c r="V101" i="14" s="1"/>
  <c r="W101" i="14" s="1"/>
  <c r="U105" i="14"/>
  <c r="V105" i="14" s="1"/>
  <c r="W105" i="14" s="1"/>
  <c r="U87" i="14"/>
  <c r="V87" i="14" s="1"/>
  <c r="W87" i="14" s="1"/>
  <c r="U107" i="14"/>
  <c r="V107" i="14" s="1"/>
  <c r="W107" i="14" s="1"/>
  <c r="U104" i="14"/>
  <c r="V104" i="14" s="1"/>
  <c r="W104" i="14" s="1"/>
  <c r="U98" i="14"/>
  <c r="V98" i="14" s="1"/>
  <c r="W98" i="14" s="1"/>
  <c r="U100" i="14"/>
  <c r="V100" i="14" s="1"/>
  <c r="W100" i="14" s="1"/>
  <c r="U66" i="14"/>
  <c r="V66" i="14" s="1"/>
  <c r="W66" i="14" s="1"/>
  <c r="U62" i="14"/>
  <c r="V62" i="14" s="1"/>
  <c r="W62" i="14" s="1"/>
  <c r="U50" i="14"/>
  <c r="V50" i="14" s="1"/>
  <c r="W50" i="14" s="1"/>
  <c r="U46" i="14"/>
  <c r="V46" i="14" s="1"/>
  <c r="W46" i="14" s="1"/>
  <c r="U44" i="14"/>
  <c r="V44" i="14" s="1"/>
  <c r="W44" i="14" s="1"/>
  <c r="U14" i="14"/>
  <c r="V14" i="14" s="1"/>
  <c r="W14" i="14" s="1"/>
  <c r="X14" i="14" s="1"/>
  <c r="U103" i="14"/>
  <c r="V103" i="14" s="1"/>
  <c r="W103" i="14" s="1"/>
  <c r="U102" i="14"/>
  <c r="V102" i="14" s="1"/>
  <c r="W102" i="14" s="1"/>
  <c r="U94" i="14"/>
  <c r="V94" i="14" s="1"/>
  <c r="W94" i="14" s="1"/>
  <c r="U106" i="14"/>
  <c r="V106" i="14" s="1"/>
  <c r="W106" i="14" s="1"/>
  <c r="U96" i="14"/>
  <c r="V96" i="14" s="1"/>
  <c r="W96" i="14" s="1"/>
  <c r="U64" i="14"/>
  <c r="V64" i="14" s="1"/>
  <c r="W64" i="14" s="1"/>
  <c r="U60" i="14"/>
  <c r="V60" i="14" s="1"/>
  <c r="W60" i="14" s="1"/>
  <c r="U52" i="14"/>
  <c r="V52" i="14" s="1"/>
  <c r="W52" i="14" s="1"/>
  <c r="U48" i="14"/>
  <c r="V48" i="14" s="1"/>
  <c r="W48" i="14" s="1"/>
  <c r="U12" i="14"/>
  <c r="V12" i="14" s="1"/>
  <c r="W12" i="14" s="1"/>
  <c r="X12" i="14" s="1"/>
  <c r="U70" i="14"/>
  <c r="V70" i="14" s="1"/>
  <c r="W70" i="14" s="1"/>
  <c r="U42" i="14"/>
  <c r="V42" i="14" s="1"/>
  <c r="W42" i="14" s="1"/>
  <c r="U34" i="14"/>
  <c r="V34" i="14" s="1"/>
  <c r="W34" i="14" s="1"/>
  <c r="U26" i="14"/>
  <c r="V26" i="14" s="1"/>
  <c r="W26" i="14" s="1"/>
  <c r="U16" i="14"/>
  <c r="V16" i="14" s="1"/>
  <c r="W16" i="14" s="1"/>
  <c r="U76" i="14"/>
  <c r="V76" i="14" s="1"/>
  <c r="W76" i="14" s="1"/>
  <c r="U82" i="14"/>
  <c r="V82" i="14" s="1"/>
  <c r="W82" i="14" s="1"/>
  <c r="U90" i="14"/>
  <c r="V90" i="14" s="1"/>
  <c r="W90" i="14" s="1"/>
  <c r="U84" i="14"/>
  <c r="V84" i="14" s="1"/>
  <c r="W84" i="14" s="1"/>
  <c r="U92" i="14"/>
  <c r="V92" i="14" s="1"/>
  <c r="W92" i="14" s="1"/>
  <c r="U74" i="14"/>
  <c r="V74" i="14" s="1"/>
  <c r="W74" i="14" s="1"/>
  <c r="U56" i="14"/>
  <c r="V56" i="14" s="1"/>
  <c r="W56" i="14" s="1"/>
  <c r="U38" i="14"/>
  <c r="V38" i="14" s="1"/>
  <c r="W38" i="14" s="1"/>
  <c r="U30" i="14"/>
  <c r="V30" i="14" s="1"/>
  <c r="W30" i="14" s="1"/>
  <c r="U20" i="14"/>
  <c r="V20" i="14" s="1"/>
  <c r="W20" i="14" s="1"/>
  <c r="U78" i="14"/>
  <c r="V78" i="14" s="1"/>
  <c r="W78" i="14" s="1"/>
  <c r="U86" i="14"/>
  <c r="V86" i="14" s="1"/>
  <c r="W86" i="14" s="1"/>
  <c r="U80" i="14"/>
  <c r="V80" i="14" s="1"/>
  <c r="W80" i="14" s="1"/>
  <c r="U88" i="14"/>
  <c r="V88" i="14" s="1"/>
  <c r="W88" i="14" s="1"/>
  <c r="U99" i="14"/>
  <c r="V99" i="14" s="1"/>
  <c r="W99" i="14" s="1"/>
  <c r="U58" i="14"/>
  <c r="V58" i="14" s="1"/>
  <c r="W58" i="14" s="1"/>
  <c r="U54" i="14"/>
  <c r="V54" i="14" s="1"/>
  <c r="W54" i="14" s="1"/>
  <c r="U40" i="14"/>
  <c r="V40" i="14" s="1"/>
  <c r="W40" i="14" s="1"/>
  <c r="U24" i="14"/>
  <c r="V24" i="14" s="1"/>
  <c r="W24" i="14" s="1"/>
  <c r="U68" i="14"/>
  <c r="V68" i="14" s="1"/>
  <c r="W68" i="14" s="1"/>
  <c r="U28" i="14"/>
  <c r="V28" i="14" s="1"/>
  <c r="W28" i="14" s="1"/>
  <c r="U10" i="14"/>
  <c r="V10" i="14" s="1"/>
  <c r="W10" i="14" s="1"/>
  <c r="X10" i="14" s="1"/>
  <c r="U72" i="14"/>
  <c r="V72" i="14" s="1"/>
  <c r="W72" i="14" s="1"/>
  <c r="U32" i="14"/>
  <c r="V32" i="14" s="1"/>
  <c r="W32" i="14" s="1"/>
  <c r="U18" i="14"/>
  <c r="V18" i="14" s="1"/>
  <c r="W18" i="14" s="1"/>
  <c r="U36" i="14"/>
  <c r="V36" i="14" s="1"/>
  <c r="W36" i="14" s="1"/>
  <c r="U22" i="14"/>
  <c r="V22" i="14" s="1"/>
  <c r="W22" i="14" s="1"/>
  <c r="K9" i="14"/>
  <c r="L9" i="14" s="1"/>
  <c r="M9" i="14" s="1"/>
  <c r="N9" i="14" s="1"/>
  <c r="K13" i="14"/>
  <c r="L13" i="14" s="1"/>
  <c r="M13" i="14" s="1"/>
  <c r="N13" i="14" s="1"/>
  <c r="K17" i="14"/>
  <c r="L17" i="14" s="1"/>
  <c r="M17" i="14" s="1"/>
  <c r="K21" i="14"/>
  <c r="L21" i="14" s="1"/>
  <c r="M21" i="14" s="1"/>
  <c r="N21" i="14" s="1"/>
  <c r="K25" i="14"/>
  <c r="L25" i="14" s="1"/>
  <c r="M25" i="14" s="1"/>
  <c r="N25" i="14" s="1"/>
  <c r="K29" i="14"/>
  <c r="L29" i="14" s="1"/>
  <c r="M29" i="14" s="1"/>
  <c r="K33" i="14"/>
  <c r="L33" i="14" s="1"/>
  <c r="M33" i="14" s="1"/>
  <c r="K11" i="14"/>
  <c r="L11" i="14" s="1"/>
  <c r="M11" i="14" s="1"/>
  <c r="N11" i="14" s="1"/>
  <c r="K15" i="14"/>
  <c r="L15" i="14" s="1"/>
  <c r="M15" i="14" s="1"/>
  <c r="N15" i="14" s="1"/>
  <c r="K19" i="14"/>
  <c r="L19" i="14" s="1"/>
  <c r="M19" i="14" s="1"/>
  <c r="N19" i="14" s="1"/>
  <c r="K23" i="14"/>
  <c r="L23" i="14" s="1"/>
  <c r="M23" i="14" s="1"/>
  <c r="K27" i="14"/>
  <c r="L27" i="14" s="1"/>
  <c r="M27" i="14" s="1"/>
  <c r="K31" i="14"/>
  <c r="L31" i="14" s="1"/>
  <c r="M31" i="14" s="1"/>
  <c r="N31" i="14" s="1"/>
  <c r="K35" i="14"/>
  <c r="L35" i="14" s="1"/>
  <c r="M35" i="14" s="1"/>
  <c r="K39" i="14"/>
  <c r="L39" i="14" s="1"/>
  <c r="M39" i="14" s="1"/>
  <c r="K47" i="14"/>
  <c r="L47" i="14" s="1"/>
  <c r="M47" i="14" s="1"/>
  <c r="N47" i="14" s="1"/>
  <c r="K37" i="14"/>
  <c r="L37" i="14" s="1"/>
  <c r="M37" i="14" s="1"/>
  <c r="N37" i="14" s="1"/>
  <c r="K45" i="14"/>
  <c r="L45" i="14" s="1"/>
  <c r="M45" i="14" s="1"/>
  <c r="K53" i="14"/>
  <c r="L53" i="14" s="1"/>
  <c r="M53" i="14" s="1"/>
  <c r="K57" i="14"/>
  <c r="L57" i="14" s="1"/>
  <c r="M57" i="14" s="1"/>
  <c r="K61" i="14"/>
  <c r="L61" i="14" s="1"/>
  <c r="M61" i="14" s="1"/>
  <c r="K65" i="14"/>
  <c r="L65" i="14" s="1"/>
  <c r="M65" i="14" s="1"/>
  <c r="K69" i="14"/>
  <c r="L69" i="14" s="1"/>
  <c r="M69" i="14" s="1"/>
  <c r="N69" i="14" s="1"/>
  <c r="K73" i="14"/>
  <c r="L73" i="14" s="1"/>
  <c r="M73" i="14" s="1"/>
  <c r="K77" i="14"/>
  <c r="L77" i="14" s="1"/>
  <c r="M77" i="14" s="1"/>
  <c r="K81" i="14"/>
  <c r="L81" i="14" s="1"/>
  <c r="M81" i="14" s="1"/>
  <c r="K41" i="14"/>
  <c r="L41" i="14" s="1"/>
  <c r="M41" i="14" s="1"/>
  <c r="N41" i="14" s="1"/>
  <c r="K43" i="14"/>
  <c r="L43" i="14" s="1"/>
  <c r="M43" i="14" s="1"/>
  <c r="K49" i="14"/>
  <c r="L49" i="14" s="1"/>
  <c r="M49" i="14" s="1"/>
  <c r="K51" i="14"/>
  <c r="L51" i="14" s="1"/>
  <c r="M51" i="14" s="1"/>
  <c r="K55" i="14"/>
  <c r="L55" i="14" s="1"/>
  <c r="M55" i="14" s="1"/>
  <c r="N55" i="14" s="1"/>
  <c r="K59" i="14"/>
  <c r="L59" i="14" s="1"/>
  <c r="M59" i="14" s="1"/>
  <c r="K63" i="14"/>
  <c r="L63" i="14" s="1"/>
  <c r="M63" i="14" s="1"/>
  <c r="K67" i="14"/>
  <c r="L67" i="14" s="1"/>
  <c r="M67" i="14" s="1"/>
  <c r="K71" i="14"/>
  <c r="L71" i="14" s="1"/>
  <c r="M71" i="14" s="1"/>
  <c r="K75" i="14"/>
  <c r="L75" i="14" s="1"/>
  <c r="M75" i="14" s="1"/>
  <c r="N75" i="14" s="1"/>
  <c r="K79" i="14"/>
  <c r="L79" i="14" s="1"/>
  <c r="M79" i="14" s="1"/>
  <c r="K83" i="14"/>
  <c r="L83" i="14" s="1"/>
  <c r="M83" i="14" s="1"/>
  <c r="N83" i="14" s="1"/>
  <c r="K87" i="14"/>
  <c r="L87" i="14" s="1"/>
  <c r="M87" i="14" s="1"/>
  <c r="K91" i="14"/>
  <c r="L91" i="14" s="1"/>
  <c r="M91" i="14" s="1"/>
  <c r="K97" i="14"/>
  <c r="L97" i="14" s="1"/>
  <c r="M97" i="14" s="1"/>
  <c r="K99" i="14"/>
  <c r="L99" i="14" s="1"/>
  <c r="M99" i="14" s="1"/>
  <c r="K85" i="14"/>
  <c r="L85" i="14" s="1"/>
  <c r="M85" i="14" s="1"/>
  <c r="K93" i="14"/>
  <c r="L93" i="14" s="1"/>
  <c r="M93" i="14" s="1"/>
  <c r="K107" i="14"/>
  <c r="L107" i="14" s="1"/>
  <c r="M107" i="14" s="1"/>
  <c r="N107" i="14" s="1"/>
  <c r="K89" i="14"/>
  <c r="L89" i="14" s="1"/>
  <c r="M89" i="14" s="1"/>
  <c r="N89" i="14" s="1"/>
  <c r="K95" i="14"/>
  <c r="L95" i="14" s="1"/>
  <c r="M95" i="14" s="1"/>
  <c r="K103" i="14"/>
  <c r="L103" i="14" s="1"/>
  <c r="M103" i="14" s="1"/>
  <c r="K106" i="14"/>
  <c r="L106" i="14" s="1"/>
  <c r="M106" i="14" s="1"/>
  <c r="K100" i="14"/>
  <c r="L100" i="14" s="1"/>
  <c r="M100" i="14" s="1"/>
  <c r="K104" i="14"/>
  <c r="L104" i="14" s="1"/>
  <c r="M104" i="14" s="1"/>
  <c r="K102" i="14"/>
  <c r="L102" i="14" s="1"/>
  <c r="M102" i="14" s="1"/>
  <c r="K68" i="14"/>
  <c r="L68" i="14" s="1"/>
  <c r="M68" i="14" s="1"/>
  <c r="K64" i="14"/>
  <c r="L64" i="14" s="1"/>
  <c r="M64" i="14" s="1"/>
  <c r="K52" i="14"/>
  <c r="L52" i="14" s="1"/>
  <c r="M52" i="14" s="1"/>
  <c r="K48" i="14"/>
  <c r="L48" i="14" s="1"/>
  <c r="M48" i="14" s="1"/>
  <c r="N48" i="14" s="1"/>
  <c r="K12" i="14"/>
  <c r="L12" i="14" s="1"/>
  <c r="M12" i="14" s="1"/>
  <c r="N12" i="14" s="1"/>
  <c r="K105" i="14"/>
  <c r="L105" i="14" s="1"/>
  <c r="M105" i="14" s="1"/>
  <c r="K96" i="14"/>
  <c r="L96" i="14" s="1"/>
  <c r="M96" i="14" s="1"/>
  <c r="K98" i="14"/>
  <c r="L98" i="14" s="1"/>
  <c r="M98" i="14" s="1"/>
  <c r="K66" i="14"/>
  <c r="L66" i="14" s="1"/>
  <c r="M66" i="14" s="1"/>
  <c r="K62" i="14"/>
  <c r="L62" i="14" s="1"/>
  <c r="M62" i="14" s="1"/>
  <c r="K54" i="14"/>
  <c r="L54" i="14" s="1"/>
  <c r="M54" i="14" s="1"/>
  <c r="K50" i="14"/>
  <c r="L50" i="14" s="1"/>
  <c r="M50" i="14" s="1"/>
  <c r="K46" i="14"/>
  <c r="L46" i="14" s="1"/>
  <c r="M46" i="14" s="1"/>
  <c r="K14" i="14"/>
  <c r="L14" i="14" s="1"/>
  <c r="M14" i="14" s="1"/>
  <c r="N14" i="14" s="1"/>
  <c r="K76" i="14"/>
  <c r="L76" i="14" s="1"/>
  <c r="M76" i="14" s="1"/>
  <c r="K82" i="14"/>
  <c r="L82" i="14" s="1"/>
  <c r="M82" i="14" s="1"/>
  <c r="N82" i="14" s="1"/>
  <c r="K90" i="14"/>
  <c r="L90" i="14" s="1"/>
  <c r="M90" i="14" s="1"/>
  <c r="K80" i="14"/>
  <c r="L80" i="14" s="1"/>
  <c r="M80" i="14" s="1"/>
  <c r="N80" i="14" s="1"/>
  <c r="K88" i="14"/>
  <c r="L88" i="14" s="1"/>
  <c r="M88" i="14" s="1"/>
  <c r="K101" i="14"/>
  <c r="L101" i="14" s="1"/>
  <c r="M101" i="14" s="1"/>
  <c r="K78" i="14"/>
  <c r="L78" i="14" s="1"/>
  <c r="M78" i="14" s="1"/>
  <c r="K86" i="14"/>
  <c r="L86" i="14" s="1"/>
  <c r="M86" i="14" s="1"/>
  <c r="K94" i="14"/>
  <c r="L94" i="14" s="1"/>
  <c r="M94" i="14" s="1"/>
  <c r="K84" i="14"/>
  <c r="L84" i="14" s="1"/>
  <c r="M84" i="14" s="1"/>
  <c r="K92" i="14"/>
  <c r="L92" i="14" s="1"/>
  <c r="M92" i="14" s="1"/>
  <c r="K56" i="14"/>
  <c r="L56" i="14" s="1"/>
  <c r="M56" i="14" s="1"/>
  <c r="K16" i="14"/>
  <c r="L16" i="14" s="1"/>
  <c r="M16" i="14" s="1"/>
  <c r="N16" i="14" s="1"/>
  <c r="K72" i="14"/>
  <c r="L72" i="14" s="1"/>
  <c r="M72" i="14" s="1"/>
  <c r="K32" i="14"/>
  <c r="L32" i="14" s="1"/>
  <c r="M32" i="14" s="1"/>
  <c r="K18" i="14"/>
  <c r="L18" i="14" s="1"/>
  <c r="M18" i="14" s="1"/>
  <c r="N18" i="14" s="1"/>
  <c r="K74" i="14"/>
  <c r="L74" i="14" s="1"/>
  <c r="M74" i="14" s="1"/>
  <c r="K42" i="14"/>
  <c r="L42" i="14" s="1"/>
  <c r="M42" i="14" s="1"/>
  <c r="K34" i="14"/>
  <c r="L34" i="14" s="1"/>
  <c r="M34" i="14" s="1"/>
  <c r="K26" i="14"/>
  <c r="L26" i="14" s="1"/>
  <c r="M26" i="14" s="1"/>
  <c r="N26" i="14" s="1"/>
  <c r="K22" i="14"/>
  <c r="L22" i="14" s="1"/>
  <c r="M22" i="14" s="1"/>
  <c r="K70" i="14"/>
  <c r="L70" i="14" s="1"/>
  <c r="M70" i="14" s="1"/>
  <c r="K38" i="14"/>
  <c r="L38" i="14" s="1"/>
  <c r="M38" i="14" s="1"/>
  <c r="K30" i="14"/>
  <c r="L30" i="14" s="1"/>
  <c r="M30" i="14" s="1"/>
  <c r="K58" i="14"/>
  <c r="L58" i="14" s="1"/>
  <c r="M58" i="14" s="1"/>
  <c r="K44" i="14"/>
  <c r="L44" i="14" s="1"/>
  <c r="M44" i="14" s="1"/>
  <c r="K40" i="14"/>
  <c r="L40" i="14" s="1"/>
  <c r="M40" i="14" s="1"/>
  <c r="N40" i="14" s="1"/>
  <c r="K36" i="14"/>
  <c r="L36" i="14" s="1"/>
  <c r="M36" i="14" s="1"/>
  <c r="N36" i="14" s="1"/>
  <c r="K24" i="14"/>
  <c r="L24" i="14" s="1"/>
  <c r="M24" i="14" s="1"/>
  <c r="K20" i="14"/>
  <c r="L20" i="14" s="1"/>
  <c r="M20" i="14" s="1"/>
  <c r="K60" i="14"/>
  <c r="L60" i="14" s="1"/>
  <c r="M60" i="14" s="1"/>
  <c r="K28" i="14"/>
  <c r="L28" i="14" s="1"/>
  <c r="M28" i="14" s="1"/>
  <c r="N28" i="14" s="1"/>
  <c r="K10" i="14"/>
  <c r="L10" i="14" s="1"/>
  <c r="M10" i="14" s="1"/>
  <c r="N10" i="14" s="1"/>
  <c r="AA10" i="14"/>
  <c r="AB10" i="14" s="1"/>
  <c r="AC10" i="14" s="1"/>
  <c r="AD10" i="14" s="1"/>
  <c r="AA14" i="14"/>
  <c r="AB14" i="14" s="1"/>
  <c r="AC14" i="14" s="1"/>
  <c r="AD14" i="14" s="1"/>
  <c r="AA18" i="14"/>
  <c r="AB18" i="14" s="1"/>
  <c r="AC18" i="14" s="1"/>
  <c r="AD18" i="14" s="1"/>
  <c r="AA22" i="14"/>
  <c r="AB22" i="14" s="1"/>
  <c r="AC22" i="14" s="1"/>
  <c r="AA26" i="14"/>
  <c r="AB26" i="14" s="1"/>
  <c r="AC26" i="14" s="1"/>
  <c r="AD26" i="14" s="1"/>
  <c r="AA30" i="14"/>
  <c r="AB30" i="14" s="1"/>
  <c r="AC30" i="14" s="1"/>
  <c r="AA12" i="14"/>
  <c r="AB12" i="14" s="1"/>
  <c r="AC12" i="14" s="1"/>
  <c r="AD12" i="14" s="1"/>
  <c r="AA16" i="14"/>
  <c r="AB16" i="14" s="1"/>
  <c r="AC16" i="14" s="1"/>
  <c r="AD16" i="14" s="1"/>
  <c r="AA20" i="14"/>
  <c r="AB20" i="14" s="1"/>
  <c r="AC20" i="14" s="1"/>
  <c r="AA24" i="14"/>
  <c r="AB24" i="14" s="1"/>
  <c r="AC24" i="14" s="1"/>
  <c r="AA28" i="14"/>
  <c r="AB28" i="14" s="1"/>
  <c r="AC28" i="14" s="1"/>
  <c r="AD28" i="14" s="1"/>
  <c r="AA32" i="14"/>
  <c r="AB32" i="14" s="1"/>
  <c r="AC32" i="14" s="1"/>
  <c r="AA36" i="14"/>
  <c r="AB36" i="14" s="1"/>
  <c r="AC36" i="14" s="1"/>
  <c r="AD36" i="14" s="1"/>
  <c r="AA40" i="14"/>
  <c r="AB40" i="14" s="1"/>
  <c r="AC40" i="14" s="1"/>
  <c r="AD40" i="14" s="1"/>
  <c r="AA44" i="14"/>
  <c r="AB44" i="14" s="1"/>
  <c r="AC44" i="14" s="1"/>
  <c r="AA48" i="14"/>
  <c r="AB48" i="14" s="1"/>
  <c r="AC48" i="14" s="1"/>
  <c r="AD48" i="14" s="1"/>
  <c r="AA38" i="14"/>
  <c r="AB38" i="14" s="1"/>
  <c r="AC38" i="14" s="1"/>
  <c r="AA42" i="14"/>
  <c r="AB42" i="14" s="1"/>
  <c r="AC42" i="14" s="1"/>
  <c r="AA46" i="14"/>
  <c r="AB46" i="14" s="1"/>
  <c r="AC46" i="14" s="1"/>
  <c r="AA50" i="14"/>
  <c r="AB50" i="14" s="1"/>
  <c r="AC50" i="14" s="1"/>
  <c r="AA54" i="14"/>
  <c r="AB54" i="14" s="1"/>
  <c r="AC54" i="14" s="1"/>
  <c r="AA58" i="14"/>
  <c r="AB58" i="14" s="1"/>
  <c r="AC58" i="14" s="1"/>
  <c r="AA62" i="14"/>
  <c r="AB62" i="14" s="1"/>
  <c r="AC62" i="14" s="1"/>
  <c r="AA66" i="14"/>
  <c r="AB66" i="14" s="1"/>
  <c r="AC66" i="14" s="1"/>
  <c r="AA70" i="14"/>
  <c r="AB70" i="14" s="1"/>
  <c r="AC70" i="14" s="1"/>
  <c r="AA74" i="14"/>
  <c r="AB74" i="14" s="1"/>
  <c r="AC74" i="14" s="1"/>
  <c r="AA78" i="14"/>
  <c r="AB78" i="14" s="1"/>
  <c r="AC78" i="14" s="1"/>
  <c r="AA82" i="14"/>
  <c r="AB82" i="14" s="1"/>
  <c r="AC82" i="14" s="1"/>
  <c r="AD82" i="14" s="1"/>
  <c r="AA34" i="14"/>
  <c r="AB34" i="14" s="1"/>
  <c r="AC34" i="14" s="1"/>
  <c r="AA52" i="14"/>
  <c r="AB52" i="14" s="1"/>
  <c r="AC52" i="14" s="1"/>
  <c r="AA56" i="14"/>
  <c r="AB56" i="14" s="1"/>
  <c r="AC56" i="14" s="1"/>
  <c r="AA60" i="14"/>
  <c r="AB60" i="14" s="1"/>
  <c r="AC60" i="14" s="1"/>
  <c r="AA64" i="14"/>
  <c r="AB64" i="14" s="1"/>
  <c r="AC64" i="14" s="1"/>
  <c r="AA68" i="14"/>
  <c r="AB68" i="14" s="1"/>
  <c r="AC68" i="14" s="1"/>
  <c r="AA72" i="14"/>
  <c r="AB72" i="14" s="1"/>
  <c r="AC72" i="14" s="1"/>
  <c r="AA76" i="14"/>
  <c r="AB76" i="14" s="1"/>
  <c r="AC76" i="14" s="1"/>
  <c r="AA80" i="14"/>
  <c r="AB80" i="14" s="1"/>
  <c r="AC80" i="14" s="1"/>
  <c r="AD80" i="14" s="1"/>
  <c r="AA84" i="14"/>
  <c r="AB84" i="14" s="1"/>
  <c r="AC84" i="14" s="1"/>
  <c r="AA88" i="14"/>
  <c r="AB88" i="14" s="1"/>
  <c r="AC88" i="14" s="1"/>
  <c r="AA92" i="14"/>
  <c r="AB92" i="14" s="1"/>
  <c r="AC92" i="14" s="1"/>
  <c r="AA100" i="14"/>
  <c r="AB100" i="14" s="1"/>
  <c r="AC100" i="14" s="1"/>
  <c r="AA86" i="14"/>
  <c r="AB86" i="14" s="1"/>
  <c r="AC86" i="14" s="1"/>
  <c r="AA94" i="14"/>
  <c r="AB94" i="14" s="1"/>
  <c r="AC94" i="14" s="1"/>
  <c r="AA96" i="14"/>
  <c r="AB96" i="14" s="1"/>
  <c r="AC96" i="14" s="1"/>
  <c r="AA104" i="14"/>
  <c r="AB104" i="14" s="1"/>
  <c r="AC104" i="14" s="1"/>
  <c r="AA90" i="14"/>
  <c r="AB90" i="14" s="1"/>
  <c r="AC90" i="14" s="1"/>
  <c r="AA102" i="14"/>
  <c r="AB102" i="14" s="1"/>
  <c r="AC102" i="14" s="1"/>
  <c r="AA107" i="14"/>
  <c r="AB107" i="14" s="1"/>
  <c r="AC107" i="14" s="1"/>
  <c r="AD107" i="14" s="1"/>
  <c r="AA101" i="14"/>
  <c r="AB101" i="14" s="1"/>
  <c r="AC101" i="14" s="1"/>
  <c r="AA105" i="14"/>
  <c r="AB105" i="14" s="1"/>
  <c r="AC105" i="14" s="1"/>
  <c r="AA95" i="14"/>
  <c r="AB95" i="14" s="1"/>
  <c r="AC95" i="14" s="1"/>
  <c r="AA65" i="14"/>
  <c r="AB65" i="14" s="1"/>
  <c r="AC65" i="14" s="1"/>
  <c r="AA61" i="14"/>
  <c r="AB61" i="14" s="1"/>
  <c r="AC61" i="14" s="1"/>
  <c r="AA53" i="14"/>
  <c r="AB53" i="14" s="1"/>
  <c r="AC53" i="14" s="1"/>
  <c r="AA49" i="14"/>
  <c r="AB49" i="14" s="1"/>
  <c r="AC49" i="14" s="1"/>
  <c r="AA45" i="14"/>
  <c r="AB45" i="14" s="1"/>
  <c r="AC45" i="14" s="1"/>
  <c r="AA13" i="14"/>
  <c r="AB13" i="14" s="1"/>
  <c r="AC13" i="14" s="1"/>
  <c r="AD13" i="14" s="1"/>
  <c r="AA106" i="14"/>
  <c r="AB106" i="14" s="1"/>
  <c r="AC106" i="14" s="1"/>
  <c r="AA103" i="14"/>
  <c r="AB103" i="14" s="1"/>
  <c r="AC103" i="14" s="1"/>
  <c r="AA97" i="14"/>
  <c r="AB97" i="14" s="1"/>
  <c r="AC97" i="14" s="1"/>
  <c r="AA99" i="14"/>
  <c r="AB99" i="14" s="1"/>
  <c r="AC99" i="14" s="1"/>
  <c r="AA67" i="14"/>
  <c r="AB67" i="14" s="1"/>
  <c r="AC67" i="14" s="1"/>
  <c r="AA63" i="14"/>
  <c r="AB63" i="14" s="1"/>
  <c r="AC63" i="14" s="1"/>
  <c r="AA51" i="14"/>
  <c r="AB51" i="14" s="1"/>
  <c r="AC51" i="14" s="1"/>
  <c r="AA47" i="14"/>
  <c r="AB47" i="14" s="1"/>
  <c r="AC47" i="14" s="1"/>
  <c r="AD47" i="14" s="1"/>
  <c r="AA11" i="14"/>
  <c r="AB11" i="14" s="1"/>
  <c r="AC11" i="14" s="1"/>
  <c r="AD11" i="14" s="1"/>
  <c r="AA77" i="14"/>
  <c r="AB77" i="14" s="1"/>
  <c r="AC77" i="14" s="1"/>
  <c r="AA85" i="14"/>
  <c r="AB85" i="14" s="1"/>
  <c r="AC85" i="14" s="1"/>
  <c r="AA93" i="14"/>
  <c r="AB93" i="14" s="1"/>
  <c r="AC93" i="14" s="1"/>
  <c r="AA79" i="14"/>
  <c r="AB79" i="14" s="1"/>
  <c r="AC79" i="14" s="1"/>
  <c r="AA87" i="14"/>
  <c r="AB87" i="14" s="1"/>
  <c r="AC87" i="14" s="1"/>
  <c r="AA81" i="14"/>
  <c r="AB81" i="14" s="1"/>
  <c r="AC81" i="14" s="1"/>
  <c r="AA89" i="14"/>
  <c r="AB89" i="14" s="1"/>
  <c r="AC89" i="14" s="1"/>
  <c r="AD89" i="14" s="1"/>
  <c r="AA83" i="14"/>
  <c r="AB83" i="14" s="1"/>
  <c r="AC83" i="14" s="1"/>
  <c r="AD83" i="14" s="1"/>
  <c r="AA91" i="14"/>
  <c r="AB91" i="14" s="1"/>
  <c r="AC91" i="14" s="1"/>
  <c r="AA98" i="14"/>
  <c r="AB98" i="14" s="1"/>
  <c r="AC98" i="14" s="1"/>
  <c r="AA35" i="14"/>
  <c r="AB35" i="14" s="1"/>
  <c r="AC35" i="14" s="1"/>
  <c r="AA27" i="14"/>
  <c r="AB27" i="14" s="1"/>
  <c r="AC27" i="14" s="1"/>
  <c r="AA21" i="14"/>
  <c r="AB21" i="14" s="1"/>
  <c r="AC21" i="14" s="1"/>
  <c r="AD21" i="14" s="1"/>
  <c r="AA9" i="14"/>
  <c r="AB9" i="14" s="1"/>
  <c r="AC9" i="14" s="1"/>
  <c r="AD9" i="14" s="1"/>
  <c r="AA69" i="14"/>
  <c r="AB69" i="14" s="1"/>
  <c r="AC69" i="14" s="1"/>
  <c r="AD69" i="14" s="1"/>
  <c r="AA55" i="14"/>
  <c r="AB55" i="14" s="1"/>
  <c r="AC55" i="14" s="1"/>
  <c r="AD55" i="14" s="1"/>
  <c r="AA43" i="14"/>
  <c r="AB43" i="14" s="1"/>
  <c r="AC43" i="14" s="1"/>
  <c r="AA29" i="14"/>
  <c r="AB29" i="14" s="1"/>
  <c r="AC29" i="14" s="1"/>
  <c r="AA19" i="14"/>
  <c r="AB19" i="14" s="1"/>
  <c r="AC19" i="14" s="1"/>
  <c r="AD19" i="14" s="1"/>
  <c r="AA75" i="14"/>
  <c r="AB75" i="14" s="1"/>
  <c r="AC75" i="14" s="1"/>
  <c r="AD75" i="14" s="1"/>
  <c r="AA59" i="14"/>
  <c r="AB59" i="14" s="1"/>
  <c r="AC59" i="14" s="1"/>
  <c r="AA39" i="14"/>
  <c r="AB39" i="14" s="1"/>
  <c r="AC39" i="14" s="1"/>
  <c r="AA37" i="14"/>
  <c r="AB37" i="14" s="1"/>
  <c r="AC37" i="14" s="1"/>
  <c r="AD37" i="14" s="1"/>
  <c r="AA31" i="14"/>
  <c r="AB31" i="14" s="1"/>
  <c r="AC31" i="14" s="1"/>
  <c r="AD31" i="14" s="1"/>
  <c r="AA23" i="14"/>
  <c r="AB23" i="14" s="1"/>
  <c r="AC23" i="14" s="1"/>
  <c r="AA17" i="14"/>
  <c r="AB17" i="14" s="1"/>
  <c r="AC17" i="14" s="1"/>
  <c r="AA73" i="14"/>
  <c r="AB73" i="14" s="1"/>
  <c r="AC73" i="14" s="1"/>
  <c r="AA41" i="14"/>
  <c r="AB41" i="14" s="1"/>
  <c r="AC41" i="14" s="1"/>
  <c r="AD41" i="14" s="1"/>
  <c r="AA57" i="14"/>
  <c r="AB57" i="14" s="1"/>
  <c r="AC57" i="14" s="1"/>
  <c r="AA33" i="14"/>
  <c r="AB33" i="14" s="1"/>
  <c r="AC33" i="14" s="1"/>
  <c r="AA25" i="14"/>
  <c r="AB25" i="14" s="1"/>
  <c r="AC25" i="14" s="1"/>
  <c r="AD25" i="14" s="1"/>
  <c r="AA15" i="14"/>
  <c r="AB15" i="14" s="1"/>
  <c r="AC15" i="14" s="1"/>
  <c r="AD15" i="14" s="1"/>
  <c r="AA71" i="14"/>
  <c r="AB71" i="14" s="1"/>
  <c r="AC71" i="14" s="1"/>
  <c r="AF9" i="14"/>
  <c r="AG9" i="14" s="1"/>
  <c r="AH9" i="14" s="1"/>
  <c r="AI9" i="14" s="1"/>
  <c r="AF13" i="14"/>
  <c r="AG13" i="14" s="1"/>
  <c r="AH13" i="14" s="1"/>
  <c r="AI13" i="14" s="1"/>
  <c r="AF17" i="14"/>
  <c r="AG17" i="14" s="1"/>
  <c r="AH17" i="14" s="1"/>
  <c r="AF21" i="14"/>
  <c r="AG21" i="14" s="1"/>
  <c r="AH21" i="14" s="1"/>
  <c r="AI21" i="14" s="1"/>
  <c r="AF25" i="14"/>
  <c r="AG25" i="14" s="1"/>
  <c r="AH25" i="14" s="1"/>
  <c r="AF29" i="14"/>
  <c r="AG29" i="14" s="1"/>
  <c r="AH29" i="14" s="1"/>
  <c r="AI29" i="14" s="1"/>
  <c r="AF33" i="14"/>
  <c r="AG33" i="14" s="1"/>
  <c r="AH33" i="14" s="1"/>
  <c r="AI33" i="14" s="1"/>
  <c r="AF11" i="14"/>
  <c r="AG11" i="14" s="1"/>
  <c r="AH11" i="14" s="1"/>
  <c r="AI11" i="14" s="1"/>
  <c r="AF15" i="14"/>
  <c r="AG15" i="14" s="1"/>
  <c r="AH15" i="14" s="1"/>
  <c r="AI15" i="14" s="1"/>
  <c r="AF19" i="14"/>
  <c r="AG19" i="14" s="1"/>
  <c r="AH19" i="14" s="1"/>
  <c r="AI19" i="14" s="1"/>
  <c r="AF23" i="14"/>
  <c r="AG23" i="14" s="1"/>
  <c r="AH23" i="14" s="1"/>
  <c r="AI23" i="14" s="1"/>
  <c r="AF27" i="14"/>
  <c r="AG27" i="14" s="1"/>
  <c r="AH27" i="14" s="1"/>
  <c r="AI27" i="14" s="1"/>
  <c r="AF31" i="14"/>
  <c r="AG31" i="14" s="1"/>
  <c r="AH31" i="14" s="1"/>
  <c r="AF35" i="14"/>
  <c r="AG35" i="14" s="1"/>
  <c r="AH35" i="14" s="1"/>
  <c r="AI35" i="14" s="1"/>
  <c r="AF39" i="14"/>
  <c r="AG39" i="14" s="1"/>
  <c r="AH39" i="14" s="1"/>
  <c r="AI39" i="14" s="1"/>
  <c r="AF43" i="14"/>
  <c r="AG43" i="14" s="1"/>
  <c r="AH43" i="14" s="1"/>
  <c r="AI43" i="14" s="1"/>
  <c r="AF47" i="14"/>
  <c r="AG47" i="14" s="1"/>
  <c r="AH47" i="14" s="1"/>
  <c r="AF41" i="14"/>
  <c r="AG41" i="14" s="1"/>
  <c r="AH41" i="14" s="1"/>
  <c r="AF49" i="14"/>
  <c r="AG49" i="14" s="1"/>
  <c r="AH49" i="14" s="1"/>
  <c r="AI49" i="14" s="1"/>
  <c r="AF53" i="14"/>
  <c r="AG53" i="14" s="1"/>
  <c r="AH53" i="14" s="1"/>
  <c r="AI53" i="14" s="1"/>
  <c r="AF57" i="14"/>
  <c r="AG57" i="14" s="1"/>
  <c r="AH57" i="14" s="1"/>
  <c r="AI57" i="14" s="1"/>
  <c r="AF61" i="14"/>
  <c r="AG61" i="14" s="1"/>
  <c r="AH61" i="14" s="1"/>
  <c r="AI61" i="14" s="1"/>
  <c r="AF65" i="14"/>
  <c r="AG65" i="14" s="1"/>
  <c r="AH65" i="14" s="1"/>
  <c r="AI65" i="14" s="1"/>
  <c r="AF69" i="14"/>
  <c r="AG69" i="14" s="1"/>
  <c r="AH69" i="14" s="1"/>
  <c r="AF73" i="14"/>
  <c r="AG73" i="14" s="1"/>
  <c r="AH73" i="14" s="1"/>
  <c r="AI73" i="14" s="1"/>
  <c r="AF77" i="14"/>
  <c r="AG77" i="14" s="1"/>
  <c r="AH77" i="14" s="1"/>
  <c r="AI77" i="14" s="1"/>
  <c r="AF81" i="14"/>
  <c r="AG81" i="14" s="1"/>
  <c r="AH81" i="14" s="1"/>
  <c r="AI81" i="14" s="1"/>
  <c r="AF37" i="14"/>
  <c r="AG37" i="14" s="1"/>
  <c r="AH37" i="14" s="1"/>
  <c r="AF45" i="14"/>
  <c r="AG45" i="14" s="1"/>
  <c r="AH45" i="14" s="1"/>
  <c r="AI45" i="14" s="1"/>
  <c r="AF51" i="14"/>
  <c r="AG51" i="14" s="1"/>
  <c r="AH51" i="14" s="1"/>
  <c r="AI51" i="14" s="1"/>
  <c r="AF55" i="14"/>
  <c r="AG55" i="14" s="1"/>
  <c r="AH55" i="14" s="1"/>
  <c r="AF59" i="14"/>
  <c r="AG59" i="14" s="1"/>
  <c r="AH59" i="14" s="1"/>
  <c r="AI59" i="14" s="1"/>
  <c r="AF63" i="14"/>
  <c r="AG63" i="14" s="1"/>
  <c r="AH63" i="14" s="1"/>
  <c r="AI63" i="14" s="1"/>
  <c r="AF67" i="14"/>
  <c r="AG67" i="14" s="1"/>
  <c r="AH67" i="14" s="1"/>
  <c r="AI67" i="14" s="1"/>
  <c r="AF71" i="14"/>
  <c r="AG71" i="14" s="1"/>
  <c r="AH71" i="14" s="1"/>
  <c r="AI71" i="14" s="1"/>
  <c r="AF75" i="14"/>
  <c r="AG75" i="14" s="1"/>
  <c r="AH75" i="14" s="1"/>
  <c r="AF79" i="14"/>
  <c r="AG79" i="14" s="1"/>
  <c r="AH79" i="14" s="1"/>
  <c r="AI79" i="14" s="1"/>
  <c r="AF83" i="14"/>
  <c r="AG83" i="14" s="1"/>
  <c r="AH83" i="14" s="1"/>
  <c r="AF87" i="14"/>
  <c r="AG87" i="14" s="1"/>
  <c r="AH87" i="14" s="1"/>
  <c r="AI87" i="14" s="1"/>
  <c r="AF91" i="14"/>
  <c r="AG91" i="14" s="1"/>
  <c r="AH91" i="14" s="1"/>
  <c r="AI91" i="14" s="1"/>
  <c r="AF95" i="14"/>
  <c r="AG95" i="14" s="1"/>
  <c r="AH95" i="14" s="1"/>
  <c r="AI95" i="14" s="1"/>
  <c r="AF103" i="14"/>
  <c r="AG103" i="14" s="1"/>
  <c r="AH103" i="14" s="1"/>
  <c r="AI103" i="14" s="1"/>
  <c r="AF89" i="14"/>
  <c r="AG89" i="14" s="1"/>
  <c r="AH89" i="14" s="1"/>
  <c r="AF85" i="14"/>
  <c r="AG85" i="14" s="1"/>
  <c r="AH85" i="14" s="1"/>
  <c r="AI85" i="14" s="1"/>
  <c r="AF93" i="14"/>
  <c r="AG93" i="14" s="1"/>
  <c r="AH93" i="14" s="1"/>
  <c r="AI93" i="14" s="1"/>
  <c r="AF99" i="14"/>
  <c r="AG99" i="14" s="1"/>
  <c r="AH99" i="14" s="1"/>
  <c r="AI99" i="14" s="1"/>
  <c r="AF107" i="14"/>
  <c r="AG107" i="14" s="1"/>
  <c r="AH107" i="14" s="1"/>
  <c r="AF105" i="14"/>
  <c r="AG105" i="14" s="1"/>
  <c r="AH105" i="14" s="1"/>
  <c r="AI105" i="14" s="1"/>
  <c r="AF102" i="14"/>
  <c r="AG102" i="14" s="1"/>
  <c r="AH102" i="14" s="1"/>
  <c r="AI102" i="14" s="1"/>
  <c r="AF96" i="14"/>
  <c r="AG96" i="14" s="1"/>
  <c r="AH96" i="14" s="1"/>
  <c r="AI96" i="14" s="1"/>
  <c r="AF98" i="14"/>
  <c r="AG98" i="14" s="1"/>
  <c r="AH98" i="14" s="1"/>
  <c r="AI98" i="14" s="1"/>
  <c r="AF64" i="14"/>
  <c r="AG64" i="14" s="1"/>
  <c r="AH64" i="14" s="1"/>
  <c r="AI64" i="14" s="1"/>
  <c r="AF60" i="14"/>
  <c r="AG60" i="14" s="1"/>
  <c r="AH60" i="14" s="1"/>
  <c r="AI60" i="14" s="1"/>
  <c r="AF54" i="14"/>
  <c r="AG54" i="14" s="1"/>
  <c r="AH54" i="14" s="1"/>
  <c r="AI54" i="14" s="1"/>
  <c r="AF52" i="14"/>
  <c r="AG52" i="14" s="1"/>
  <c r="AH52" i="14" s="1"/>
  <c r="AI52" i="14" s="1"/>
  <c r="AF48" i="14"/>
  <c r="AG48" i="14" s="1"/>
  <c r="AH48" i="14" s="1"/>
  <c r="AF12" i="14"/>
  <c r="AG12" i="14" s="1"/>
  <c r="AH12" i="14" s="1"/>
  <c r="AI12" i="14" s="1"/>
  <c r="AF101" i="14"/>
  <c r="AG101" i="14" s="1"/>
  <c r="AH101" i="14" s="1"/>
  <c r="AI101" i="14" s="1"/>
  <c r="AF106" i="14"/>
  <c r="AG106" i="14" s="1"/>
  <c r="AH106" i="14" s="1"/>
  <c r="AI106" i="14" s="1"/>
  <c r="AF100" i="14"/>
  <c r="AG100" i="14" s="1"/>
  <c r="AH100" i="14" s="1"/>
  <c r="AI100" i="14" s="1"/>
  <c r="AF104" i="14"/>
  <c r="AG104" i="14" s="1"/>
  <c r="AH104" i="14" s="1"/>
  <c r="AI104" i="14" s="1"/>
  <c r="AF94" i="14"/>
  <c r="AG94" i="14" s="1"/>
  <c r="AH94" i="14" s="1"/>
  <c r="AI94" i="14" s="1"/>
  <c r="AF66" i="14"/>
  <c r="AG66" i="14" s="1"/>
  <c r="AH66" i="14" s="1"/>
  <c r="AI66" i="14" s="1"/>
  <c r="AF62" i="14"/>
  <c r="AG62" i="14" s="1"/>
  <c r="AH62" i="14" s="1"/>
  <c r="AI62" i="14" s="1"/>
  <c r="AF50" i="14"/>
  <c r="AG50" i="14" s="1"/>
  <c r="AH50" i="14" s="1"/>
  <c r="AI50" i="14" s="1"/>
  <c r="AF46" i="14"/>
  <c r="AG46" i="14" s="1"/>
  <c r="AH46" i="14" s="1"/>
  <c r="AI46" i="14" s="1"/>
  <c r="AF14" i="14"/>
  <c r="AG14" i="14" s="1"/>
  <c r="AH14" i="14" s="1"/>
  <c r="AI14" i="14" s="1"/>
  <c r="AF78" i="14"/>
  <c r="AG78" i="14" s="1"/>
  <c r="AH78" i="14" s="1"/>
  <c r="AI78" i="14" s="1"/>
  <c r="AF86" i="14"/>
  <c r="AG86" i="14" s="1"/>
  <c r="AH86" i="14" s="1"/>
  <c r="AI86" i="14" s="1"/>
  <c r="AF97" i="14"/>
  <c r="AG97" i="14" s="1"/>
  <c r="AH97" i="14" s="1"/>
  <c r="AI97" i="14" s="1"/>
  <c r="AF84" i="14"/>
  <c r="AG84" i="14" s="1"/>
  <c r="AH84" i="14" s="1"/>
  <c r="AI84" i="14" s="1"/>
  <c r="AF92" i="14"/>
  <c r="AG92" i="14" s="1"/>
  <c r="AH92" i="14" s="1"/>
  <c r="AI92" i="14" s="1"/>
  <c r="AF76" i="14"/>
  <c r="AG76" i="14" s="1"/>
  <c r="AH76" i="14" s="1"/>
  <c r="AI76" i="14" s="1"/>
  <c r="AF82" i="14"/>
  <c r="AG82" i="14" s="1"/>
  <c r="AH82" i="14" s="1"/>
  <c r="AF90" i="14"/>
  <c r="AG90" i="14" s="1"/>
  <c r="AH90" i="14" s="1"/>
  <c r="AI90" i="14" s="1"/>
  <c r="AF80" i="14"/>
  <c r="AG80" i="14" s="1"/>
  <c r="AH80" i="14" s="1"/>
  <c r="AF88" i="14"/>
  <c r="AG88" i="14" s="1"/>
  <c r="AH88" i="14" s="1"/>
  <c r="AI88" i="14" s="1"/>
  <c r="AF74" i="14"/>
  <c r="AG74" i="14" s="1"/>
  <c r="AH74" i="14" s="1"/>
  <c r="AI74" i="14" s="1"/>
  <c r="AF42" i="14"/>
  <c r="AG42" i="14" s="1"/>
  <c r="AH42" i="14" s="1"/>
  <c r="AI42" i="14" s="1"/>
  <c r="AF38" i="14"/>
  <c r="AG38" i="14" s="1"/>
  <c r="AH38" i="14" s="1"/>
  <c r="AI38" i="14" s="1"/>
  <c r="AF34" i="14"/>
  <c r="AG34" i="14" s="1"/>
  <c r="AH34" i="14" s="1"/>
  <c r="AI34" i="14" s="1"/>
  <c r="AF26" i="14"/>
  <c r="AG26" i="14" s="1"/>
  <c r="AH26" i="14" s="1"/>
  <c r="AF68" i="14"/>
  <c r="AG68" i="14" s="1"/>
  <c r="AH68" i="14" s="1"/>
  <c r="AI68" i="14" s="1"/>
  <c r="AF28" i="14"/>
  <c r="AG28" i="14" s="1"/>
  <c r="AH28" i="14" s="1"/>
  <c r="AF10" i="14"/>
  <c r="AG10" i="14" s="1"/>
  <c r="AH10" i="14" s="1"/>
  <c r="AI10" i="14" s="1"/>
  <c r="AF16" i="14"/>
  <c r="AG16" i="14" s="1"/>
  <c r="AH16" i="14" s="1"/>
  <c r="AI16" i="14" s="1"/>
  <c r="AF72" i="14"/>
  <c r="AG72" i="14" s="1"/>
  <c r="AH72" i="14" s="1"/>
  <c r="AI72" i="14" s="1"/>
  <c r="AF44" i="14"/>
  <c r="AG44" i="14" s="1"/>
  <c r="AH44" i="14" s="1"/>
  <c r="AI44" i="14" s="1"/>
  <c r="AF32" i="14"/>
  <c r="AG32" i="14" s="1"/>
  <c r="AH32" i="14" s="1"/>
  <c r="AI32" i="14" s="1"/>
  <c r="AF18" i="14"/>
  <c r="AG18" i="14" s="1"/>
  <c r="AH18" i="14" s="1"/>
  <c r="AI18" i="14" s="1"/>
  <c r="AF56" i="14"/>
  <c r="AG56" i="14" s="1"/>
  <c r="AH56" i="14" s="1"/>
  <c r="AI56" i="14" s="1"/>
  <c r="AF36" i="14"/>
  <c r="AG36" i="14" s="1"/>
  <c r="AH36" i="14" s="1"/>
  <c r="AF20" i="14"/>
  <c r="AG20" i="14" s="1"/>
  <c r="AH20" i="14" s="1"/>
  <c r="AI20" i="14" s="1"/>
  <c r="AF22" i="14"/>
  <c r="AG22" i="14" s="1"/>
  <c r="AH22" i="14" s="1"/>
  <c r="AI22" i="14" s="1"/>
  <c r="AF70" i="14"/>
  <c r="AG70" i="14" s="1"/>
  <c r="AH70" i="14" s="1"/>
  <c r="AI70" i="14" s="1"/>
  <c r="AF30" i="14"/>
  <c r="AG30" i="14" s="1"/>
  <c r="AH30" i="14" s="1"/>
  <c r="AI30" i="14" s="1"/>
  <c r="AF58" i="14"/>
  <c r="AG58" i="14" s="1"/>
  <c r="AH58" i="14" s="1"/>
  <c r="AI58" i="14" s="1"/>
  <c r="AF40" i="14"/>
  <c r="AG40" i="14" s="1"/>
  <c r="AH40" i="14" s="1"/>
  <c r="AF24" i="14"/>
  <c r="AG24" i="14" s="1"/>
  <c r="AH24" i="14" s="1"/>
  <c r="AI24" i="14" s="1"/>
  <c r="P8" i="14"/>
  <c r="Q8" i="14" s="1"/>
  <c r="R8" i="14" s="1"/>
  <c r="S8" i="14" s="1"/>
  <c r="P12" i="14"/>
  <c r="Q12" i="14" s="1"/>
  <c r="R12" i="14" s="1"/>
  <c r="S12" i="14" s="1"/>
  <c r="P16" i="14"/>
  <c r="Q16" i="14" s="1"/>
  <c r="R16" i="14" s="1"/>
  <c r="S16" i="14" s="1"/>
  <c r="P20" i="14"/>
  <c r="Q20" i="14" s="1"/>
  <c r="R20" i="14" s="1"/>
  <c r="S20" i="14" s="1"/>
  <c r="P24" i="14"/>
  <c r="Q24" i="14" s="1"/>
  <c r="R24" i="14" s="1"/>
  <c r="S24" i="14" s="1"/>
  <c r="P28" i="14"/>
  <c r="Q28" i="14" s="1"/>
  <c r="R28" i="14" s="1"/>
  <c r="P32" i="14"/>
  <c r="Q32" i="14" s="1"/>
  <c r="R32" i="14" s="1"/>
  <c r="S32" i="14" s="1"/>
  <c r="P10" i="14"/>
  <c r="Q10" i="14" s="1"/>
  <c r="R10" i="14" s="1"/>
  <c r="S10" i="14" s="1"/>
  <c r="P14" i="14"/>
  <c r="Q14" i="14" s="1"/>
  <c r="R14" i="14" s="1"/>
  <c r="S14" i="14" s="1"/>
  <c r="P18" i="14"/>
  <c r="Q18" i="14" s="1"/>
  <c r="R18" i="14" s="1"/>
  <c r="S18" i="14" s="1"/>
  <c r="P22" i="14"/>
  <c r="Q22" i="14" s="1"/>
  <c r="R22" i="14" s="1"/>
  <c r="S22" i="14" s="1"/>
  <c r="P26" i="14"/>
  <c r="Q26" i="14" s="1"/>
  <c r="R26" i="14" s="1"/>
  <c r="P30" i="14"/>
  <c r="Q30" i="14" s="1"/>
  <c r="R30" i="14" s="1"/>
  <c r="S30" i="14" s="1"/>
  <c r="P34" i="14"/>
  <c r="Q34" i="14" s="1"/>
  <c r="R34" i="14" s="1"/>
  <c r="S34" i="14" s="1"/>
  <c r="P38" i="14"/>
  <c r="Q38" i="14" s="1"/>
  <c r="R38" i="14" s="1"/>
  <c r="S38" i="14" s="1"/>
  <c r="P46" i="14"/>
  <c r="Q46" i="14" s="1"/>
  <c r="R46" i="14" s="1"/>
  <c r="S46" i="14" s="1"/>
  <c r="P40" i="14"/>
  <c r="Q40" i="14" s="1"/>
  <c r="R40" i="14" s="1"/>
  <c r="P48" i="14"/>
  <c r="Q48" i="14" s="1"/>
  <c r="R48" i="14" s="1"/>
  <c r="P52" i="14"/>
  <c r="Q52" i="14" s="1"/>
  <c r="R52" i="14" s="1"/>
  <c r="S52" i="14" s="1"/>
  <c r="P56" i="14"/>
  <c r="Q56" i="14" s="1"/>
  <c r="R56" i="14" s="1"/>
  <c r="S56" i="14" s="1"/>
  <c r="P60" i="14"/>
  <c r="Q60" i="14" s="1"/>
  <c r="R60" i="14" s="1"/>
  <c r="S60" i="14" s="1"/>
  <c r="P64" i="14"/>
  <c r="Q64" i="14" s="1"/>
  <c r="R64" i="14" s="1"/>
  <c r="S64" i="14" s="1"/>
  <c r="P68" i="14"/>
  <c r="Q68" i="14" s="1"/>
  <c r="R68" i="14" s="1"/>
  <c r="S68" i="14" s="1"/>
  <c r="P72" i="14"/>
  <c r="Q72" i="14" s="1"/>
  <c r="R72" i="14" s="1"/>
  <c r="S72" i="14" s="1"/>
  <c r="P76" i="14"/>
  <c r="Q76" i="14" s="1"/>
  <c r="R76" i="14" s="1"/>
  <c r="S76" i="14" s="1"/>
  <c r="P80" i="14"/>
  <c r="Q80" i="14" s="1"/>
  <c r="R80" i="14" s="1"/>
  <c r="P36" i="14"/>
  <c r="Q36" i="14" s="1"/>
  <c r="R36" i="14" s="1"/>
  <c r="P42" i="14"/>
  <c r="Q42" i="14" s="1"/>
  <c r="R42" i="14" s="1"/>
  <c r="S42" i="14" s="1"/>
  <c r="P44" i="14"/>
  <c r="Q44" i="14" s="1"/>
  <c r="R44" i="14" s="1"/>
  <c r="S44" i="14" s="1"/>
  <c r="P50" i="14"/>
  <c r="Q50" i="14" s="1"/>
  <c r="R50" i="14" s="1"/>
  <c r="S50" i="14" s="1"/>
  <c r="P54" i="14"/>
  <c r="Q54" i="14" s="1"/>
  <c r="R54" i="14" s="1"/>
  <c r="S54" i="14" s="1"/>
  <c r="P58" i="14"/>
  <c r="Q58" i="14" s="1"/>
  <c r="R58" i="14" s="1"/>
  <c r="S58" i="14" s="1"/>
  <c r="P62" i="14"/>
  <c r="Q62" i="14" s="1"/>
  <c r="R62" i="14" s="1"/>
  <c r="S62" i="14" s="1"/>
  <c r="P66" i="14"/>
  <c r="Q66" i="14" s="1"/>
  <c r="R66" i="14" s="1"/>
  <c r="S66" i="14" s="1"/>
  <c r="P70" i="14"/>
  <c r="Q70" i="14" s="1"/>
  <c r="R70" i="14" s="1"/>
  <c r="S70" i="14" s="1"/>
  <c r="P74" i="14"/>
  <c r="Q74" i="14" s="1"/>
  <c r="R74" i="14" s="1"/>
  <c r="S74" i="14" s="1"/>
  <c r="P78" i="14"/>
  <c r="Q78" i="14" s="1"/>
  <c r="R78" i="14" s="1"/>
  <c r="S78" i="14" s="1"/>
  <c r="P82" i="14"/>
  <c r="Q82" i="14" s="1"/>
  <c r="R82" i="14" s="1"/>
  <c r="P86" i="14"/>
  <c r="Q86" i="14" s="1"/>
  <c r="R86" i="14" s="1"/>
  <c r="S86" i="14" s="1"/>
  <c r="P90" i="14"/>
  <c r="Q90" i="14" s="1"/>
  <c r="R90" i="14" s="1"/>
  <c r="S90" i="14" s="1"/>
  <c r="P94" i="14"/>
  <c r="Q94" i="14" s="1"/>
  <c r="R94" i="14" s="1"/>
  <c r="S94" i="14" s="1"/>
  <c r="P102" i="14"/>
  <c r="Q102" i="14" s="1"/>
  <c r="R102" i="14" s="1"/>
  <c r="S102" i="14" s="1"/>
  <c r="P88" i="14"/>
  <c r="Q88" i="14" s="1"/>
  <c r="R88" i="14" s="1"/>
  <c r="S88" i="14" s="1"/>
  <c r="P98" i="14"/>
  <c r="Q98" i="14" s="1"/>
  <c r="R98" i="14" s="1"/>
  <c r="S98" i="14" s="1"/>
  <c r="P84" i="14"/>
  <c r="Q84" i="14" s="1"/>
  <c r="R84" i="14" s="1"/>
  <c r="S84" i="14" s="1"/>
  <c r="P92" i="14"/>
  <c r="Q92" i="14" s="1"/>
  <c r="R92" i="14" s="1"/>
  <c r="S92" i="14" s="1"/>
  <c r="P96" i="14"/>
  <c r="Q96" i="14" s="1"/>
  <c r="R96" i="14" s="1"/>
  <c r="S96" i="14" s="1"/>
  <c r="P106" i="14"/>
  <c r="Q106" i="14" s="1"/>
  <c r="R106" i="14" s="1"/>
  <c r="S106" i="14" s="1"/>
  <c r="P104" i="14"/>
  <c r="Q104" i="14" s="1"/>
  <c r="R104" i="14" s="1"/>
  <c r="S104" i="14" s="1"/>
  <c r="P95" i="14"/>
  <c r="Q95" i="14" s="1"/>
  <c r="R95" i="14" s="1"/>
  <c r="S95" i="14" s="1"/>
  <c r="P107" i="14"/>
  <c r="Q107" i="14" s="1"/>
  <c r="R107" i="14" s="1"/>
  <c r="P97" i="14"/>
  <c r="Q97" i="14" s="1"/>
  <c r="R97" i="14" s="1"/>
  <c r="S97" i="14" s="1"/>
  <c r="P67" i="14"/>
  <c r="Q67" i="14" s="1"/>
  <c r="R67" i="14" s="1"/>
  <c r="S67" i="14" s="1"/>
  <c r="P63" i="14"/>
  <c r="Q63" i="14" s="1"/>
  <c r="R63" i="14" s="1"/>
  <c r="S63" i="14" s="1"/>
  <c r="P51" i="14"/>
  <c r="Q51" i="14" s="1"/>
  <c r="R51" i="14" s="1"/>
  <c r="S51" i="14" s="1"/>
  <c r="P47" i="14"/>
  <c r="Q47" i="14" s="1"/>
  <c r="R47" i="14" s="1"/>
  <c r="P11" i="14"/>
  <c r="Q11" i="14" s="1"/>
  <c r="R11" i="14" s="1"/>
  <c r="S11" i="14" s="1"/>
  <c r="P105" i="14"/>
  <c r="Q105" i="14" s="1"/>
  <c r="R105" i="14" s="1"/>
  <c r="S105" i="14" s="1"/>
  <c r="P99" i="14"/>
  <c r="Q99" i="14" s="1"/>
  <c r="R99" i="14" s="1"/>
  <c r="S99" i="14" s="1"/>
  <c r="P103" i="14"/>
  <c r="Q103" i="14" s="1"/>
  <c r="R103" i="14" s="1"/>
  <c r="S103" i="14" s="1"/>
  <c r="P101" i="14"/>
  <c r="Q101" i="14" s="1"/>
  <c r="R101" i="14" s="1"/>
  <c r="S101" i="14" s="1"/>
  <c r="P65" i="14"/>
  <c r="Q65" i="14" s="1"/>
  <c r="R65" i="14" s="1"/>
  <c r="S65" i="14" s="1"/>
  <c r="P61" i="14"/>
  <c r="Q61" i="14" s="1"/>
  <c r="R61" i="14" s="1"/>
  <c r="S61" i="14" s="1"/>
  <c r="P53" i="14"/>
  <c r="Q53" i="14" s="1"/>
  <c r="R53" i="14" s="1"/>
  <c r="S53" i="14" s="1"/>
  <c r="P49" i="14"/>
  <c r="Q49" i="14" s="1"/>
  <c r="R49" i="14" s="1"/>
  <c r="S49" i="14" s="1"/>
  <c r="P45" i="14"/>
  <c r="Q45" i="14" s="1"/>
  <c r="R45" i="14" s="1"/>
  <c r="S45" i="14" s="1"/>
  <c r="P13" i="14"/>
  <c r="Q13" i="14" s="1"/>
  <c r="R13" i="14" s="1"/>
  <c r="S13" i="14" s="1"/>
  <c r="P57" i="14"/>
  <c r="Q57" i="14" s="1"/>
  <c r="R57" i="14" s="1"/>
  <c r="S57" i="14" s="1"/>
  <c r="P39" i="14"/>
  <c r="Q39" i="14" s="1"/>
  <c r="R39" i="14" s="1"/>
  <c r="S39" i="14" s="1"/>
  <c r="P31" i="14"/>
  <c r="Q31" i="14" s="1"/>
  <c r="R31" i="14" s="1"/>
  <c r="P23" i="14"/>
  <c r="Q23" i="14" s="1"/>
  <c r="R23" i="14" s="1"/>
  <c r="S23" i="14" s="1"/>
  <c r="P17" i="14"/>
  <c r="Q17" i="14" s="1"/>
  <c r="R17" i="14" s="1"/>
  <c r="P100" i="14"/>
  <c r="Q100" i="14" s="1"/>
  <c r="R100" i="14" s="1"/>
  <c r="S100" i="14" s="1"/>
  <c r="P77" i="14"/>
  <c r="Q77" i="14" s="1"/>
  <c r="R77" i="14" s="1"/>
  <c r="S77" i="14" s="1"/>
  <c r="P93" i="14"/>
  <c r="Q93" i="14" s="1"/>
  <c r="R93" i="14" s="1"/>
  <c r="S93" i="14" s="1"/>
  <c r="P91" i="14"/>
  <c r="Q91" i="14" s="1"/>
  <c r="R91" i="14" s="1"/>
  <c r="S91" i="14" s="1"/>
  <c r="P75" i="14"/>
  <c r="Q75" i="14" s="1"/>
  <c r="R75" i="14" s="1"/>
  <c r="P71" i="14"/>
  <c r="Q71" i="14" s="1"/>
  <c r="R71" i="14" s="1"/>
  <c r="S71" i="14" s="1"/>
  <c r="P35" i="14"/>
  <c r="Q35" i="14" s="1"/>
  <c r="R35" i="14" s="1"/>
  <c r="S35" i="14" s="1"/>
  <c r="P27" i="14"/>
  <c r="Q27" i="14" s="1"/>
  <c r="R27" i="14" s="1"/>
  <c r="S27" i="14" s="1"/>
  <c r="P21" i="14"/>
  <c r="Q21" i="14" s="1"/>
  <c r="R21" i="14" s="1"/>
  <c r="S21" i="14" s="1"/>
  <c r="P9" i="14"/>
  <c r="Q9" i="14" s="1"/>
  <c r="R9" i="14" s="1"/>
  <c r="S9" i="14" s="1"/>
  <c r="P81" i="14"/>
  <c r="Q81" i="14" s="1"/>
  <c r="R81" i="14" s="1"/>
  <c r="S81" i="14" s="1"/>
  <c r="P89" i="14"/>
  <c r="Q89" i="14" s="1"/>
  <c r="R89" i="14" s="1"/>
  <c r="P79" i="14"/>
  <c r="Q79" i="14" s="1"/>
  <c r="R79" i="14" s="1"/>
  <c r="S79" i="14" s="1"/>
  <c r="P87" i="14"/>
  <c r="Q87" i="14" s="1"/>
  <c r="R87" i="14" s="1"/>
  <c r="S87" i="14" s="1"/>
  <c r="P85" i="14"/>
  <c r="Q85" i="14" s="1"/>
  <c r="R85" i="14" s="1"/>
  <c r="S85" i="14" s="1"/>
  <c r="P83" i="14"/>
  <c r="Q83" i="14" s="1"/>
  <c r="R83" i="14" s="1"/>
  <c r="P37" i="14"/>
  <c r="Q37" i="14" s="1"/>
  <c r="R37" i="14" s="1"/>
  <c r="P19" i="14"/>
  <c r="Q19" i="14" s="1"/>
  <c r="R19" i="14" s="1"/>
  <c r="S19" i="14" s="1"/>
  <c r="P55" i="14"/>
  <c r="Q55" i="14" s="1"/>
  <c r="R55" i="14" s="1"/>
  <c r="P29" i="14"/>
  <c r="Q29" i="14" s="1"/>
  <c r="R29" i="14" s="1"/>
  <c r="S29" i="14" s="1"/>
  <c r="P69" i="14"/>
  <c r="Q69" i="14" s="1"/>
  <c r="R69" i="14" s="1"/>
  <c r="P25" i="14"/>
  <c r="Q25" i="14" s="1"/>
  <c r="R25" i="14" s="1"/>
  <c r="P73" i="14"/>
  <c r="Q73" i="14" s="1"/>
  <c r="R73" i="14" s="1"/>
  <c r="S73" i="14" s="1"/>
  <c r="P59" i="14"/>
  <c r="Q59" i="14" s="1"/>
  <c r="R59" i="14" s="1"/>
  <c r="S59" i="14" s="1"/>
  <c r="P33" i="14"/>
  <c r="Q33" i="14" s="1"/>
  <c r="R33" i="14" s="1"/>
  <c r="S33" i="14" s="1"/>
  <c r="P15" i="14"/>
  <c r="Q15" i="14" s="1"/>
  <c r="R15" i="14" s="1"/>
  <c r="S15" i="14" s="1"/>
  <c r="P41" i="14"/>
  <c r="Q41" i="14" s="1"/>
  <c r="R41" i="14" s="1"/>
  <c r="P43" i="14"/>
  <c r="Q43" i="14" s="1"/>
  <c r="R43" i="14" s="1"/>
  <c r="S43" i="14" s="1"/>
  <c r="A190" i="10"/>
  <c r="B191" i="10"/>
  <c r="A422" i="10"/>
  <c r="B423" i="10"/>
  <c r="U8" i="14"/>
  <c r="V8" i="14" s="1"/>
  <c r="W8" i="14" s="1"/>
  <c r="X8" i="14" s="1"/>
  <c r="K8" i="14"/>
  <c r="L8" i="14" s="1"/>
  <c r="M8" i="14" s="1"/>
  <c r="N8" i="14" s="1"/>
  <c r="AA8" i="14"/>
  <c r="AB8" i="14" s="1"/>
  <c r="AC8" i="14" s="1"/>
  <c r="AD8" i="14" s="1"/>
  <c r="AF8" i="14"/>
  <c r="AG8" i="14" s="1"/>
  <c r="AH8" i="14" s="1"/>
  <c r="AI8" i="14" s="1"/>
  <c r="A191" i="10" l="1"/>
  <c r="B192" i="10"/>
  <c r="A423" i="10"/>
  <c r="B424" i="10"/>
  <c r="AH2" i="14"/>
  <c r="AI17" i="14" s="1"/>
  <c r="W2" i="14"/>
  <c r="M2" i="14"/>
  <c r="R2" i="14"/>
  <c r="S17" i="14" s="1"/>
  <c r="AC2" i="14"/>
  <c r="A192" i="10" l="1"/>
  <c r="B193" i="10"/>
  <c r="A424" i="10"/>
  <c r="B425" i="10"/>
  <c r="A193" i="10" l="1"/>
  <c r="B194" i="10"/>
  <c r="A425" i="10"/>
  <c r="B426" i="10"/>
  <c r="A194" i="10" l="1"/>
  <c r="B195" i="10"/>
  <c r="A426" i="10"/>
  <c r="B427" i="10"/>
  <c r="A195" i="10" l="1"/>
  <c r="B196" i="10"/>
  <c r="A427" i="10"/>
  <c r="B428" i="10"/>
  <c r="A196" i="10" l="1"/>
  <c r="B197" i="10"/>
  <c r="B429" i="10"/>
  <c r="A428" i="10"/>
  <c r="A197" i="10" l="1"/>
  <c r="B198" i="10"/>
  <c r="A429" i="10"/>
  <c r="B430" i="10"/>
  <c r="A198" i="10" l="1"/>
  <c r="B199" i="10"/>
  <c r="A430" i="10"/>
  <c r="B431" i="10"/>
  <c r="A199" i="10" l="1"/>
  <c r="B200" i="10"/>
  <c r="A431" i="10"/>
  <c r="B432" i="10"/>
  <c r="A200" i="10" l="1"/>
  <c r="B201" i="10"/>
  <c r="A432" i="10"/>
  <c r="B433" i="10"/>
  <c r="A201" i="10" l="1"/>
  <c r="B202" i="10"/>
  <c r="A433" i="10"/>
  <c r="B434" i="10"/>
  <c r="A202" i="10" l="1"/>
  <c r="B203" i="10"/>
  <c r="A434" i="10"/>
  <c r="B435" i="10"/>
  <c r="A203" i="10" l="1"/>
  <c r="B204" i="10"/>
  <c r="A435" i="10"/>
  <c r="B436" i="10"/>
  <c r="A204" i="10" l="1"/>
  <c r="B205" i="10"/>
  <c r="A436" i="10"/>
  <c r="B437" i="10"/>
  <c r="A205" i="10" l="1"/>
  <c r="B206" i="10"/>
  <c r="A437" i="10"/>
  <c r="B438" i="10"/>
  <c r="A206" i="10" l="1"/>
  <c r="B207" i="10"/>
  <c r="A438" i="10"/>
  <c r="B439" i="10"/>
  <c r="A207" i="10" l="1"/>
  <c r="B208" i="10"/>
  <c r="A439" i="10"/>
  <c r="B440" i="10"/>
  <c r="A208" i="10" l="1"/>
  <c r="B209" i="10"/>
  <c r="A440" i="10"/>
  <c r="B441" i="10"/>
  <c r="A209" i="10" l="1"/>
  <c r="B210" i="10"/>
  <c r="A441" i="10"/>
  <c r="B442" i="10"/>
  <c r="A210" i="10" l="1"/>
  <c r="B211" i="10"/>
  <c r="A442" i="10"/>
  <c r="B443" i="10"/>
  <c r="A211" i="10" l="1"/>
  <c r="B212" i="10"/>
  <c r="B444" i="10"/>
  <c r="A443" i="10"/>
  <c r="A212" i="10" l="1"/>
  <c r="B213" i="10"/>
  <c r="A444" i="10"/>
  <c r="B445" i="10"/>
  <c r="A213" i="10" l="1"/>
  <c r="B214" i="10"/>
  <c r="A445" i="10"/>
  <c r="B446" i="10"/>
  <c r="A214" i="10" l="1"/>
  <c r="B215" i="10"/>
  <c r="A446" i="10"/>
  <c r="B447" i="10"/>
  <c r="A215" i="10" l="1"/>
  <c r="B216" i="10"/>
  <c r="A447" i="10"/>
  <c r="B448" i="10"/>
  <c r="A216" i="10" l="1"/>
  <c r="B217" i="10"/>
  <c r="A448" i="10"/>
  <c r="B449" i="10"/>
  <c r="A217" i="10" l="1"/>
  <c r="B218" i="10"/>
  <c r="B450" i="10"/>
  <c r="A449" i="10"/>
  <c r="A218" i="10" l="1"/>
  <c r="B219" i="10"/>
  <c r="B451" i="10"/>
  <c r="A450" i="10"/>
  <c r="A219" i="10" l="1"/>
  <c r="B220" i="10"/>
  <c r="B221" i="10" s="1"/>
  <c r="A221" i="10" s="1"/>
  <c r="B452" i="10"/>
  <c r="A451" i="10"/>
  <c r="A220" i="10" l="1"/>
  <c r="A452" i="10"/>
  <c r="B453" i="10"/>
  <c r="A453" i="10" l="1"/>
  <c r="B454" i="10"/>
  <c r="A454" i="10" l="1"/>
  <c r="B455" i="10"/>
  <c r="B223" i="10" l="1"/>
  <c r="A455" i="10"/>
  <c r="B456" i="10"/>
  <c r="A223" i="10" l="1"/>
  <c r="B224" i="10"/>
  <c r="A456" i="10"/>
  <c r="B457" i="10"/>
  <c r="A224" i="10" l="1"/>
  <c r="B225" i="10"/>
  <c r="A457" i="10"/>
  <c r="B458" i="10"/>
  <c r="A225" i="10" l="1"/>
  <c r="B226" i="10"/>
  <c r="A458" i="10"/>
  <c r="B459" i="10"/>
  <c r="A226" i="10" l="1"/>
  <c r="B227" i="10"/>
  <c r="A459" i="10"/>
  <c r="B460" i="10"/>
  <c r="A227" i="10" l="1"/>
  <c r="B228" i="10"/>
  <c r="A460" i="10"/>
  <c r="B461" i="10"/>
  <c r="A228" i="10" l="1"/>
  <c r="B229" i="10"/>
  <c r="A461" i="10"/>
  <c r="B462" i="10"/>
  <c r="A229" i="10" l="1"/>
  <c r="B230" i="10"/>
  <c r="A462" i="10"/>
  <c r="B463" i="10"/>
  <c r="A230" i="10" l="1"/>
  <c r="B231" i="10"/>
  <c r="A463" i="10"/>
  <c r="B464" i="10"/>
  <c r="A231" i="10" l="1"/>
  <c r="B232" i="10"/>
  <c r="A464" i="10"/>
  <c r="B465" i="10"/>
  <c r="A232" i="10" l="1"/>
  <c r="B233" i="10"/>
  <c r="A465" i="10"/>
  <c r="B466" i="10"/>
  <c r="A233" i="10" l="1"/>
  <c r="B234" i="10"/>
  <c r="A466" i="10"/>
  <c r="B467" i="10"/>
  <c r="A234" i="10" l="1"/>
  <c r="B235" i="10"/>
  <c r="A467" i="10"/>
  <c r="B468" i="10"/>
  <c r="A235" i="10" l="1"/>
  <c r="B236" i="10"/>
  <c r="A468" i="10"/>
  <c r="B469" i="10"/>
  <c r="A236" i="10" l="1"/>
  <c r="B237" i="10"/>
  <c r="A469" i="10"/>
  <c r="B470" i="10"/>
  <c r="A237" i="10" l="1"/>
  <c r="B238" i="10"/>
  <c r="A470" i="10"/>
  <c r="B471" i="10"/>
  <c r="A238" i="10" l="1"/>
  <c r="B239" i="10"/>
  <c r="B472" i="10"/>
  <c r="A471" i="10"/>
  <c r="A239" i="10" l="1"/>
  <c r="B240" i="10"/>
  <c r="B473" i="10"/>
  <c r="A472" i="10"/>
  <c r="A240" i="10" l="1"/>
  <c r="B241" i="10"/>
  <c r="A473" i="10"/>
  <c r="B474" i="10"/>
  <c r="A241" i="10" l="1"/>
  <c r="B242" i="10"/>
  <c r="A474" i="10"/>
  <c r="B475" i="10"/>
  <c r="A242" i="10" l="1"/>
  <c r="B243" i="10"/>
  <c r="A475" i="10"/>
  <c r="B476" i="10"/>
  <c r="A243" i="10" l="1"/>
  <c r="B244" i="10"/>
  <c r="A476" i="10"/>
  <c r="B477" i="10"/>
  <c r="A244" i="10" l="1"/>
  <c r="B245" i="10"/>
  <c r="A477" i="10"/>
  <c r="B478" i="10"/>
  <c r="A245" i="10" l="1"/>
  <c r="B246" i="10"/>
  <c r="A478" i="10"/>
  <c r="B479" i="10"/>
  <c r="A246" i="10" l="1"/>
  <c r="B247" i="10"/>
  <c r="A479" i="10"/>
  <c r="B480" i="10"/>
  <c r="A247" i="10" l="1"/>
  <c r="B248" i="10"/>
  <c r="A480" i="10"/>
  <c r="B481" i="10"/>
  <c r="A248" i="10" l="1"/>
  <c r="B249" i="10"/>
  <c r="A481" i="10"/>
  <c r="B482" i="10"/>
  <c r="A249" i="10" l="1"/>
  <c r="B250" i="10"/>
  <c r="B483" i="10"/>
  <c r="A482" i="10"/>
  <c r="A250" i="10" l="1"/>
  <c r="B251" i="10"/>
  <c r="A483" i="10"/>
  <c r="B484" i="10"/>
  <c r="A251" i="10" l="1"/>
  <c r="B252" i="10"/>
  <c r="A484" i="10"/>
  <c r="B485" i="10"/>
  <c r="A252" i="10" l="1"/>
  <c r="B253" i="10"/>
  <c r="A485" i="10"/>
  <c r="B486" i="10"/>
  <c r="A253" i="10" l="1"/>
  <c r="B254" i="10"/>
  <c r="A486" i="10"/>
  <c r="B487" i="10"/>
  <c r="A254" i="10" l="1"/>
  <c r="B255" i="10"/>
  <c r="B488" i="10"/>
  <c r="A487" i="10"/>
  <c r="A255" i="10" l="1"/>
  <c r="B256" i="10"/>
  <c r="B489" i="10"/>
  <c r="A488" i="10"/>
  <c r="A256" i="10" l="1"/>
  <c r="B257" i="10"/>
  <c r="A489" i="10"/>
  <c r="B490" i="10"/>
  <c r="A257" i="10" l="1"/>
  <c r="B258" i="10"/>
  <c r="A490" i="10"/>
  <c r="B491" i="10"/>
  <c r="A258" i="10" l="1"/>
  <c r="B259" i="10"/>
  <c r="A491" i="10"/>
  <c r="B492" i="10"/>
  <c r="A259" i="10" l="1"/>
  <c r="B260" i="10"/>
  <c r="A492" i="10"/>
  <c r="B493" i="10"/>
  <c r="A260" i="10" l="1"/>
  <c r="B261" i="10"/>
  <c r="A493" i="10"/>
  <c r="B494" i="10"/>
  <c r="A261" i="10" l="1"/>
  <c r="B262" i="10"/>
  <c r="A494" i="10"/>
  <c r="B495" i="10"/>
  <c r="A262" i="10" l="1"/>
  <c r="B263" i="10"/>
  <c r="A495" i="10"/>
  <c r="B496" i="10"/>
  <c r="A263" i="10" l="1"/>
  <c r="B264" i="10"/>
  <c r="A496" i="10"/>
  <c r="B497" i="10"/>
  <c r="A264" i="10" l="1"/>
  <c r="B265" i="10"/>
  <c r="A497" i="10"/>
  <c r="B498" i="10"/>
  <c r="A265" i="10" l="1"/>
  <c r="B266" i="10"/>
  <c r="A498" i="10"/>
  <c r="B499" i="10"/>
  <c r="A266" i="10" l="1"/>
  <c r="B267" i="10"/>
  <c r="B500" i="10"/>
  <c r="A499" i="10"/>
  <c r="A267" i="10" l="1"/>
  <c r="B268" i="10"/>
  <c r="A500" i="10"/>
  <c r="B501" i="10"/>
  <c r="A268" i="10" l="1"/>
  <c r="B269" i="10"/>
  <c r="A501" i="10"/>
  <c r="B502" i="10"/>
  <c r="A269" i="10" l="1"/>
  <c r="B270" i="10"/>
  <c r="A502" i="10"/>
  <c r="B503" i="10"/>
  <c r="A270" i="10" l="1"/>
  <c r="B271" i="10"/>
  <c r="A503" i="10"/>
  <c r="B504" i="10"/>
  <c r="A271" i="10" l="1"/>
  <c r="B272" i="10"/>
  <c r="B505" i="10"/>
  <c r="A504" i="10"/>
  <c r="A272" i="10" l="1"/>
  <c r="B273" i="10"/>
  <c r="A505" i="10"/>
  <c r="B506" i="10"/>
  <c r="A273" i="10" l="1"/>
  <c r="B274" i="10"/>
  <c r="A506" i="10"/>
  <c r="B507" i="10"/>
  <c r="A274" i="10" l="1"/>
  <c r="B275" i="10"/>
  <c r="A507" i="10"/>
  <c r="B508" i="10"/>
  <c r="A275" i="10" l="1"/>
  <c r="B276" i="10"/>
  <c r="A508" i="10"/>
  <c r="B509" i="10"/>
  <c r="A276" i="10" l="1"/>
  <c r="B277" i="10"/>
  <c r="A509" i="10"/>
  <c r="B510" i="10"/>
  <c r="A277" i="10" l="1"/>
  <c r="B278" i="10"/>
  <c r="A510" i="10"/>
  <c r="B511" i="10"/>
  <c r="A278" i="10" l="1"/>
  <c r="B279" i="10"/>
  <c r="A511" i="10"/>
  <c r="B512" i="10"/>
  <c r="A279" i="10" l="1"/>
  <c r="B280" i="10"/>
  <c r="A512" i="10"/>
  <c r="B513" i="10"/>
  <c r="A280" i="10" l="1"/>
  <c r="B281" i="10"/>
  <c r="A513" i="10"/>
  <c r="B514" i="10"/>
  <c r="A281" i="10" l="1"/>
  <c r="B282" i="10"/>
  <c r="B515" i="10"/>
  <c r="A514" i="10"/>
  <c r="A282" i="10" l="1"/>
  <c r="B283" i="10"/>
  <c r="A515" i="10"/>
  <c r="B516" i="10"/>
  <c r="A283" i="10" l="1"/>
  <c r="B284" i="10"/>
  <c r="A516" i="10"/>
  <c r="B517" i="10"/>
  <c r="A284" i="10" l="1"/>
  <c r="B285" i="10"/>
  <c r="A517" i="10"/>
  <c r="B518" i="10"/>
  <c r="A285" i="10" l="1"/>
  <c r="B286" i="10"/>
  <c r="A518" i="10"/>
  <c r="B519" i="10"/>
  <c r="A286" i="10" l="1"/>
  <c r="B287" i="10"/>
  <c r="B520" i="10"/>
  <c r="A519" i="10"/>
  <c r="A287" i="10" l="1"/>
  <c r="B288" i="10"/>
  <c r="A520" i="10"/>
  <c r="B521" i="10"/>
  <c r="A288" i="10" l="1"/>
  <c r="B289" i="10"/>
  <c r="A521" i="10"/>
  <c r="B522" i="10"/>
  <c r="A289" i="10" l="1"/>
  <c r="B290" i="10"/>
  <c r="A522" i="10"/>
  <c r="B523" i="10"/>
  <c r="A290" i="10" l="1"/>
  <c r="B291" i="10"/>
  <c r="A523" i="10"/>
  <c r="B524" i="10"/>
  <c r="A291" i="10" l="1"/>
  <c r="B292" i="10"/>
  <c r="A524" i="10"/>
  <c r="B525" i="10"/>
  <c r="A292" i="10" l="1"/>
  <c r="B293" i="10"/>
  <c r="A525" i="10"/>
  <c r="B526" i="10"/>
  <c r="A293" i="10" l="1"/>
  <c r="B294" i="10"/>
  <c r="A526" i="10"/>
  <c r="B527" i="10"/>
  <c r="A294" i="10" l="1"/>
  <c r="B295" i="10"/>
  <c r="A527" i="10"/>
  <c r="B528" i="10"/>
  <c r="A295" i="10" l="1"/>
  <c r="B296" i="10"/>
  <c r="A528" i="10"/>
  <c r="B529" i="10"/>
  <c r="A296" i="10" l="1"/>
  <c r="B297" i="10"/>
  <c r="A529" i="10"/>
  <c r="B530" i="10"/>
  <c r="A297" i="10" l="1"/>
  <c r="B298" i="10"/>
  <c r="A530" i="10"/>
  <c r="B531" i="10"/>
  <c r="A298" i="10" l="1"/>
  <c r="B299" i="10"/>
  <c r="A531" i="10"/>
  <c r="B532" i="10"/>
  <c r="A299" i="10" l="1"/>
  <c r="B300" i="10"/>
  <c r="A532" i="10"/>
  <c r="B533" i="10"/>
  <c r="A300" i="10" l="1"/>
  <c r="B301" i="10"/>
  <c r="A533" i="10"/>
  <c r="B534" i="10"/>
  <c r="A301" i="10" l="1"/>
  <c r="B302" i="10"/>
  <c r="A534" i="10"/>
  <c r="B535" i="10"/>
  <c r="A302" i="10" l="1"/>
  <c r="B303" i="10"/>
  <c r="A535" i="10"/>
  <c r="B536" i="10"/>
  <c r="A303" i="10" l="1"/>
  <c r="B304" i="10"/>
  <c r="A536" i="10"/>
  <c r="B537" i="10"/>
  <c r="A304" i="10" l="1"/>
  <c r="B305" i="10"/>
  <c r="A537" i="10"/>
  <c r="B538" i="10"/>
  <c r="A305" i="10" l="1"/>
  <c r="B306" i="10"/>
  <c r="A538" i="10"/>
  <c r="B539" i="10"/>
  <c r="A306" i="10" l="1"/>
  <c r="B307" i="10"/>
  <c r="A539" i="10"/>
  <c r="B540" i="10"/>
  <c r="A307" i="10" l="1"/>
  <c r="B308" i="10"/>
  <c r="A540" i="10"/>
  <c r="B541" i="10"/>
  <c r="A308" i="10" l="1"/>
  <c r="B309" i="10"/>
  <c r="A541" i="10"/>
  <c r="B542" i="10"/>
  <c r="A309" i="10" l="1"/>
  <c r="B310" i="10"/>
  <c r="A542" i="10"/>
  <c r="B543" i="10"/>
  <c r="A310" i="10" l="1"/>
  <c r="B311" i="10"/>
  <c r="A543" i="10"/>
  <c r="B544" i="10"/>
  <c r="A311" i="10" l="1"/>
  <c r="B312" i="10"/>
  <c r="A544" i="10"/>
  <c r="B545" i="10"/>
  <c r="A312" i="10" l="1"/>
  <c r="B313" i="10"/>
  <c r="A545" i="10"/>
  <c r="B546" i="10"/>
  <c r="A313" i="10" l="1"/>
  <c r="B314" i="10"/>
  <c r="A546" i="10"/>
  <c r="B547" i="10"/>
  <c r="A314" i="10" l="1"/>
  <c r="B315" i="10"/>
  <c r="A547" i="10"/>
  <c r="B548" i="10"/>
  <c r="A315" i="10" l="1"/>
  <c r="B316" i="10"/>
  <c r="A548" i="10"/>
  <c r="B549" i="10"/>
  <c r="A316" i="10" l="1"/>
  <c r="B317" i="10"/>
  <c r="A549" i="10"/>
  <c r="B550" i="10"/>
  <c r="A317" i="10" l="1"/>
  <c r="B318" i="10"/>
  <c r="A550" i="10"/>
  <c r="B551" i="10"/>
  <c r="A318" i="10" l="1"/>
  <c r="B319" i="10"/>
  <c r="A551" i="10"/>
  <c r="B552" i="10"/>
  <c r="A319" i="10" l="1"/>
  <c r="B320" i="10"/>
  <c r="A552" i="10"/>
  <c r="B553" i="10"/>
  <c r="A320" i="10" l="1"/>
  <c r="B321" i="10"/>
  <c r="A553" i="10"/>
  <c r="B554" i="10"/>
  <c r="A321" i="10" l="1"/>
  <c r="B322" i="10"/>
  <c r="A554" i="10"/>
  <c r="B555" i="10"/>
  <c r="A322" i="10" l="1"/>
  <c r="B323" i="10"/>
  <c r="A555" i="10"/>
  <c r="B556" i="10"/>
  <c r="A323" i="10" l="1"/>
  <c r="B324" i="10"/>
  <c r="A556" i="10"/>
  <c r="B557" i="10"/>
  <c r="A324" i="10" l="1"/>
  <c r="B325" i="10"/>
  <c r="A557" i="10"/>
  <c r="B558" i="10"/>
  <c r="A325" i="10" l="1"/>
  <c r="B326" i="10"/>
  <c r="A558" i="10"/>
  <c r="B559" i="10"/>
  <c r="A326" i="10" l="1"/>
  <c r="B327" i="10"/>
  <c r="A559" i="10"/>
  <c r="B560" i="10"/>
  <c r="A327" i="10" l="1"/>
  <c r="B328" i="10"/>
  <c r="A560" i="10"/>
  <c r="B561" i="10"/>
  <c r="A328" i="10" l="1"/>
  <c r="B329" i="10"/>
  <c r="A561" i="10"/>
  <c r="B562" i="10"/>
  <c r="A329" i="10" l="1"/>
  <c r="B330" i="10"/>
  <c r="A562" i="10"/>
  <c r="B563" i="10"/>
  <c r="A330" i="10" l="1"/>
  <c r="B331" i="10"/>
  <c r="A563" i="10"/>
  <c r="B564" i="10"/>
  <c r="A331" i="10" l="1"/>
  <c r="B332" i="10"/>
  <c r="A564" i="10"/>
  <c r="B565" i="10"/>
  <c r="A332" i="10" l="1"/>
  <c r="B333" i="10"/>
  <c r="A565" i="10"/>
  <c r="B566" i="10"/>
  <c r="A333" i="10" l="1"/>
  <c r="B334" i="10"/>
  <c r="A566" i="10"/>
  <c r="B567" i="10"/>
  <c r="A334" i="10" l="1"/>
  <c r="B335" i="10"/>
  <c r="A567" i="10"/>
  <c r="B568" i="10"/>
  <c r="A335" i="10" l="1"/>
  <c r="B336" i="10"/>
  <c r="A568" i="10"/>
  <c r="B569" i="10"/>
  <c r="A336" i="10" l="1"/>
  <c r="B337" i="10"/>
  <c r="A569" i="10"/>
  <c r="B570" i="10"/>
  <c r="A337" i="10" l="1"/>
  <c r="B338" i="10"/>
  <c r="A570" i="10"/>
  <c r="B571" i="10"/>
  <c r="A338" i="10" l="1"/>
  <c r="B339" i="10"/>
  <c r="A571" i="10"/>
  <c r="B572" i="10"/>
  <c r="A339" i="10" l="1"/>
  <c r="B340" i="10"/>
  <c r="A572" i="10"/>
  <c r="B573" i="10"/>
  <c r="A340" i="10" l="1"/>
  <c r="B341" i="10"/>
  <c r="A573" i="10"/>
  <c r="B574" i="10"/>
  <c r="A341" i="10" l="1"/>
  <c r="B342" i="10"/>
  <c r="A574" i="10"/>
  <c r="B575" i="10"/>
  <c r="A342" i="10" l="1"/>
  <c r="B343" i="10"/>
  <c r="A575" i="10"/>
  <c r="B576" i="10"/>
  <c r="A343" i="10" l="1"/>
  <c r="B344" i="10"/>
  <c r="A576" i="10"/>
  <c r="B577" i="10"/>
  <c r="A344" i="10" l="1"/>
  <c r="B345" i="10"/>
  <c r="A577" i="10"/>
  <c r="B578" i="10"/>
  <c r="A345" i="10" l="1"/>
  <c r="B346" i="10"/>
  <c r="A578" i="10"/>
  <c r="B579" i="10"/>
  <c r="A346" i="10" l="1"/>
  <c r="B347" i="10"/>
  <c r="A579" i="10"/>
  <c r="B580" i="10"/>
  <c r="A347" i="10" l="1"/>
  <c r="B348" i="10"/>
  <c r="A580" i="10"/>
  <c r="B581" i="10"/>
  <c r="A348" i="10" l="1"/>
  <c r="B349" i="10"/>
  <c r="A581" i="10"/>
  <c r="B582" i="10"/>
  <c r="A349" i="10" l="1"/>
  <c r="B350" i="10"/>
  <c r="A582" i="10"/>
  <c r="B583" i="10"/>
  <c r="A350" i="10" l="1"/>
  <c r="B351" i="10"/>
  <c r="B584" i="10"/>
  <c r="A583" i="10"/>
  <c r="A351" i="10" l="1"/>
  <c r="B352" i="10"/>
  <c r="B585" i="10"/>
  <c r="A584" i="10"/>
  <c r="A352" i="10" l="1"/>
  <c r="B353" i="10"/>
  <c r="A585" i="10"/>
  <c r="B586" i="10"/>
  <c r="A353" i="10" l="1"/>
  <c r="B354" i="10"/>
  <c r="A586" i="10"/>
  <c r="B587" i="10"/>
  <c r="A354" i="10" l="1"/>
  <c r="B355" i="10"/>
  <c r="B588" i="10"/>
  <c r="A587" i="10"/>
  <c r="A355" i="10" l="1"/>
  <c r="B356" i="10"/>
  <c r="A588" i="10"/>
  <c r="B589" i="10"/>
  <c r="A356" i="10" l="1"/>
  <c r="B357" i="10"/>
  <c r="A589" i="10"/>
  <c r="B590" i="10"/>
  <c r="A357" i="10" l="1"/>
  <c r="B358" i="10"/>
  <c r="B591" i="10"/>
  <c r="A590" i="10"/>
  <c r="A358" i="10" l="1"/>
  <c r="B359" i="10"/>
  <c r="A591" i="10"/>
  <c r="B592" i="10"/>
  <c r="A359" i="10" l="1"/>
  <c r="B360" i="10"/>
  <c r="A592" i="10"/>
  <c r="B593" i="10"/>
  <c r="A360" i="10" l="1"/>
  <c r="B361" i="10"/>
  <c r="A593" i="10"/>
  <c r="B594" i="10"/>
  <c r="A361" i="10" l="1"/>
  <c r="B362" i="10"/>
  <c r="A594" i="10"/>
  <c r="B595" i="10"/>
  <c r="A362" i="10" l="1"/>
  <c r="B363" i="10"/>
  <c r="A595" i="10"/>
  <c r="B596" i="10"/>
  <c r="A363" i="10" l="1"/>
  <c r="B364" i="10"/>
  <c r="B597" i="10"/>
  <c r="A596" i="10"/>
  <c r="A364" i="10" l="1"/>
  <c r="B365" i="10"/>
  <c r="A597" i="10"/>
  <c r="B598" i="10"/>
  <c r="A365" i="10" l="1"/>
  <c r="B366" i="10"/>
  <c r="B599" i="10"/>
  <c r="A598" i="10"/>
  <c r="A366" i="10" l="1"/>
  <c r="B367" i="10"/>
  <c r="A599" i="10"/>
  <c r="B600" i="10"/>
  <c r="A367" i="10" l="1"/>
  <c r="B368" i="10"/>
  <c r="A600" i="10"/>
  <c r="B601" i="10"/>
  <c r="A368" i="10" l="1"/>
  <c r="B369" i="10"/>
  <c r="A601" i="10"/>
  <c r="B602" i="10"/>
  <c r="A369" i="10" l="1"/>
  <c r="B370" i="10"/>
  <c r="A602" i="10"/>
  <c r="B603" i="10"/>
  <c r="A370" i="10" l="1"/>
  <c r="B371" i="10"/>
  <c r="A603" i="10"/>
  <c r="B604" i="10"/>
  <c r="A371" i="10" l="1"/>
  <c r="B372" i="10"/>
  <c r="A604" i="10"/>
  <c r="B605" i="10"/>
  <c r="A372" i="10" l="1"/>
  <c r="B373" i="10"/>
  <c r="A605" i="10"/>
  <c r="B606" i="10"/>
  <c r="A373" i="10" l="1"/>
  <c r="B374" i="10"/>
  <c r="A606" i="10"/>
  <c r="B607" i="10"/>
  <c r="A374" i="10" l="1"/>
  <c r="B375" i="10"/>
  <c r="B608" i="10"/>
  <c r="A607" i="10"/>
  <c r="A375" i="10" l="1"/>
  <c r="B376" i="10"/>
  <c r="B609" i="10"/>
  <c r="A608" i="10"/>
  <c r="A376" i="10" l="1"/>
  <c r="B377" i="10"/>
  <c r="B610" i="10"/>
  <c r="A609" i="10"/>
  <c r="A377" i="10" l="1"/>
  <c r="B378" i="10"/>
  <c r="A610" i="10"/>
  <c r="B611" i="10"/>
  <c r="A378" i="10" l="1"/>
  <c r="B379" i="10"/>
  <c r="A611" i="10"/>
  <c r="B612" i="10"/>
  <c r="A379" i="10" l="1"/>
  <c r="B380" i="10"/>
  <c r="A612" i="10"/>
  <c r="B613" i="10"/>
  <c r="A380" i="10" l="1"/>
  <c r="B381" i="10"/>
  <c r="A613" i="10"/>
  <c r="B614" i="10"/>
  <c r="A381" i="10" l="1"/>
  <c r="B382" i="10"/>
  <c r="A614" i="10"/>
  <c r="B615" i="10"/>
  <c r="A382" i="10" l="1"/>
  <c r="B383" i="10"/>
  <c r="B616" i="10"/>
  <c r="A615" i="10"/>
  <c r="A383" i="10" l="1"/>
  <c r="B384" i="10"/>
  <c r="A616" i="10"/>
  <c r="B617" i="10"/>
  <c r="A384" i="10" l="1"/>
  <c r="B385" i="10"/>
  <c r="A617" i="10"/>
  <c r="B618" i="10"/>
  <c r="A385" i="10" l="1"/>
  <c r="B386" i="10"/>
  <c r="A618" i="10"/>
  <c r="B619" i="10"/>
  <c r="A386" i="10" l="1"/>
  <c r="B387" i="10"/>
  <c r="A619" i="10"/>
  <c r="B620" i="10"/>
  <c r="A387" i="10" l="1"/>
  <c r="B388" i="10"/>
  <c r="B621" i="10"/>
  <c r="A620" i="10"/>
  <c r="A388" i="10" l="1"/>
  <c r="B389" i="10"/>
  <c r="A621" i="10"/>
  <c r="B622" i="10"/>
  <c r="A389" i="10" l="1"/>
  <c r="B390" i="10"/>
  <c r="A622" i="10"/>
  <c r="B623" i="10"/>
  <c r="A390" i="10" l="1"/>
  <c r="B391" i="10"/>
  <c r="A623" i="10"/>
  <c r="B624" i="10"/>
  <c r="A391" i="10" l="1"/>
  <c r="B392" i="10"/>
  <c r="A624" i="10"/>
  <c r="B625" i="10"/>
  <c r="A392" i="10" l="1"/>
  <c r="B393" i="10"/>
  <c r="A625" i="10"/>
  <c r="B626" i="10"/>
  <c r="A393" i="10" l="1"/>
  <c r="B394" i="10"/>
  <c r="A626" i="10"/>
  <c r="B627" i="10"/>
  <c r="A394" i="10" l="1"/>
  <c r="B395" i="10"/>
  <c r="A627" i="10"/>
  <c r="B628" i="10"/>
  <c r="A395" i="10" l="1"/>
  <c r="B396" i="10"/>
  <c r="A628" i="10"/>
  <c r="B629" i="10"/>
  <c r="A396" i="10" l="1"/>
  <c r="B397" i="10"/>
  <c r="A397" i="10" s="1"/>
  <c r="A629" i="10"/>
  <c r="B630" i="10"/>
  <c r="A630" i="10" l="1"/>
  <c r="B631" i="10"/>
  <c r="A631" i="10" l="1"/>
  <c r="B632" i="10"/>
  <c r="A632" i="10" l="1"/>
  <c r="B633" i="10"/>
  <c r="A633" i="10" l="1"/>
  <c r="B634" i="10"/>
  <c r="A634" i="10" l="1"/>
  <c r="B635" i="10"/>
  <c r="A635" i="10" l="1"/>
  <c r="B636" i="10"/>
  <c r="B637" i="10" l="1"/>
  <c r="A636" i="10"/>
  <c r="B638" i="10" l="1"/>
  <c r="A637" i="10"/>
  <c r="A638" i="10" l="1"/>
  <c r="B639" i="10"/>
  <c r="A639" i="10" l="1"/>
  <c r="B640" i="10"/>
  <c r="B641" i="10" l="1"/>
  <c r="A640" i="10"/>
  <c r="A641" i="10" l="1"/>
  <c r="B642" i="10"/>
  <c r="A642" i="10" l="1"/>
  <c r="B643" i="10"/>
  <c r="B644" i="10" l="1"/>
  <c r="A643" i="10"/>
  <c r="A644" i="10" l="1"/>
  <c r="B645" i="10"/>
  <c r="A645" i="10" l="1"/>
  <c r="B646" i="10"/>
  <c r="A646" i="10" l="1"/>
  <c r="B647" i="10"/>
  <c r="A647" i="10" l="1"/>
  <c r="B648" i="10"/>
  <c r="A648" i="10" l="1"/>
  <c r="B649" i="10"/>
  <c r="A649" i="10" l="1"/>
  <c r="B650" i="10"/>
  <c r="A650" i="10" l="1"/>
  <c r="B651" i="10"/>
  <c r="A651" i="10" l="1"/>
  <c r="B652" i="10"/>
  <c r="A652" i="10" l="1"/>
  <c r="B653" i="10"/>
  <c r="B654" i="10" l="1"/>
  <c r="A653" i="10"/>
  <c r="B655" i="10" l="1"/>
  <c r="A654" i="10"/>
  <c r="A655" i="10" l="1"/>
  <c r="B656" i="10"/>
  <c r="A656" i="10" l="1"/>
  <c r="B657" i="10"/>
  <c r="A657" i="10" l="1"/>
  <c r="B658" i="10"/>
  <c r="A658" i="10" l="1"/>
  <c r="B659" i="10"/>
  <c r="A659" i="10" l="1"/>
  <c r="B660" i="10"/>
  <c r="A660" i="10" l="1"/>
  <c r="B661" i="10"/>
  <c r="A661" i="10" l="1"/>
  <c r="B662" i="10"/>
  <c r="A662" i="10" l="1"/>
  <c r="B663" i="10"/>
  <c r="A663" i="10" l="1"/>
  <c r="B664" i="10"/>
  <c r="A664" i="10" l="1"/>
  <c r="B665" i="10"/>
  <c r="A665" i="10" l="1"/>
  <c r="B666" i="10"/>
  <c r="B667" i="10" l="1"/>
  <c r="A666" i="10"/>
  <c r="B668" i="10" l="1"/>
  <c r="A667" i="10"/>
  <c r="B669" i="10" l="1"/>
  <c r="A668" i="10"/>
  <c r="A669" i="10" l="1"/>
  <c r="B670" i="10"/>
  <c r="A670" i="10" l="1"/>
  <c r="B671" i="10"/>
  <c r="A671" i="10" l="1"/>
  <c r="B672" i="10"/>
  <c r="B673" i="10" l="1"/>
  <c r="A672" i="10"/>
  <c r="A673" i="10" l="1"/>
  <c r="B674" i="10"/>
  <c r="A674" i="10" l="1"/>
  <c r="B675" i="10"/>
  <c r="A675" i="10" l="1"/>
  <c r="B676" i="10"/>
  <c r="A676" i="10" l="1"/>
  <c r="B677" i="10"/>
  <c r="A677" i="10" l="1"/>
  <c r="B678" i="10"/>
  <c r="A678" i="10" l="1"/>
  <c r="B679" i="10"/>
  <c r="A679" i="10" l="1"/>
  <c r="B680" i="10"/>
  <c r="A680" i="10" l="1"/>
  <c r="B681" i="10"/>
  <c r="A681" i="10" l="1"/>
  <c r="B682" i="10"/>
  <c r="A682" i="10" l="1"/>
  <c r="B683" i="10"/>
  <c r="A683" i="10" l="1"/>
  <c r="B684" i="10"/>
  <c r="A684" i="10" l="1"/>
  <c r="B685" i="10"/>
  <c r="A685" i="10" l="1"/>
  <c r="B686" i="10"/>
  <c r="A686" i="10" l="1"/>
  <c r="B687" i="10"/>
  <c r="A687" i="10" l="1"/>
  <c r="B688" i="10"/>
  <c r="A688" i="10" l="1"/>
  <c r="B689" i="10"/>
  <c r="A689" i="10" l="1"/>
  <c r="B690" i="10"/>
  <c r="B691" i="10" l="1"/>
  <c r="A690" i="10"/>
  <c r="B692" i="10" l="1"/>
  <c r="A691" i="10"/>
  <c r="A692" i="10" l="1"/>
  <c r="B693" i="10"/>
  <c r="A693" i="10" l="1"/>
  <c r="B694" i="10"/>
  <c r="B695" i="10" l="1"/>
  <c r="A694" i="10"/>
  <c r="B696" i="10" l="1"/>
  <c r="A695" i="10"/>
  <c r="B697" i="10" l="1"/>
  <c r="A696" i="10"/>
  <c r="A697" i="10" l="1"/>
  <c r="B698" i="10"/>
  <c r="A698" i="10" l="1"/>
  <c r="B699" i="10"/>
  <c r="A699" i="10" l="1"/>
  <c r="B700" i="10"/>
  <c r="A700" i="10" l="1"/>
  <c r="B701" i="10"/>
  <c r="A701" i="10" l="1"/>
  <c r="B702" i="10"/>
  <c r="B703" i="10" l="1"/>
  <c r="A702" i="10"/>
  <c r="A703" i="10" l="1"/>
  <c r="B704" i="10"/>
  <c r="B705" i="10" l="1"/>
  <c r="A704" i="10"/>
  <c r="B706" i="10" l="1"/>
  <c r="A705" i="10"/>
  <c r="A706" i="10" l="1"/>
  <c r="B707" i="10"/>
  <c r="A707" i="10" l="1"/>
  <c r="B708" i="10"/>
  <c r="A708" i="10" l="1"/>
  <c r="B709" i="10"/>
  <c r="A709" i="10" l="1"/>
  <c r="B710" i="10"/>
  <c r="A710" i="10" l="1"/>
  <c r="B711" i="10"/>
  <c r="B712" i="10" l="1"/>
  <c r="A711" i="10"/>
  <c r="A712" i="10" l="1"/>
  <c r="B713" i="10"/>
  <c r="A713" i="10" l="1"/>
  <c r="B714" i="10"/>
  <c r="A714" i="10" l="1"/>
  <c r="B715" i="10"/>
  <c r="A715" i="10" l="1"/>
  <c r="B716" i="10"/>
  <c r="A716" i="10" l="1"/>
  <c r="B717" i="10"/>
  <c r="A717" i="10" l="1"/>
  <c r="B718" i="10"/>
  <c r="A718" i="10" l="1"/>
  <c r="B719" i="10"/>
  <c r="A719" i="10" l="1"/>
  <c r="B720" i="10"/>
  <c r="A720" i="10" l="1"/>
  <c r="B721" i="10"/>
  <c r="A721" i="10" l="1"/>
  <c r="B722" i="10"/>
  <c r="A722" i="10" l="1"/>
  <c r="B723" i="10"/>
  <c r="A723" i="10" l="1"/>
  <c r="B724" i="10"/>
  <c r="A724" i="10" l="1"/>
  <c r="B725" i="10"/>
  <c r="A725" i="10" l="1"/>
  <c r="B726" i="10"/>
  <c r="A726" i="10" l="1"/>
  <c r="B727" i="10"/>
  <c r="A727" i="10" l="1"/>
  <c r="B728" i="10"/>
  <c r="A728" i="10" l="1"/>
  <c r="B729" i="10"/>
  <c r="A729" i="10" l="1"/>
  <c r="B730" i="10"/>
  <c r="A730" i="10" l="1"/>
  <c r="B731" i="10"/>
  <c r="A731" i="10" l="1"/>
  <c r="B732" i="10"/>
  <c r="A732" i="10" l="1"/>
  <c r="B733" i="10"/>
  <c r="A733" i="10" l="1"/>
  <c r="B734" i="10"/>
  <c r="A734" i="10" l="1"/>
  <c r="B735" i="10"/>
  <c r="A735" i="10" l="1"/>
  <c r="B736" i="10"/>
  <c r="A736" i="10" l="1"/>
  <c r="B737" i="10"/>
  <c r="A737" i="10" l="1"/>
  <c r="B738" i="10"/>
  <c r="A738" i="10" l="1"/>
  <c r="B739" i="10"/>
  <c r="B740" i="10" l="1"/>
  <c r="A739" i="10"/>
  <c r="A740" i="10" l="1"/>
  <c r="B741" i="10"/>
  <c r="A741" i="10" l="1"/>
  <c r="B742" i="10"/>
  <c r="A742" i="10" l="1"/>
  <c r="B743" i="10"/>
  <c r="A743" i="10" l="1"/>
  <c r="B744" i="10"/>
  <c r="A744" i="10" l="1"/>
  <c r="B745" i="10"/>
  <c r="B746" i="10" l="1"/>
  <c r="A745" i="10"/>
  <c r="A746" i="10" l="1"/>
  <c r="B747" i="10"/>
  <c r="A747" i="10" l="1"/>
  <c r="B748" i="10"/>
  <c r="A748" i="10" l="1"/>
  <c r="B749" i="10"/>
  <c r="A749" i="10" l="1"/>
  <c r="B750" i="10"/>
  <c r="A750" i="10" l="1"/>
  <c r="B751" i="10"/>
  <c r="A751" i="10" l="1"/>
  <c r="B752" i="10"/>
  <c r="A752" i="10" l="1"/>
  <c r="B753" i="10"/>
  <c r="A753" i="10" l="1"/>
  <c r="B754" i="10"/>
  <c r="A754" i="10" l="1"/>
  <c r="B755" i="10"/>
  <c r="A755" i="10" l="1"/>
  <c r="B756" i="10"/>
  <c r="A756" i="10" l="1"/>
  <c r="B757" i="10"/>
  <c r="A757" i="10" l="1"/>
  <c r="B758" i="10"/>
  <c r="A758" i="10" l="1"/>
  <c r="B759" i="10"/>
  <c r="B760" i="10" l="1"/>
  <c r="A759" i="10"/>
  <c r="A760" i="10" l="1"/>
  <c r="B761" i="10"/>
  <c r="A761" i="10" l="1"/>
  <c r="B762" i="10"/>
  <c r="A762" i="10" l="1"/>
  <c r="B763" i="10"/>
  <c r="B764" i="10" l="1"/>
  <c r="A763" i="10"/>
  <c r="A764" i="10" l="1"/>
  <c r="B765" i="10"/>
  <c r="A765" i="10" l="1"/>
  <c r="B766" i="10"/>
  <c r="A766" i="10" l="1"/>
  <c r="B767" i="10"/>
  <c r="A767" i="10" l="1"/>
  <c r="B768" i="10"/>
  <c r="A768" i="10" l="1"/>
  <c r="B769" i="10"/>
  <c r="B770" i="10" l="1"/>
  <c r="A769" i="10"/>
  <c r="A770" i="10" l="1"/>
  <c r="B771" i="10"/>
  <c r="A771" i="10" l="1"/>
  <c r="B772" i="10"/>
  <c r="A772" i="10" l="1"/>
  <c r="B773" i="10"/>
  <c r="A773" i="10" l="1"/>
  <c r="B774" i="10"/>
  <c r="B775" i="10" l="1"/>
  <c r="A774" i="10"/>
  <c r="A775" i="10" l="1"/>
  <c r="B776" i="10"/>
  <c r="A776" i="10" l="1"/>
  <c r="B777" i="10"/>
  <c r="A777" i="10" l="1"/>
  <c r="B778" i="10"/>
  <c r="A778" i="10" l="1"/>
  <c r="B779" i="10"/>
  <c r="A779" i="10" l="1"/>
  <c r="B780" i="10"/>
  <c r="A780" i="10" l="1"/>
  <c r="B781" i="10"/>
  <c r="A781" i="10" l="1"/>
  <c r="B782" i="10"/>
  <c r="B783" i="10" l="1"/>
  <c r="A782" i="10"/>
  <c r="A783" i="10" l="1"/>
  <c r="B784" i="10"/>
  <c r="A784" i="10" l="1"/>
  <c r="B785" i="10"/>
  <c r="A785" i="10" l="1"/>
  <c r="B786" i="10"/>
  <c r="A786" i="10" l="1"/>
  <c r="B787" i="10"/>
  <c r="A787" i="10" l="1"/>
  <c r="B788" i="10"/>
  <c r="A788" i="10" l="1"/>
  <c r="B789" i="10"/>
  <c r="A789" i="10" l="1"/>
  <c r="B790" i="10"/>
  <c r="A790" i="10" l="1"/>
  <c r="B791" i="10"/>
  <c r="A791" i="10" l="1"/>
  <c r="B792" i="10"/>
  <c r="A792" i="10" l="1"/>
  <c r="B793" i="10"/>
  <c r="A793" i="10" l="1"/>
  <c r="B794" i="10"/>
  <c r="A794" i="10" l="1"/>
  <c r="B795" i="10"/>
  <c r="B796" i="10" l="1"/>
  <c r="A795" i="10"/>
  <c r="A796" i="10" l="1"/>
  <c r="B797" i="10"/>
  <c r="A797" i="10" l="1"/>
  <c r="B798" i="10"/>
  <c r="A798" i="10" l="1"/>
  <c r="B799" i="10"/>
  <c r="A799" i="10" l="1"/>
  <c r="B800" i="10"/>
  <c r="A800" i="10" l="1"/>
  <c r="B801" i="10"/>
  <c r="A801" i="10" l="1"/>
  <c r="B802" i="10"/>
  <c r="A802" i="10" l="1"/>
  <c r="B803" i="10"/>
  <c r="B804" i="10" l="1"/>
  <c r="A803" i="10"/>
  <c r="A804" i="10" l="1"/>
  <c r="B805" i="10"/>
  <c r="B806" i="10" l="1"/>
  <c r="A805" i="10"/>
  <c r="B807" i="10" l="1"/>
  <c r="A806" i="10"/>
  <c r="B808" i="10" l="1"/>
  <c r="A807" i="10"/>
  <c r="A808" i="10" l="1"/>
  <c r="B809" i="10"/>
  <c r="A809" i="10" l="1"/>
  <c r="B810" i="10"/>
  <c r="B811" i="10" l="1"/>
  <c r="A810" i="10"/>
  <c r="A811" i="10" l="1"/>
  <c r="B812" i="10"/>
  <c r="A812" i="10" l="1"/>
  <c r="B813" i="10"/>
  <c r="A813" i="10" l="1"/>
  <c r="B814" i="10"/>
  <c r="B815" i="10" l="1"/>
  <c r="A814" i="10"/>
  <c r="A815" i="10" l="1"/>
  <c r="B816" i="10"/>
  <c r="A816" i="10" l="1"/>
  <c r="B817" i="10"/>
  <c r="B818" i="10" l="1"/>
  <c r="A817" i="10"/>
  <c r="A818" i="10" l="1"/>
  <c r="B819" i="10"/>
  <c r="A819" i="10" l="1"/>
  <c r="B820" i="10"/>
  <c r="A820" i="10" l="1"/>
  <c r="B821" i="10"/>
  <c r="A821" i="10" l="1"/>
  <c r="B822" i="10"/>
  <c r="A822" i="10" l="1"/>
  <c r="B823" i="10"/>
  <c r="A823" i="10" l="1"/>
  <c r="B824" i="10"/>
  <c r="B825" i="10" l="1"/>
  <c r="A824" i="10"/>
  <c r="A825" i="10" l="1"/>
  <c r="B826" i="10"/>
  <c r="A826" i="10" l="1"/>
  <c r="B827" i="10"/>
  <c r="A827" i="10" l="1"/>
  <c r="B828" i="10"/>
  <c r="A828" i="10" l="1"/>
  <c r="B829" i="10"/>
  <c r="A829" i="10" l="1"/>
  <c r="B830" i="10"/>
  <c r="A830" i="10" l="1"/>
  <c r="B831" i="10"/>
  <c r="A831" i="10" l="1"/>
  <c r="B832" i="10"/>
  <c r="A832" i="10" l="1"/>
  <c r="B833" i="10"/>
  <c r="A833" i="10" l="1"/>
  <c r="B834" i="10"/>
  <c r="A834" i="10" l="1"/>
  <c r="B835" i="10"/>
  <c r="B836" i="10" l="1"/>
  <c r="A835" i="10"/>
  <c r="A836" i="10" l="1"/>
  <c r="B837" i="10"/>
  <c r="A837" i="10" l="1"/>
  <c r="B838" i="10"/>
  <c r="B839" i="10" l="1"/>
  <c r="A838" i="10"/>
  <c r="B840" i="10" l="1"/>
  <c r="A839" i="10"/>
  <c r="B841" i="10" l="1"/>
  <c r="A840" i="10"/>
  <c r="B842" i="10" l="1"/>
  <c r="A841" i="10"/>
  <c r="B843" i="10" l="1"/>
  <c r="A842" i="10"/>
  <c r="A843" i="10" l="1"/>
  <c r="B844" i="10"/>
  <c r="A844" i="10" l="1"/>
  <c r="B845" i="10"/>
  <c r="A845" i="10" l="1"/>
  <c r="B846" i="10"/>
  <c r="A846" i="10" l="1"/>
  <c r="B847" i="10"/>
  <c r="A847" i="10" l="1"/>
  <c r="B848" i="10"/>
  <c r="A848" i="10" l="1"/>
  <c r="B849" i="10"/>
  <c r="A849" i="10" l="1"/>
  <c r="B850" i="10"/>
  <c r="A850" i="10" l="1"/>
  <c r="B851" i="10"/>
  <c r="A851" i="10" l="1"/>
  <c r="B852" i="10"/>
  <c r="B853" i="10" l="1"/>
  <c r="A852" i="10"/>
  <c r="A853" i="10" l="1"/>
  <c r="B854" i="10"/>
  <c r="A854" i="10" l="1"/>
  <c r="B855" i="10"/>
  <c r="B856" i="10" l="1"/>
  <c r="A855" i="10"/>
  <c r="A856" i="10" l="1"/>
  <c r="B857" i="10"/>
  <c r="A857" i="10" l="1"/>
  <c r="B858" i="10"/>
  <c r="A858" i="10" l="1"/>
  <c r="B859" i="10"/>
  <c r="A859" i="10" l="1"/>
  <c r="B860" i="10"/>
  <c r="A860" i="10" l="1"/>
  <c r="B861" i="10"/>
  <c r="A861" i="10" l="1"/>
  <c r="B862" i="10"/>
  <c r="A862" i="10" l="1"/>
  <c r="B863" i="10"/>
  <c r="A863" i="10" l="1"/>
  <c r="B864" i="10"/>
  <c r="B865" i="10" l="1"/>
  <c r="A864" i="10"/>
  <c r="A865" i="10" l="1"/>
  <c r="B866" i="10"/>
  <c r="A866" i="10" l="1"/>
  <c r="B867" i="10"/>
  <c r="A867" i="10" l="1"/>
  <c r="B868" i="10"/>
  <c r="A868" i="10" l="1"/>
  <c r="B869" i="10"/>
  <c r="A869" i="10" l="1"/>
  <c r="B870" i="10"/>
  <c r="B871" i="10" l="1"/>
  <c r="A870" i="10"/>
  <c r="A871" i="10" l="1"/>
  <c r="B872" i="10"/>
  <c r="A872" i="10" l="1"/>
  <c r="B873" i="10"/>
  <c r="A873" i="10" l="1"/>
  <c r="B874" i="10"/>
  <c r="B875" i="10" l="1"/>
  <c r="A874" i="10"/>
  <c r="A875" i="10" l="1"/>
  <c r="B876" i="10"/>
  <c r="A876" i="10" l="1"/>
  <c r="B877" i="10"/>
  <c r="A877" i="10" l="1"/>
  <c r="B878" i="10"/>
  <c r="A878" i="10" l="1"/>
  <c r="B879" i="10"/>
  <c r="A879" i="10" l="1"/>
  <c r="B880" i="10"/>
  <c r="A880" i="10" l="1"/>
  <c r="B881" i="10"/>
  <c r="A881" i="10" l="1"/>
  <c r="B882" i="10"/>
  <c r="A882" i="10" l="1"/>
  <c r="B883" i="10"/>
  <c r="A883" i="10" l="1"/>
  <c r="B884" i="10"/>
  <c r="B885" i="10" l="1"/>
  <c r="A884" i="10"/>
  <c r="A885" i="10" l="1"/>
  <c r="B886" i="10"/>
  <c r="A886" i="10" l="1"/>
  <c r="B887" i="10"/>
  <c r="A887" i="10" l="1"/>
  <c r="B888" i="10"/>
  <c r="A888" i="10" l="1"/>
  <c r="B889" i="10"/>
  <c r="A889" i="10" l="1"/>
  <c r="B890" i="10"/>
  <c r="B891" i="10" l="1"/>
  <c r="A890" i="10"/>
  <c r="A891" i="10" l="1"/>
  <c r="B892" i="10"/>
  <c r="A892" i="10" l="1"/>
  <c r="B893" i="10"/>
  <c r="B894" i="10" l="1"/>
  <c r="A893" i="10"/>
  <c r="A894" i="10" l="1"/>
  <c r="B895" i="10"/>
  <c r="A895" i="10" l="1"/>
  <c r="B896" i="10"/>
  <c r="B897" i="10" l="1"/>
  <c r="A896" i="10"/>
  <c r="A897" i="10" l="1"/>
  <c r="B898" i="10"/>
  <c r="B899" i="10" l="1"/>
  <c r="A898" i="10"/>
  <c r="A899" i="10" l="1"/>
  <c r="B900" i="10"/>
  <c r="B901" i="10" l="1"/>
  <c r="A900" i="10"/>
  <c r="A901" i="10" l="1"/>
  <c r="B902" i="10"/>
  <c r="A902" i="10" l="1"/>
  <c r="B903" i="10"/>
  <c r="A903" i="10" l="1"/>
  <c r="B904" i="10"/>
  <c r="B905" i="10" l="1"/>
  <c r="A904" i="10"/>
  <c r="A905" i="10" l="1"/>
  <c r="B906" i="10"/>
  <c r="B907" i="10" l="1"/>
  <c r="A906" i="10"/>
  <c r="A907" i="10" l="1"/>
  <c r="B908" i="10"/>
  <c r="A908" i="10" l="1"/>
  <c r="B909" i="10"/>
  <c r="A909" i="10" l="1"/>
  <c r="B910" i="10"/>
  <c r="A910" i="10" l="1"/>
  <c r="B911" i="10"/>
  <c r="A911" i="10" l="1"/>
  <c r="B912" i="10"/>
  <c r="A912" i="10" l="1"/>
  <c r="B913" i="10"/>
  <c r="A913" i="10" l="1"/>
  <c r="B914" i="10"/>
  <c r="A914" i="10" l="1"/>
  <c r="B915" i="10"/>
  <c r="B916" i="10" l="1"/>
  <c r="A915" i="10"/>
  <c r="A916" i="10" l="1"/>
  <c r="B917" i="10"/>
  <c r="A917" i="10" l="1"/>
  <c r="B918" i="10"/>
  <c r="B919" i="10" l="1"/>
  <c r="A918" i="10"/>
  <c r="A919" i="10" l="1"/>
  <c r="B920" i="10"/>
  <c r="A920" i="10" l="1"/>
  <c r="B921" i="10"/>
  <c r="A921" i="10" l="1"/>
  <c r="B922" i="10"/>
  <c r="B923" i="10" l="1"/>
  <c r="A922" i="10"/>
  <c r="A923" i="10" l="1"/>
  <c r="B924" i="10"/>
  <c r="A924" i="10" l="1"/>
  <c r="B925" i="10"/>
  <c r="B926" i="10" l="1"/>
  <c r="A925" i="10"/>
  <c r="B927" i="10" l="1"/>
  <c r="A926" i="10"/>
  <c r="B928" i="10" l="1"/>
  <c r="A927" i="10"/>
  <c r="B929" i="10" l="1"/>
  <c r="A928" i="10"/>
  <c r="A929" i="10" l="1"/>
  <c r="B930" i="10"/>
  <c r="B931" i="10" l="1"/>
  <c r="A930" i="10"/>
  <c r="B932" i="10" l="1"/>
  <c r="A931" i="10"/>
  <c r="A932" i="10" l="1"/>
  <c r="B933" i="10"/>
  <c r="A933" i="10" l="1"/>
  <c r="B934" i="10"/>
  <c r="A934" i="10" l="1"/>
  <c r="B935" i="10"/>
  <c r="A935" i="10" l="1"/>
  <c r="B936" i="10"/>
  <c r="A936" i="10" l="1"/>
  <c r="B937" i="10"/>
  <c r="A937" i="10" l="1"/>
  <c r="B938" i="10"/>
  <c r="A938" i="10" l="1"/>
  <c r="B939" i="10"/>
  <c r="B940" i="10" l="1"/>
  <c r="A939" i="10"/>
  <c r="A940" i="10" l="1"/>
  <c r="B941" i="10"/>
  <c r="A941" i="10" l="1"/>
  <c r="B942" i="10"/>
  <c r="A942" i="10" l="1"/>
  <c r="B943" i="10"/>
  <c r="A943" i="10" l="1"/>
  <c r="B944" i="10"/>
  <c r="A944" i="10" l="1"/>
  <c r="B945" i="10"/>
  <c r="A945" i="10" l="1"/>
  <c r="B946" i="10"/>
  <c r="A946" i="10" l="1"/>
  <c r="B947" i="10"/>
  <c r="A947" i="10" l="1"/>
  <c r="B948" i="10"/>
  <c r="A948" i="10" l="1"/>
  <c r="B949" i="10"/>
  <c r="B950" i="10" l="1"/>
  <c r="A949" i="10"/>
  <c r="A950" i="10" l="1"/>
  <c r="B951" i="10"/>
  <c r="A951" i="10" l="1"/>
  <c r="B952" i="10"/>
  <c r="B953" i="10" l="1"/>
  <c r="A952" i="10"/>
  <c r="A953" i="10" l="1"/>
  <c r="B954" i="10"/>
  <c r="A954" i="10" l="1"/>
  <c r="B955" i="10"/>
  <c r="A955" i="10" l="1"/>
  <c r="B956" i="10"/>
  <c r="B957" i="10" l="1"/>
  <c r="A956" i="10"/>
  <c r="A957" i="10" l="1"/>
  <c r="B958" i="10"/>
  <c r="A958" i="10" l="1"/>
  <c r="B959" i="10"/>
  <c r="A959" i="10" l="1"/>
  <c r="B960" i="10"/>
  <c r="A960" i="10" l="1"/>
  <c r="B961" i="10"/>
  <c r="B962" i="10" l="1"/>
  <c r="A961" i="10"/>
  <c r="A962" i="10" l="1"/>
  <c r="B963" i="10"/>
  <c r="A963" i="10" l="1"/>
  <c r="B964" i="10"/>
  <c r="B965" i="10" l="1"/>
  <c r="A964" i="10"/>
  <c r="A965" i="10" l="1"/>
  <c r="B966" i="10"/>
  <c r="B967" i="10" l="1"/>
  <c r="A966" i="10"/>
  <c r="B968" i="10" l="1"/>
  <c r="A967" i="10"/>
  <c r="A968" i="10" l="1"/>
  <c r="B969" i="10"/>
  <c r="A969" i="10" l="1"/>
  <c r="B970" i="10"/>
  <c r="A970" i="10" l="1"/>
  <c r="B971" i="10"/>
  <c r="A971" i="10" l="1"/>
  <c r="B972" i="10"/>
  <c r="A972" i="10" l="1"/>
  <c r="B973" i="10"/>
  <c r="A973" i="10" l="1"/>
  <c r="B974" i="10"/>
  <c r="A974" i="10" l="1"/>
  <c r="B975" i="10"/>
  <c r="A975" i="10" l="1"/>
  <c r="B976" i="10"/>
  <c r="B977" i="10" l="1"/>
  <c r="A976" i="10"/>
  <c r="A977" i="10" l="1"/>
  <c r="B978" i="10"/>
  <c r="B979" i="10" l="1"/>
  <c r="A978" i="10"/>
  <c r="B980" i="10" l="1"/>
  <c r="A979" i="10"/>
  <c r="A980" i="10" l="1"/>
  <c r="B981" i="10"/>
  <c r="B982" i="10" l="1"/>
  <c r="A981" i="10"/>
  <c r="A982" i="10" l="1"/>
  <c r="B983" i="10"/>
  <c r="A983" i="10" l="1"/>
  <c r="B984" i="10"/>
  <c r="A984" i="10" l="1"/>
  <c r="B985" i="10"/>
  <c r="A985" i="10" l="1"/>
  <c r="B986" i="10"/>
  <c r="A986" i="10" l="1"/>
  <c r="B987" i="10"/>
  <c r="B988" i="10" l="1"/>
  <c r="A987" i="10"/>
  <c r="A988" i="10" l="1"/>
  <c r="B989" i="10"/>
  <c r="A989" i="10" l="1"/>
  <c r="B990" i="10"/>
  <c r="A990" i="10" l="1"/>
  <c r="B991" i="10"/>
  <c r="A991" i="10" l="1"/>
  <c r="B992" i="10"/>
  <c r="A992" i="10" l="1"/>
  <c r="B993" i="10"/>
  <c r="A993" i="10" l="1"/>
  <c r="B994" i="10"/>
  <c r="A994" i="10" l="1"/>
  <c r="B995" i="10"/>
  <c r="A995" i="10" l="1"/>
  <c r="B996" i="10"/>
  <c r="A996" i="10" l="1"/>
  <c r="B997" i="10"/>
  <c r="A997" i="10" l="1"/>
  <c r="B998" i="10"/>
  <c r="A998" i="10" l="1"/>
  <c r="B999" i="10"/>
  <c r="A999" i="10" l="1"/>
  <c r="B1000" i="10"/>
  <c r="A1000" i="10" l="1"/>
  <c r="B1001" i="10"/>
  <c r="A1001" i="10" l="1"/>
  <c r="B1002" i="10"/>
  <c r="A1002" i="10" l="1"/>
  <c r="B1003" i="10"/>
  <c r="A1003" i="10" l="1"/>
  <c r="B1004" i="10"/>
  <c r="B1005" i="10" l="1"/>
  <c r="A1004" i="10"/>
  <c r="B1006" i="10" l="1"/>
  <c r="A1005" i="10"/>
  <c r="A1006" i="10" l="1"/>
  <c r="B1007" i="10"/>
  <c r="A1007" i="10" l="1"/>
  <c r="B1008" i="10"/>
  <c r="A1008" i="10" l="1"/>
  <c r="B1009" i="10"/>
  <c r="B1010" i="10" l="1"/>
  <c r="A1009" i="10"/>
  <c r="A1010" i="10" l="1"/>
  <c r="B1011" i="10"/>
  <c r="A1011" i="10" l="1"/>
  <c r="B1012" i="10"/>
  <c r="B1013" i="10" l="1"/>
  <c r="A1012" i="10"/>
  <c r="A1013" i="10" l="1"/>
  <c r="B1014" i="10"/>
  <c r="A1014" i="10" l="1"/>
  <c r="B1015" i="10"/>
  <c r="A1015" i="10" l="1"/>
  <c r="B1016" i="10"/>
  <c r="A1016" i="10" l="1"/>
  <c r="B1017" i="10"/>
  <c r="A1017" i="10" l="1"/>
  <c r="B1018" i="10"/>
  <c r="A1018" i="10" l="1"/>
  <c r="B1019" i="10"/>
  <c r="B1020" i="10" l="1"/>
  <c r="A1019" i="10"/>
  <c r="B1021" i="10" l="1"/>
  <c r="A1020" i="10"/>
  <c r="B1022" i="10" l="1"/>
  <c r="A1021" i="10"/>
  <c r="B1023" i="10" l="1"/>
  <c r="A1022" i="10"/>
  <c r="A1023" i="10" l="1"/>
  <c r="B1024" i="10"/>
  <c r="A1024" i="10" l="1"/>
  <c r="B1025" i="10"/>
  <c r="A1025" i="10" l="1"/>
  <c r="B1026" i="10"/>
  <c r="A1026" i="10" l="1"/>
  <c r="B1027" i="10"/>
  <c r="B1028" i="10" l="1"/>
  <c r="A1027" i="10"/>
  <c r="A1028" i="10" l="1"/>
  <c r="B1029" i="10"/>
  <c r="A1029" i="10" l="1"/>
  <c r="B1030" i="10"/>
  <c r="A1030" i="10" l="1"/>
  <c r="B1031" i="10"/>
  <c r="A1031" i="10" l="1"/>
  <c r="B1032" i="10"/>
  <c r="A1032" i="10" l="1"/>
  <c r="B1033" i="10"/>
  <c r="A1033" i="10" l="1"/>
  <c r="B1034" i="10"/>
  <c r="A1034" i="10" l="1"/>
  <c r="B1035" i="10"/>
  <c r="A1035" i="10" l="1"/>
  <c r="B1036" i="10"/>
  <c r="A1036" i="10" l="1"/>
  <c r="B1037" i="10"/>
  <c r="A1037" i="10" l="1"/>
  <c r="B1038" i="10"/>
  <c r="A1038" i="10" l="1"/>
  <c r="B1039" i="10"/>
  <c r="B1040" i="10" l="1"/>
  <c r="A1039" i="10"/>
  <c r="A1040" i="10" l="1"/>
  <c r="B1041" i="10"/>
  <c r="A1041" i="10" l="1"/>
  <c r="B1042" i="10"/>
  <c r="A1042" i="10" l="1"/>
  <c r="B1043" i="10"/>
  <c r="A1043" i="10" l="1"/>
  <c r="B1044" i="10"/>
  <c r="A1044" i="10" l="1"/>
  <c r="B1045" i="10"/>
  <c r="A1045" i="10" l="1"/>
  <c r="B1046" i="10"/>
  <c r="A1046" i="10" l="1"/>
  <c r="B1047" i="10"/>
  <c r="B1048" i="10" l="1"/>
  <c r="A1047" i="10"/>
  <c r="A1048" i="10" l="1"/>
  <c r="B1049" i="10"/>
  <c r="B1050" i="10" l="1"/>
  <c r="A1049" i="10"/>
  <c r="A1050" i="10" l="1"/>
  <c r="B1051" i="10"/>
  <c r="B1052" i="10" l="1"/>
  <c r="A1051" i="10"/>
  <c r="A1052" i="10" l="1"/>
  <c r="B1053" i="10"/>
  <c r="A1053" i="10" l="1"/>
  <c r="B1054" i="10"/>
  <c r="A1054" i="10" l="1"/>
  <c r="B1055" i="10"/>
  <c r="B1056" i="10" l="1"/>
  <c r="A1055" i="10"/>
  <c r="A1056" i="10" l="1"/>
  <c r="B1057" i="10"/>
  <c r="A1057" i="10" l="1"/>
  <c r="B1058" i="10"/>
  <c r="A1058" i="10" l="1"/>
  <c r="B1059" i="10"/>
  <c r="A1059" i="10" l="1"/>
  <c r="B1060" i="10"/>
  <c r="B1061" i="10" l="1"/>
  <c r="A1060" i="10"/>
  <c r="A1061" i="10" l="1"/>
  <c r="B1062" i="10"/>
  <c r="A1062" i="10" l="1"/>
  <c r="B1063" i="10"/>
  <c r="A1063" i="10" l="1"/>
  <c r="B1064" i="10"/>
  <c r="A1064" i="10" l="1"/>
  <c r="B1065" i="10"/>
  <c r="B1066" i="10" l="1"/>
  <c r="A1065" i="10"/>
  <c r="B1067" i="10" l="1"/>
  <c r="A1066" i="10"/>
  <c r="A1067" i="10" l="1"/>
  <c r="B1068" i="10"/>
  <c r="A1068" i="10" l="1"/>
  <c r="B1069" i="10"/>
  <c r="A1069" i="10" l="1"/>
  <c r="B1070" i="10"/>
  <c r="A1070" i="10" l="1"/>
  <c r="B1071" i="10"/>
  <c r="B1072" i="10" l="1"/>
  <c r="A1071" i="10"/>
  <c r="A1072" i="10" l="1"/>
  <c r="B1073" i="10"/>
  <c r="A1073" i="10" l="1"/>
  <c r="B1074" i="10"/>
  <c r="B1075" i="10" l="1"/>
  <c r="A1074" i="10"/>
  <c r="A1075" i="10" l="1"/>
  <c r="B1076" i="10"/>
  <c r="B1077" i="10" l="1"/>
  <c r="A1076" i="10"/>
  <c r="A1077" i="10" l="1"/>
  <c r="B1078" i="10"/>
  <c r="A1078" i="10" l="1"/>
  <c r="B1079" i="10"/>
  <c r="B1080" i="10" l="1"/>
  <c r="A1079" i="10"/>
  <c r="A1080" i="10" l="1"/>
  <c r="B1081" i="10"/>
  <c r="A1081" i="10" l="1"/>
  <c r="B1082" i="10"/>
  <c r="A1082" i="10" l="1"/>
  <c r="B1083" i="10"/>
  <c r="A1083" i="10" l="1"/>
  <c r="B1084" i="10"/>
  <c r="A1084" i="10" l="1"/>
  <c r="B1085" i="10"/>
  <c r="A1085" i="10" l="1"/>
  <c r="B1086" i="10"/>
  <c r="A1086" i="10" l="1"/>
  <c r="B1087" i="10"/>
  <c r="A1087" i="10" l="1"/>
  <c r="B1088" i="10"/>
  <c r="A1088" i="10" l="1"/>
  <c r="B1089" i="10"/>
  <c r="A1089" i="10" l="1"/>
  <c r="B1090" i="10"/>
  <c r="B1091" i="10" l="1"/>
  <c r="A1090" i="10"/>
  <c r="A1091" i="10" l="1"/>
  <c r="B1092" i="10"/>
  <c r="A1092" i="10" l="1"/>
  <c r="B1093" i="10"/>
  <c r="B1094" i="10" l="1"/>
  <c r="A1093" i="10"/>
  <c r="A1094" i="10" l="1"/>
  <c r="B1095" i="10"/>
  <c r="A1095" i="10" l="1"/>
  <c r="B1096" i="10"/>
  <c r="A1096" i="10" l="1"/>
  <c r="B1097" i="10"/>
  <c r="A1097" i="10" l="1"/>
  <c r="B1098" i="10"/>
  <c r="A1098" i="10" l="1"/>
  <c r="B1099" i="10"/>
  <c r="A1099" i="10" l="1"/>
  <c r="B1100" i="10"/>
  <c r="A1100" i="10" l="1"/>
  <c r="B1101" i="10"/>
  <c r="B1102" i="10" l="1"/>
  <c r="A1101" i="10"/>
  <c r="A1102" i="10" l="1"/>
  <c r="B1103" i="10"/>
  <c r="B1104" i="10" l="1"/>
  <c r="A1103" i="10"/>
  <c r="B1105" i="10" l="1"/>
  <c r="A1104" i="10"/>
  <c r="B1106" i="10" l="1"/>
  <c r="A1105" i="10"/>
  <c r="B1107" i="10" l="1"/>
  <c r="A1106" i="10"/>
  <c r="B1108" i="10" l="1"/>
  <c r="A1107" i="10"/>
  <c r="A1108" i="10" l="1"/>
  <c r="B1109" i="10"/>
  <c r="A1109" i="10" l="1"/>
  <c r="B1110" i="10"/>
  <c r="B1111" i="10" l="1"/>
  <c r="A1110" i="10"/>
  <c r="A1111" i="10" l="1"/>
  <c r="B1112" i="10"/>
  <c r="A1112" i="10" l="1"/>
  <c r="B1113" i="10"/>
  <c r="A1113" i="10" l="1"/>
  <c r="B1114" i="10"/>
  <c r="A1114" i="10" l="1"/>
  <c r="B1115" i="10"/>
  <c r="A1115" i="10" l="1"/>
  <c r="B1116" i="10"/>
  <c r="A1116" i="10" l="1"/>
  <c r="B1117" i="10"/>
  <c r="B1118" i="10" l="1"/>
  <c r="A1117" i="10"/>
  <c r="B1119" i="10" l="1"/>
  <c r="A1118" i="10"/>
  <c r="A1119" i="10" l="1"/>
  <c r="B1120" i="10"/>
  <c r="A1120" i="10" l="1"/>
  <c r="B1121" i="10"/>
  <c r="B1122" i="10" l="1"/>
  <c r="A1121" i="10"/>
  <c r="A1122" i="10" l="1"/>
  <c r="B1123" i="10"/>
  <c r="A1123" i="10" l="1"/>
  <c r="B1124" i="10"/>
  <c r="A1124" i="10" l="1"/>
  <c r="B1125" i="10"/>
  <c r="A1125" i="10" l="1"/>
  <c r="B1126" i="10"/>
  <c r="A1126" i="10" l="1"/>
  <c r="B1127" i="10"/>
  <c r="A1127" i="10" l="1"/>
  <c r="B1128" i="10"/>
  <c r="A1128" i="10" l="1"/>
  <c r="B1129" i="10"/>
  <c r="A1129" i="10" l="1"/>
  <c r="B1130" i="10"/>
  <c r="B1131" i="10" l="1"/>
  <c r="A1130" i="10"/>
  <c r="B1132" i="10" l="1"/>
  <c r="A1131" i="10"/>
  <c r="B1133" i="10" l="1"/>
  <c r="A1132" i="10"/>
  <c r="A1133" i="10" l="1"/>
  <c r="B1134" i="10"/>
  <c r="A1134" i="10" l="1"/>
  <c r="B1135" i="10"/>
  <c r="A1135" i="10" l="1"/>
  <c r="B1136" i="10"/>
  <c r="B1137" i="10" l="1"/>
  <c r="A1136" i="10"/>
  <c r="B1138" i="10" l="1"/>
  <c r="A1137" i="10"/>
  <c r="A1138" i="10" l="1"/>
  <c r="B1139" i="10"/>
  <c r="B1140" i="10" l="1"/>
  <c r="A1139" i="10"/>
  <c r="A1140" i="10" l="1"/>
  <c r="B1141" i="10"/>
  <c r="B1142" i="10" l="1"/>
  <c r="A1141" i="10"/>
  <c r="A1142" i="10" l="1"/>
  <c r="B1143" i="10"/>
  <c r="A1143" i="10" l="1"/>
  <c r="B1144" i="10"/>
  <c r="A1144" i="10" l="1"/>
  <c r="B1145" i="10"/>
  <c r="A1145" i="10" l="1"/>
  <c r="B1146" i="10"/>
  <c r="A1146" i="10" l="1"/>
  <c r="B1147" i="10"/>
  <c r="B1148" i="10" l="1"/>
  <c r="A1147" i="10"/>
  <c r="A1148" i="10" l="1"/>
  <c r="B1149" i="10"/>
  <c r="A1149" i="10" l="1"/>
  <c r="B1150" i="10"/>
  <c r="A1150" i="10" l="1"/>
  <c r="B1151" i="10"/>
  <c r="A1151" i="10" l="1"/>
  <c r="B1152" i="10"/>
  <c r="A1152" i="10" l="1"/>
  <c r="B1153" i="10"/>
  <c r="B1154" i="10" l="1"/>
  <c r="A1153" i="10"/>
  <c r="A1154" i="10" l="1"/>
  <c r="B1155" i="10"/>
  <c r="A1155" i="10" l="1"/>
  <c r="B1156" i="10"/>
  <c r="A1156" i="10" l="1"/>
  <c r="B1157" i="10"/>
  <c r="B1158" i="10" l="1"/>
  <c r="A1157" i="10"/>
  <c r="A1158" i="10" l="1"/>
  <c r="B1159" i="10"/>
  <c r="B1160" i="10" l="1"/>
  <c r="A1159" i="10"/>
  <c r="A1160" i="10" l="1"/>
  <c r="B1161" i="10"/>
  <c r="A1161" i="10" l="1"/>
  <c r="B1162" i="10"/>
  <c r="A1162" i="10" l="1"/>
  <c r="B1163" i="10"/>
  <c r="A1163" i="10" l="1"/>
  <c r="B1164" i="10"/>
  <c r="A1164" i="10" l="1"/>
  <c r="B1165" i="10"/>
  <c r="A1165" i="10" l="1"/>
  <c r="B1166" i="10"/>
  <c r="A1166" i="10" l="1"/>
  <c r="B1167" i="10"/>
  <c r="B1168" i="10" l="1"/>
  <c r="A1167" i="10"/>
  <c r="B1169" i="10" l="1"/>
  <c r="A1168" i="10"/>
  <c r="B1170" i="10" l="1"/>
  <c r="A1169" i="10"/>
  <c r="A1170" i="10" l="1"/>
  <c r="B1171" i="10"/>
  <c r="A1171" i="10" l="1"/>
  <c r="B1172" i="10"/>
  <c r="A1172" i="10" l="1"/>
  <c r="B1173" i="10"/>
  <c r="A1173" i="10" l="1"/>
  <c r="B1174" i="10"/>
  <c r="A1174" i="10" l="1"/>
  <c r="B1175" i="10"/>
  <c r="A1175" i="10" l="1"/>
  <c r="B1176" i="10"/>
  <c r="A1176" i="10" l="1"/>
  <c r="B1177" i="10"/>
  <c r="A1177" i="10" l="1"/>
  <c r="B1178" i="10"/>
  <c r="A1178" i="10" l="1"/>
  <c r="B1179" i="10"/>
  <c r="A1179" i="10" l="1"/>
  <c r="B1180" i="10"/>
  <c r="A1180" i="10" l="1"/>
  <c r="B1181" i="10"/>
  <c r="A1181" i="10" l="1"/>
  <c r="B1182" i="10"/>
  <c r="A1182" i="10" l="1"/>
  <c r="B1183" i="10"/>
  <c r="B1184" i="10" l="1"/>
  <c r="A1183" i="10"/>
  <c r="A1184" i="10" l="1"/>
  <c r="B1185" i="10"/>
  <c r="A1185" i="10" l="1"/>
  <c r="B1186" i="10"/>
  <c r="A1186" i="10" l="1"/>
  <c r="B1187" i="10"/>
  <c r="B1188" i="10" l="1"/>
  <c r="A1187" i="10"/>
  <c r="A1188" i="10" l="1"/>
  <c r="B1189" i="10"/>
  <c r="A1189" i="10" l="1"/>
  <c r="B1190" i="10"/>
  <c r="A1190" i="10" l="1"/>
  <c r="B1191" i="10"/>
  <c r="A1191" i="10" l="1"/>
  <c r="B1192" i="10"/>
  <c r="A1192" i="10" l="1"/>
  <c r="B1193" i="10"/>
  <c r="A1193" i="10" l="1"/>
  <c r="B1194" i="10"/>
  <c r="A1194" i="10" l="1"/>
  <c r="B1195" i="10"/>
  <c r="A1195" i="10" l="1"/>
  <c r="B1196" i="10"/>
  <c r="A1196" i="10" l="1"/>
  <c r="B1197" i="10"/>
  <c r="B1198" i="10" l="1"/>
  <c r="A1197" i="10"/>
  <c r="A1198" i="10" l="1"/>
  <c r="B1199" i="10"/>
  <c r="A1199" i="10" l="1"/>
  <c r="B1200" i="10"/>
  <c r="A1200" i="10" l="1"/>
  <c r="B1201" i="10"/>
  <c r="B1202" i="10" l="1"/>
  <c r="A1201" i="10"/>
  <c r="A1202" i="10" l="1"/>
  <c r="B1203" i="10"/>
  <c r="A1203" i="10" l="1"/>
  <c r="B1204" i="10"/>
  <c r="A1204" i="10" l="1"/>
  <c r="B1205" i="10"/>
  <c r="A1205" i="10" l="1"/>
  <c r="B1206" i="10"/>
  <c r="A1206" i="10" l="1"/>
  <c r="B1207" i="10"/>
  <c r="B1208" i="10" l="1"/>
  <c r="A1207" i="10"/>
  <c r="A1208" i="10" l="1"/>
  <c r="B1209" i="10"/>
  <c r="A1209" i="10" l="1"/>
  <c r="B1210" i="10"/>
  <c r="A1210" i="10" l="1"/>
  <c r="B1211" i="10"/>
  <c r="A1211" i="10" l="1"/>
  <c r="B1212" i="10"/>
  <c r="A1212" i="10" l="1"/>
  <c r="B1213" i="10"/>
  <c r="A1213" i="10" l="1"/>
  <c r="B1214" i="10"/>
  <c r="A1214" i="10" l="1"/>
  <c r="B1215" i="10"/>
  <c r="A1215" i="10" l="1"/>
  <c r="B1216" i="10"/>
  <c r="B1217" i="10" l="1"/>
  <c r="A1216" i="10"/>
  <c r="A1217" i="10" l="1"/>
  <c r="B1218" i="10"/>
  <c r="A1218" i="10" l="1"/>
  <c r="B1219" i="10"/>
  <c r="A1219" i="10" l="1"/>
  <c r="B1220" i="10"/>
  <c r="B1221" i="10" l="1"/>
  <c r="A1220" i="10"/>
  <c r="A1221" i="10" l="1"/>
  <c r="B1222" i="10"/>
  <c r="A1222" i="10" l="1"/>
  <c r="B1223" i="10"/>
  <c r="A1223" i="10" l="1"/>
  <c r="B1224" i="10"/>
  <c r="A1224" i="10" l="1"/>
  <c r="B1225" i="10"/>
  <c r="B1226" i="10" l="1"/>
  <c r="A1225" i="10"/>
  <c r="A1226" i="10" l="1"/>
  <c r="B1227" i="10"/>
  <c r="A1227" i="10" l="1"/>
  <c r="B1228" i="10"/>
  <c r="B1229" i="10" l="1"/>
  <c r="A1228" i="10"/>
  <c r="B1230" i="10" l="1"/>
  <c r="A1229" i="10"/>
  <c r="A1230" i="10" l="1"/>
  <c r="B1231" i="10"/>
  <c r="A1231" i="10" l="1"/>
  <c r="B1232" i="10"/>
  <c r="A1232" i="10" l="1"/>
  <c r="B1233" i="10"/>
  <c r="B1234" i="10" l="1"/>
  <c r="A1233" i="10"/>
  <c r="B1235" i="10" l="1"/>
  <c r="A1234" i="10"/>
  <c r="A1235" i="10" l="1"/>
  <c r="B1236" i="10"/>
  <c r="A1236" i="10" l="1"/>
  <c r="B1237" i="10"/>
  <c r="B1238" i="10" s="1"/>
  <c r="A1238" i="10" l="1"/>
  <c r="B1239" i="10"/>
  <c r="A1237" i="10"/>
  <c r="I6" i="24"/>
  <c r="D7" i="24"/>
  <c r="H7" i="24"/>
  <c r="C7" i="24"/>
  <c r="F6" i="24"/>
  <c r="E7" i="24"/>
  <c r="G7" i="24"/>
  <c r="B6" i="24"/>
  <c r="H6" i="24"/>
  <c r="B7" i="24"/>
  <c r="D6" i="24"/>
  <c r="E6" i="24"/>
  <c r="I7" i="24"/>
  <c r="G6" i="24"/>
  <c r="F7" i="24"/>
  <c r="C6" i="24"/>
  <c r="A1239" i="10" l="1"/>
  <c r="B1240" i="10"/>
  <c r="A1240" i="10" l="1"/>
  <c r="B1241" i="10"/>
  <c r="A1241" i="10" l="1"/>
  <c r="B1242" i="10"/>
  <c r="A1242" i="10" l="1"/>
  <c r="B1243" i="10"/>
  <c r="E10" i="24" l="1"/>
  <c r="C15" i="24"/>
  <c r="A1243" i="10"/>
  <c r="B9" i="24" s="1"/>
  <c r="C8" i="24"/>
  <c r="B8" i="24"/>
  <c r="D12" i="24"/>
  <c r="I14" i="24"/>
  <c r="I13" i="24"/>
  <c r="D10" i="24"/>
  <c r="G15" i="24"/>
  <c r="C9" i="24"/>
  <c r="E13" i="24"/>
  <c r="H14" i="24"/>
  <c r="G9" i="24"/>
  <c r="G8" i="24"/>
  <c r="H10" i="24"/>
  <c r="D9" i="24"/>
  <c r="B15" i="24"/>
  <c r="C12" i="24"/>
  <c r="F13" i="24"/>
  <c r="F11" i="24"/>
  <c r="C10" i="24"/>
  <c r="B11" i="24"/>
  <c r="D13" i="24"/>
  <c r="I12" i="24"/>
  <c r="H11" i="24"/>
  <c r="C14" i="24"/>
  <c r="H8" i="24"/>
  <c r="H13" i="24"/>
  <c r="F12" i="24"/>
  <c r="F8" i="24"/>
  <c r="G14" i="24"/>
  <c r="C13" i="24"/>
  <c r="I8" i="24" l="1"/>
  <c r="H9" i="24"/>
  <c r="B12" i="24"/>
  <c r="D8" i="24"/>
  <c r="F10" i="24"/>
  <c r="H15" i="24"/>
  <c r="I11" i="24"/>
  <c r="E9" i="24"/>
  <c r="B14" i="24"/>
  <c r="B13" i="24"/>
  <c r="H12" i="24"/>
  <c r="D11" i="24"/>
  <c r="F9" i="24"/>
  <c r="I15" i="24"/>
  <c r="E14" i="24"/>
  <c r="G10" i="24"/>
  <c r="D14" i="24"/>
  <c r="I9" i="24"/>
  <c r="D15" i="24"/>
  <c r="C11" i="24"/>
  <c r="G12" i="24"/>
  <c r="E15" i="24"/>
  <c r="E12" i="24"/>
  <c r="B10" i="24"/>
  <c r="F14" i="24"/>
  <c r="E8" i="24"/>
  <c r="G13" i="24"/>
  <c r="I10" i="24"/>
  <c r="G11" i="24"/>
  <c r="F15" i="24"/>
  <c r="E11" i="24"/>
</calcChain>
</file>

<file path=xl/sharedStrings.xml><?xml version="1.0" encoding="utf-8"?>
<sst xmlns="http://schemas.openxmlformats.org/spreadsheetml/2006/main" count="7579" uniqueCount="1928">
  <si>
    <t>Club</t>
  </si>
  <si>
    <t>CC Chatillon</t>
  </si>
  <si>
    <t>Cyclo Team 69</t>
  </si>
  <si>
    <t>FFC 3</t>
  </si>
  <si>
    <t>M</t>
  </si>
  <si>
    <t>Fédération</t>
  </si>
  <si>
    <t>Date
inscription</t>
  </si>
  <si>
    <t xml:space="preserve">Nom </t>
  </si>
  <si>
    <t>Prénom</t>
  </si>
  <si>
    <t>Dépt</t>
  </si>
  <si>
    <t>FFC</t>
  </si>
  <si>
    <t>UFOLEP</t>
  </si>
  <si>
    <t>Op</t>
  </si>
  <si>
    <t>Pc</t>
  </si>
  <si>
    <t>F</t>
  </si>
  <si>
    <t>Florent</t>
  </si>
  <si>
    <t>ASL Hauteville</t>
  </si>
  <si>
    <t>Stéphane</t>
  </si>
  <si>
    <t>Pascal</t>
  </si>
  <si>
    <t>UV Chalon</t>
  </si>
  <si>
    <t>CHANEL</t>
  </si>
  <si>
    <t>Gilles</t>
  </si>
  <si>
    <t>Team des Dombes</t>
  </si>
  <si>
    <t>01</t>
  </si>
  <si>
    <t>Roger</t>
  </si>
  <si>
    <t>03</t>
  </si>
  <si>
    <t>Frédéric</t>
  </si>
  <si>
    <t>Philippe</t>
  </si>
  <si>
    <t>VC Corbas</t>
  </si>
  <si>
    <t>69</t>
  </si>
  <si>
    <t>GOLLINUCCI</t>
  </si>
  <si>
    <t>André</t>
  </si>
  <si>
    <t>VC Lagnieu</t>
  </si>
  <si>
    <t>Christian</t>
  </si>
  <si>
    <t>Mirebeau SC</t>
  </si>
  <si>
    <t>21</t>
  </si>
  <si>
    <t>LEJARZA</t>
  </si>
  <si>
    <t>Eric</t>
  </si>
  <si>
    <t>Dynamic Riorges Vélo</t>
  </si>
  <si>
    <t>42</t>
  </si>
  <si>
    <t>MARTINS</t>
  </si>
  <si>
    <t>José</t>
  </si>
  <si>
    <t>CC Bioux</t>
  </si>
  <si>
    <t>71</t>
  </si>
  <si>
    <t>Julien</t>
  </si>
  <si>
    <t>ROLANDO</t>
  </si>
  <si>
    <t>VC Limas</t>
  </si>
  <si>
    <t>SERTHELON</t>
  </si>
  <si>
    <t>Damien</t>
  </si>
  <si>
    <t>Gleizé CC</t>
  </si>
  <si>
    <t>x</t>
  </si>
  <si>
    <t>FSGT (autre 71)</t>
  </si>
  <si>
    <t>3</t>
  </si>
  <si>
    <t>TC Auxone</t>
  </si>
  <si>
    <t>Date de naissance</t>
  </si>
  <si>
    <t>PERDERISET</t>
  </si>
  <si>
    <t>X</t>
  </si>
  <si>
    <t>Vérifications</t>
  </si>
  <si>
    <t>DUCHAINE</t>
  </si>
  <si>
    <t>Pierre</t>
  </si>
  <si>
    <t>LASSARA</t>
  </si>
  <si>
    <t>Alain</t>
  </si>
  <si>
    <t>AC Francheleins</t>
  </si>
  <si>
    <t>PITTET</t>
  </si>
  <si>
    <t>EC Saulonnaise</t>
  </si>
  <si>
    <t>MATRAT</t>
  </si>
  <si>
    <t>BERAUD</t>
  </si>
  <si>
    <t>Richard</t>
  </si>
  <si>
    <t>CUNHA</t>
  </si>
  <si>
    <t>Paul</t>
  </si>
  <si>
    <t>VC Decines</t>
  </si>
  <si>
    <t>NICOLLE</t>
  </si>
  <si>
    <t>CHASSAGNE</t>
  </si>
  <si>
    <t>VANNIER</t>
  </si>
  <si>
    <t>ASC Fours</t>
  </si>
  <si>
    <t>58</t>
  </si>
  <si>
    <t>VERMOREL</t>
  </si>
  <si>
    <t>CSADN Roanne</t>
  </si>
  <si>
    <t>GLEIZAL</t>
  </si>
  <si>
    <t>AC Moulin à Vent</t>
  </si>
  <si>
    <t>MONTARD</t>
  </si>
  <si>
    <t>Gérard</t>
  </si>
  <si>
    <t>MENIER</t>
  </si>
  <si>
    <t>Maurice</t>
  </si>
  <si>
    <t>ROUSSEL</t>
  </si>
  <si>
    <t>Jean-Pierre</t>
  </si>
  <si>
    <t>TC Auxonne</t>
  </si>
  <si>
    <t>LAVET</t>
  </si>
  <si>
    <t>Jean-luc</t>
  </si>
  <si>
    <t>Commentaires</t>
  </si>
  <si>
    <t>Club VC Avize</t>
  </si>
  <si>
    <t>Club EC Lyon Monplaisir</t>
  </si>
  <si>
    <t>JUGNIOT</t>
  </si>
  <si>
    <t>DEYRAIL</t>
  </si>
  <si>
    <t>BARLE</t>
  </si>
  <si>
    <t>Michel</t>
  </si>
  <si>
    <t>VC Caladois</t>
  </si>
  <si>
    <t>DUFOSSE</t>
  </si>
  <si>
    <t>David</t>
  </si>
  <si>
    <t>SIMMINI</t>
  </si>
  <si>
    <t>BESSON</t>
  </si>
  <si>
    <t>Robert</t>
  </si>
  <si>
    <t>MAUBLANC</t>
  </si>
  <si>
    <t>Jean-Michel</t>
  </si>
  <si>
    <t>BEAL</t>
  </si>
  <si>
    <t>CO Roannais</t>
  </si>
  <si>
    <t>CHAUDAGNE</t>
  </si>
  <si>
    <t>Olivier</t>
  </si>
  <si>
    <t>GRANGER</t>
  </si>
  <si>
    <t>LASSAIGNE</t>
  </si>
  <si>
    <t>Régis</t>
  </si>
  <si>
    <t>PREAUD</t>
  </si>
  <si>
    <t>PROST</t>
  </si>
  <si>
    <t>Laurent</t>
  </si>
  <si>
    <t>ROCHARD</t>
  </si>
  <si>
    <t>Nicolas</t>
  </si>
  <si>
    <t>ENAULT</t>
  </si>
  <si>
    <t>Thierry</t>
  </si>
  <si>
    <t>VSC Beaune</t>
  </si>
  <si>
    <t>PRAT</t>
  </si>
  <si>
    <t>EC Saint Priest</t>
  </si>
  <si>
    <t>FFC non précisé</t>
  </si>
  <si>
    <t>FFC 2012</t>
  </si>
  <si>
    <t>JACQUIN</t>
  </si>
  <si>
    <t>PLASSE</t>
  </si>
  <si>
    <t>Serge</t>
  </si>
  <si>
    <t>VC Max Barel</t>
  </si>
  <si>
    <t>Donnée  Jean Claude</t>
  </si>
  <si>
    <t>DECHAMP</t>
  </si>
  <si>
    <t>ECD Oullins</t>
  </si>
  <si>
    <t>NOLLOT</t>
  </si>
  <si>
    <t>Marcel</t>
  </si>
  <si>
    <t>VC Brignais</t>
  </si>
  <si>
    <t>Florian</t>
  </si>
  <si>
    <t>Minime FFC</t>
  </si>
  <si>
    <t>AURIAC</t>
  </si>
  <si>
    <t>Vincent</t>
  </si>
  <si>
    <t>BADEY</t>
  </si>
  <si>
    <t>Jean-Luc</t>
  </si>
  <si>
    <t>Daniel</t>
  </si>
  <si>
    <t>BARDAY</t>
  </si>
  <si>
    <t>Guy</t>
  </si>
  <si>
    <t>Romain</t>
  </si>
  <si>
    <t>Claude</t>
  </si>
  <si>
    <t>Jacques</t>
  </si>
  <si>
    <t>BAYON</t>
  </si>
  <si>
    <t>Fabrice</t>
  </si>
  <si>
    <t>Arnaud</t>
  </si>
  <si>
    <t>BELOUZE</t>
  </si>
  <si>
    <t>Grégory</t>
  </si>
  <si>
    <t>BERCET</t>
  </si>
  <si>
    <t>Joël</t>
  </si>
  <si>
    <t>BERGEROT</t>
  </si>
  <si>
    <t>BERLAND</t>
  </si>
  <si>
    <t>Benoît</t>
  </si>
  <si>
    <t>Sylvain</t>
  </si>
  <si>
    <t>BEUDET</t>
  </si>
  <si>
    <t>Yoann</t>
  </si>
  <si>
    <t>Dominique</t>
  </si>
  <si>
    <t>Lucien</t>
  </si>
  <si>
    <t>BIGNON</t>
  </si>
  <si>
    <t>Elie</t>
  </si>
  <si>
    <t>BOINON</t>
  </si>
  <si>
    <t>BONDETTI</t>
  </si>
  <si>
    <t>Aldo</t>
  </si>
  <si>
    <t>BOUCHET</t>
  </si>
  <si>
    <t>Bernard</t>
  </si>
  <si>
    <t>BOURGEON</t>
  </si>
  <si>
    <t>J.Claude</t>
  </si>
  <si>
    <t>BOURRICAND</t>
  </si>
  <si>
    <t>BRET</t>
  </si>
  <si>
    <t>Christophe</t>
  </si>
  <si>
    <t>Cédric</t>
  </si>
  <si>
    <t>CARRARA</t>
  </si>
  <si>
    <t>CARRE</t>
  </si>
  <si>
    <t>Patrice</t>
  </si>
  <si>
    <t>Fabien</t>
  </si>
  <si>
    <t>CATTIAUX</t>
  </si>
  <si>
    <t>Eddy</t>
  </si>
  <si>
    <t>CHABAT</t>
  </si>
  <si>
    <t>Guillaume</t>
  </si>
  <si>
    <t>Emmanuel</t>
  </si>
  <si>
    <t>CHAMBON</t>
  </si>
  <si>
    <t>CHEVALIER</t>
  </si>
  <si>
    <t>CHIRAT</t>
  </si>
  <si>
    <t>Gilbert</t>
  </si>
  <si>
    <t>Jonathan</t>
  </si>
  <si>
    <t>Antonio</t>
  </si>
  <si>
    <t>COQUARD</t>
  </si>
  <si>
    <t>J.Michel</t>
  </si>
  <si>
    <t>François</t>
  </si>
  <si>
    <t>DEBLANGEY</t>
  </si>
  <si>
    <t>Hervé</t>
  </si>
  <si>
    <t>DELEERSNYDER</t>
  </si>
  <si>
    <t>DEMARIA</t>
  </si>
  <si>
    <t>DENONFOUX</t>
  </si>
  <si>
    <t>DESGOUTTE</t>
  </si>
  <si>
    <t>Clément</t>
  </si>
  <si>
    <t>DONNET</t>
  </si>
  <si>
    <t>DUBIEF</t>
  </si>
  <si>
    <t>Jack</t>
  </si>
  <si>
    <t>DUBY</t>
  </si>
  <si>
    <t>Patrick</t>
  </si>
  <si>
    <t>DUCREUX</t>
  </si>
  <si>
    <t>Anaïs</t>
  </si>
  <si>
    <t>DUPUY</t>
  </si>
  <si>
    <t>Thomas</t>
  </si>
  <si>
    <t>EONO</t>
  </si>
  <si>
    <t>EYRAUD</t>
  </si>
  <si>
    <t>Denis</t>
  </si>
  <si>
    <t>FERLET</t>
  </si>
  <si>
    <t>Yannick</t>
  </si>
  <si>
    <t>FORLINI</t>
  </si>
  <si>
    <t>Bruno</t>
  </si>
  <si>
    <t>FOUILLOUSE</t>
  </si>
  <si>
    <t>FRASSANITO</t>
  </si>
  <si>
    <t>GAGNOUX</t>
  </si>
  <si>
    <t>GAUTHIER</t>
  </si>
  <si>
    <t>Mathieu</t>
  </si>
  <si>
    <t>Sébastien</t>
  </si>
  <si>
    <t>Jérôme</t>
  </si>
  <si>
    <t>GENETET</t>
  </si>
  <si>
    <t>GERMAIN</t>
  </si>
  <si>
    <t>Alexandre</t>
  </si>
  <si>
    <t>GIBERT</t>
  </si>
  <si>
    <t>GIRAUDIER</t>
  </si>
  <si>
    <t>Brendan</t>
  </si>
  <si>
    <t>GONZALES</t>
  </si>
  <si>
    <t>GOUJAT</t>
  </si>
  <si>
    <t>GOURLAND</t>
  </si>
  <si>
    <t>GRIMAUD</t>
  </si>
  <si>
    <t>GROS</t>
  </si>
  <si>
    <t>Samuel</t>
  </si>
  <si>
    <t>GUIGON</t>
  </si>
  <si>
    <t>HENRY</t>
  </si>
  <si>
    <t>HUMBERT</t>
  </si>
  <si>
    <t>JOLY</t>
  </si>
  <si>
    <t>JUILLARD</t>
  </si>
  <si>
    <t>KERVADEC</t>
  </si>
  <si>
    <t>Steven</t>
  </si>
  <si>
    <t>LABROSSE</t>
  </si>
  <si>
    <t>Raymond</t>
  </si>
  <si>
    <t>LACROIX</t>
  </si>
  <si>
    <t>LAREURE</t>
  </si>
  <si>
    <t>LEBAS</t>
  </si>
  <si>
    <t>LEBLANC</t>
  </si>
  <si>
    <t>LEMAITRE</t>
  </si>
  <si>
    <t>Jean</t>
  </si>
  <si>
    <t>LUQUET</t>
  </si>
  <si>
    <t>MAINARD</t>
  </si>
  <si>
    <t>MARTIN</t>
  </si>
  <si>
    <t>MARTINON</t>
  </si>
  <si>
    <t>MATRAY</t>
  </si>
  <si>
    <t>Grégoire</t>
  </si>
  <si>
    <t>MOREL</t>
  </si>
  <si>
    <t>MORO</t>
  </si>
  <si>
    <t>Didier</t>
  </si>
  <si>
    <t>NEEL</t>
  </si>
  <si>
    <t>NETO</t>
  </si>
  <si>
    <t>NICOLAS</t>
  </si>
  <si>
    <t>Anthony</t>
  </si>
  <si>
    <t>PERRIN</t>
  </si>
  <si>
    <t>PORGO</t>
  </si>
  <si>
    <t>POULENARD</t>
  </si>
  <si>
    <t>QUIVET</t>
  </si>
  <si>
    <t>RICHARD</t>
  </si>
  <si>
    <t>Stanislas</t>
  </si>
  <si>
    <t>RIVOIRE</t>
  </si>
  <si>
    <t>ROYER</t>
  </si>
  <si>
    <t>RUBERTI</t>
  </si>
  <si>
    <t>Mireille</t>
  </si>
  <si>
    <t>Roland</t>
  </si>
  <si>
    <t>SALAH</t>
  </si>
  <si>
    <t>SEGUIN</t>
  </si>
  <si>
    <t>SERINO</t>
  </si>
  <si>
    <t>SIE</t>
  </si>
  <si>
    <t>SZOSTAK</t>
  </si>
  <si>
    <t>TACNET</t>
  </si>
  <si>
    <t>THEVENIN</t>
  </si>
  <si>
    <t>THIEL</t>
  </si>
  <si>
    <t>TRACLET</t>
  </si>
  <si>
    <t>TRIBOULET</t>
  </si>
  <si>
    <t>VACHER</t>
  </si>
  <si>
    <t>VALLERY</t>
  </si>
  <si>
    <t>John</t>
  </si>
  <si>
    <t>VALLEZ</t>
  </si>
  <si>
    <t>Francis</t>
  </si>
  <si>
    <t>VANDAMME</t>
  </si>
  <si>
    <t>VAZ</t>
  </si>
  <si>
    <t>Mario</t>
  </si>
  <si>
    <t>VERGER</t>
  </si>
  <si>
    <t>Jérémy</t>
  </si>
  <si>
    <t>VIANA</t>
  </si>
  <si>
    <t>C</t>
  </si>
  <si>
    <t>39</t>
  </si>
  <si>
    <t>Nom</t>
  </si>
  <si>
    <t>38</t>
  </si>
  <si>
    <t>86</t>
  </si>
  <si>
    <t>74</t>
  </si>
  <si>
    <t>57</t>
  </si>
  <si>
    <t>25</t>
  </si>
  <si>
    <r>
      <t>Passage cadet 1</t>
    </r>
    <r>
      <rPr>
        <vertAlign val="superscript"/>
        <sz val="8"/>
        <color theme="1"/>
        <rFont val="Arial"/>
        <family val="2"/>
      </rPr>
      <t>ere</t>
    </r>
    <r>
      <rPr>
        <sz val="8"/>
        <color theme="1"/>
        <rFont val="Arial"/>
        <family val="2"/>
      </rPr>
      <t xml:space="preserve"> année
 à cadet 2</t>
    </r>
    <r>
      <rPr>
        <vertAlign val="superscript"/>
        <sz val="8"/>
        <color theme="1"/>
        <rFont val="Calibri"/>
        <family val="2"/>
        <scheme val="minor"/>
      </rPr>
      <t>ieme</t>
    </r>
    <r>
      <rPr>
        <sz val="8"/>
        <color theme="1"/>
        <rFont val="Arial"/>
        <family val="2"/>
      </rPr>
      <t xml:space="preserve"> année</t>
    </r>
  </si>
  <si>
    <t>ROSSI</t>
  </si>
  <si>
    <t>VS Fraisses</t>
  </si>
  <si>
    <t>RO Chambon Feugerolles</t>
  </si>
  <si>
    <t>St Denis Cyclisme</t>
  </si>
  <si>
    <t>3ème cat 2012</t>
  </si>
  <si>
    <t>Loic</t>
  </si>
  <si>
    <t>428 ème - 16,1 points</t>
  </si>
  <si>
    <t>VC Druillat</t>
  </si>
  <si>
    <t>monté en 3 en 2012</t>
  </si>
  <si>
    <t xml:space="preserve">ASL Hauteville </t>
  </si>
  <si>
    <t xml:space="preserve">Briennon VP </t>
  </si>
  <si>
    <t xml:space="preserve">CC Bioux </t>
  </si>
  <si>
    <t xml:space="preserve">VC Trévoux </t>
  </si>
  <si>
    <t xml:space="preserve">VL Feillens </t>
  </si>
  <si>
    <t xml:space="preserve">AC Buellas </t>
  </si>
  <si>
    <t>AC Neuville</t>
  </si>
  <si>
    <t>ASOS St-Galmier</t>
  </si>
  <si>
    <t>Bellerive SC</t>
  </si>
  <si>
    <t>CC Replonges</t>
  </si>
  <si>
    <t>Crèches</t>
  </si>
  <si>
    <t>CSADN Roanne Mably</t>
  </si>
  <si>
    <t>CSM Vic sur Seille</t>
  </si>
  <si>
    <t>Dynamic Vélo Riorges</t>
  </si>
  <si>
    <t>EC Charlieu</t>
  </si>
  <si>
    <t>EC Gray Arc</t>
  </si>
  <si>
    <t>ECO Firminy</t>
  </si>
  <si>
    <t>GO Costellois</t>
  </si>
  <si>
    <t>Jura Dôlois Cyclisme</t>
  </si>
  <si>
    <t>RS Meximieux</t>
  </si>
  <si>
    <t>SC Manissieux</t>
  </si>
  <si>
    <t>Team Montbard Lantenay</t>
  </si>
  <si>
    <t>UC Digoin</t>
  </si>
  <si>
    <t>VC Dôle</t>
  </si>
  <si>
    <t>VC du Velay</t>
  </si>
  <si>
    <t>VC Roanne</t>
  </si>
  <si>
    <t>VC Villerest</t>
  </si>
  <si>
    <t>VS Trouhans</t>
  </si>
  <si>
    <t>AUMONIER</t>
  </si>
  <si>
    <t>Gabriel</t>
  </si>
  <si>
    <t>Jean-Claude</t>
  </si>
  <si>
    <t>CHATELUS</t>
  </si>
  <si>
    <t>CHERPIN</t>
  </si>
  <si>
    <t>Alan</t>
  </si>
  <si>
    <t>EHRHOLD</t>
  </si>
  <si>
    <t>FERRET</t>
  </si>
  <si>
    <t>Noël</t>
  </si>
  <si>
    <t>GEOFFRAY</t>
  </si>
  <si>
    <t>HELLIN</t>
  </si>
  <si>
    <t>MILLET</t>
  </si>
  <si>
    <t>Joris</t>
  </si>
  <si>
    <t>Quentin</t>
  </si>
  <si>
    <t>PETITJEAN</t>
  </si>
  <si>
    <t>POMORSKI</t>
  </si>
  <si>
    <t>RIGOMIER</t>
  </si>
  <si>
    <t>CC Etupes</t>
  </si>
  <si>
    <t>Brignais</t>
  </si>
  <si>
    <t>60</t>
  </si>
  <si>
    <t>VC Beauvais</t>
  </si>
  <si>
    <t>VC Montbrison</t>
  </si>
  <si>
    <t>VTT Nord Isère</t>
  </si>
  <si>
    <t>Bourg en Bresse</t>
  </si>
  <si>
    <t>THIEBAUT</t>
  </si>
  <si>
    <t>EC Tourquennoise</t>
  </si>
  <si>
    <t>FFC en attente</t>
  </si>
  <si>
    <t>RODOT</t>
  </si>
  <si>
    <t>Jocelyn</t>
  </si>
  <si>
    <t>43</t>
  </si>
  <si>
    <t>VC Roannais</t>
  </si>
  <si>
    <t>LAGOUTE</t>
  </si>
  <si>
    <t>SALQUE</t>
  </si>
  <si>
    <t>THOLLET</t>
  </si>
  <si>
    <t>Autorisation
 FSGT 71</t>
  </si>
  <si>
    <t>Coureurs extérieurs autorisés à courir en FSGT 71</t>
  </si>
  <si>
    <t xml:space="preserve">Dernière mise à jour le : </t>
  </si>
  <si>
    <t>DEVARENNE</t>
  </si>
  <si>
    <t>BENETIERE</t>
  </si>
  <si>
    <t>Jean Marc</t>
  </si>
  <si>
    <t>GUIDE</t>
  </si>
  <si>
    <t>BEAUGEY</t>
  </si>
  <si>
    <t>VC Vault en Velin</t>
  </si>
  <si>
    <t>VC Trévoux</t>
  </si>
  <si>
    <t>UC Varennoise</t>
  </si>
  <si>
    <t>MONTARON</t>
  </si>
  <si>
    <t>ACDLM</t>
  </si>
  <si>
    <t>BESSY</t>
  </si>
  <si>
    <t>ASPTT Dijon</t>
  </si>
  <si>
    <t>Cadet FFC</t>
  </si>
  <si>
    <t>engagé en MINIME</t>
  </si>
  <si>
    <t>TARDY</t>
  </si>
  <si>
    <t>RENAUD</t>
  </si>
  <si>
    <t>HANS</t>
  </si>
  <si>
    <t>ASA</t>
  </si>
  <si>
    <t>EC Baumoise</t>
  </si>
  <si>
    <t>PS Autun</t>
  </si>
  <si>
    <t>PORCIN</t>
  </si>
  <si>
    <t>AC Buellas</t>
  </si>
  <si>
    <t>VC Trevoltien</t>
  </si>
  <si>
    <t>Pierre Yves</t>
  </si>
  <si>
    <t>x erreur réponse mail</t>
  </si>
  <si>
    <t>x pas d'adresse mail</t>
  </si>
  <si>
    <t>Benoit</t>
  </si>
  <si>
    <t>MARIDET</t>
  </si>
  <si>
    <t>06/03/2013 corrigé</t>
  </si>
  <si>
    <t>ALSINA</t>
  </si>
  <si>
    <t>PATIENT</t>
  </si>
  <si>
    <t>GOIFFON</t>
  </si>
  <si>
    <t>PATAY</t>
  </si>
  <si>
    <t>Geliez CC</t>
  </si>
  <si>
    <t>J-Christophe</t>
  </si>
  <si>
    <t>Donnée  Jean Claude 2</t>
  </si>
  <si>
    <t>CORBRAT</t>
  </si>
  <si>
    <t xml:space="preserve"> demande pc ou pco</t>
  </si>
  <si>
    <t>AC Tarare POPEY</t>
  </si>
  <si>
    <t>Jean Paul</t>
  </si>
  <si>
    <t>DELAYE</t>
  </si>
  <si>
    <t>DEVILAINE</t>
  </si>
  <si>
    <t>GATHIER</t>
  </si>
  <si>
    <t>Mathias</t>
  </si>
  <si>
    <t>GIRAUDON</t>
  </si>
  <si>
    <t>GAREL</t>
  </si>
  <si>
    <t>DUMAS</t>
  </si>
  <si>
    <t>DURBIZE</t>
  </si>
  <si>
    <t>Kévin</t>
  </si>
  <si>
    <t>ROHDE</t>
  </si>
  <si>
    <t>Tony</t>
  </si>
  <si>
    <t>CHAVALIER</t>
  </si>
  <si>
    <t>J- François</t>
  </si>
  <si>
    <t>Rémy</t>
  </si>
  <si>
    <t>MURE</t>
  </si>
  <si>
    <t>SERVAIS</t>
  </si>
  <si>
    <t>OCAMPO-GARZON</t>
  </si>
  <si>
    <t>Carlos</t>
  </si>
  <si>
    <t>CS Pont de Chéruy</t>
  </si>
  <si>
    <t>Comité FSGT 69</t>
  </si>
  <si>
    <t>ES Jonage CYCLO</t>
  </si>
  <si>
    <t>GENTY</t>
  </si>
  <si>
    <t>LAFFAYE</t>
  </si>
  <si>
    <t>JAVOUET</t>
  </si>
  <si>
    <t>FFC Cadet</t>
  </si>
  <si>
    <t>ROUBAUD</t>
  </si>
  <si>
    <t>VS Longecourt en plaine</t>
  </si>
  <si>
    <t>TISSERAND</t>
  </si>
  <si>
    <t>Sebastien</t>
  </si>
  <si>
    <t>VS Dijon</t>
  </si>
  <si>
    <t>NON ADMIS</t>
  </si>
  <si>
    <t>OPEN non précisé</t>
  </si>
  <si>
    <t>CR4C</t>
  </si>
  <si>
    <t>THIBERT</t>
  </si>
  <si>
    <t>BALDUCCI</t>
  </si>
  <si>
    <t>Alfred</t>
  </si>
  <si>
    <t>AS GGB France Annecy</t>
  </si>
  <si>
    <t>VC Trévoltien</t>
  </si>
  <si>
    <t>DURAND</t>
  </si>
  <si>
    <t>BUHLER</t>
  </si>
  <si>
    <t>Inscrit après 1ère course</t>
  </si>
  <si>
    <t>JURY</t>
  </si>
  <si>
    <t>HEROLD</t>
  </si>
  <si>
    <t>pas trouvé FFC</t>
  </si>
  <si>
    <t>J-Baptiste</t>
  </si>
  <si>
    <t>Junior féminine</t>
  </si>
  <si>
    <t>AIGON</t>
  </si>
  <si>
    <t>ALLAIN</t>
  </si>
  <si>
    <t>BEAUCOUP</t>
  </si>
  <si>
    <t>ASOS Saint Galmier</t>
  </si>
  <si>
    <t xml:space="preserve">pas de cat, pas retour mail </t>
  </si>
  <si>
    <t>BOUGAIN</t>
  </si>
  <si>
    <t>Team SPOC Nice</t>
  </si>
  <si>
    <t>06</t>
  </si>
  <si>
    <t>CHAMBODU</t>
  </si>
  <si>
    <t>CHARBONNIER</t>
  </si>
  <si>
    <t>DESCHAMPS</t>
  </si>
  <si>
    <t>UCF</t>
  </si>
  <si>
    <t>quel fédé?</t>
  </si>
  <si>
    <t>DUPERON</t>
  </si>
  <si>
    <t>FARINET</t>
  </si>
  <si>
    <t>GERENTON</t>
  </si>
  <si>
    <t>Briennon Vélo Passion</t>
  </si>
  <si>
    <t>GROULARD</t>
  </si>
  <si>
    <t>Gaëtan</t>
  </si>
  <si>
    <t>GO le Coteau</t>
  </si>
  <si>
    <t>HAMELIN</t>
  </si>
  <si>
    <t>JOMAIN</t>
  </si>
  <si>
    <t>LAMSTAES</t>
  </si>
  <si>
    <t>MIGOULE</t>
  </si>
  <si>
    <t>PONS</t>
  </si>
  <si>
    <t>SERVAJEAN</t>
  </si>
  <si>
    <t>TREILLE</t>
  </si>
  <si>
    <t xml:space="preserve">DURANTON </t>
  </si>
  <si>
    <t>ROUSSET</t>
  </si>
  <si>
    <t>RAVIER</t>
  </si>
  <si>
    <t>VC  Vault en Velin</t>
  </si>
  <si>
    <t>attente réponse Club</t>
  </si>
  <si>
    <t>LHUISSET</t>
  </si>
  <si>
    <t>VC Velay</t>
  </si>
  <si>
    <t>pas retour mail</t>
  </si>
  <si>
    <t>VEILLET</t>
  </si>
  <si>
    <t>Jean-Yves</t>
  </si>
  <si>
    <t>GAY</t>
  </si>
  <si>
    <t>Monté sur victoire Vougy</t>
  </si>
  <si>
    <t>Monté sur victoire St Martin</t>
  </si>
  <si>
    <t>Monté sur victoire Jully les Buxy</t>
  </si>
  <si>
    <t>CAZEAUX</t>
  </si>
  <si>
    <t>LALA</t>
  </si>
  <si>
    <t>LAMBERTI</t>
  </si>
  <si>
    <t>NAVARRO</t>
  </si>
  <si>
    <t>Dossard</t>
  </si>
  <si>
    <t>Categorie</t>
  </si>
  <si>
    <t>Féminime</t>
  </si>
  <si>
    <t>Minime</t>
  </si>
  <si>
    <t>Extérieur</t>
  </si>
  <si>
    <t>*</t>
  </si>
  <si>
    <t>Clat</t>
  </si>
  <si>
    <t>Geoffrey</t>
  </si>
  <si>
    <t>Franck</t>
  </si>
  <si>
    <t>Sandrine</t>
  </si>
  <si>
    <t>Aurélien</t>
  </si>
  <si>
    <t>BRUN</t>
  </si>
  <si>
    <t>Manuel</t>
  </si>
  <si>
    <t>Marc</t>
  </si>
  <si>
    <t>DUFOUR</t>
  </si>
  <si>
    <t>FAVRE</t>
  </si>
  <si>
    <t>GAILLARD</t>
  </si>
  <si>
    <t>Benjamin</t>
  </si>
  <si>
    <t>Yvan</t>
  </si>
  <si>
    <t>LOMBARD</t>
  </si>
  <si>
    <t>MOUREY</t>
  </si>
  <si>
    <t>PATRU</t>
  </si>
  <si>
    <t>ROBERT</t>
  </si>
  <si>
    <t>Club organisateur</t>
  </si>
  <si>
    <t>Epreuve</t>
  </si>
  <si>
    <t>Date de l'épreuve</t>
  </si>
  <si>
    <t>Catégorie</t>
  </si>
  <si>
    <t>Longueur du circuit</t>
  </si>
  <si>
    <t>1 / 2</t>
  </si>
  <si>
    <t>4</t>
  </si>
  <si>
    <t>5</t>
  </si>
  <si>
    <t>6</t>
  </si>
  <si>
    <t xml:space="preserve">Nombre de tours </t>
  </si>
  <si>
    <t>Distance à parcourir</t>
  </si>
  <si>
    <t>KM</t>
  </si>
  <si>
    <t>FLORENCE</t>
  </si>
  <si>
    <t>BROE</t>
  </si>
  <si>
    <t>Points</t>
  </si>
  <si>
    <r>
      <t xml:space="preserve">FSGT </t>
    </r>
    <r>
      <rPr>
        <b/>
        <sz val="12"/>
        <rFont val="Arial"/>
        <family val="2"/>
      </rPr>
      <t>1</t>
    </r>
  </si>
  <si>
    <r>
      <t xml:space="preserve">FSGT </t>
    </r>
    <r>
      <rPr>
        <b/>
        <sz val="12"/>
        <rFont val="Arial"/>
        <family val="2"/>
      </rPr>
      <t>2</t>
    </r>
  </si>
  <si>
    <r>
      <t xml:space="preserve">FSGT </t>
    </r>
    <r>
      <rPr>
        <b/>
        <sz val="12"/>
        <rFont val="Arial"/>
        <family val="2"/>
      </rPr>
      <t>3</t>
    </r>
  </si>
  <si>
    <r>
      <t xml:space="preserve">FSGT  </t>
    </r>
    <r>
      <rPr>
        <b/>
        <sz val="14"/>
        <color theme="1"/>
        <rFont val="Arial"/>
        <family val="2"/>
      </rPr>
      <t xml:space="preserve">1 </t>
    </r>
    <r>
      <rPr>
        <sz val="11"/>
        <color theme="1"/>
        <rFont val="Arial"/>
        <family val="2"/>
      </rPr>
      <t xml:space="preserve">+ </t>
    </r>
    <r>
      <rPr>
        <b/>
        <sz val="14"/>
        <color theme="1"/>
        <rFont val="Arial"/>
        <family val="2"/>
      </rPr>
      <t xml:space="preserve">2 </t>
    </r>
    <r>
      <rPr>
        <sz val="11"/>
        <color theme="1"/>
        <rFont val="Arial"/>
        <family val="2"/>
      </rPr>
      <t xml:space="preserve">+ </t>
    </r>
    <r>
      <rPr>
        <b/>
        <sz val="14"/>
        <color theme="1"/>
        <rFont val="Arial"/>
        <family val="2"/>
      </rPr>
      <t>3</t>
    </r>
  </si>
  <si>
    <r>
      <t xml:space="preserve">FSGT
</t>
    </r>
    <r>
      <rPr>
        <b/>
        <sz val="12"/>
        <rFont val="Arial"/>
        <family val="2"/>
      </rPr>
      <t>2 / 3</t>
    </r>
  </si>
  <si>
    <r>
      <t xml:space="preserve">FSGT </t>
    </r>
    <r>
      <rPr>
        <b/>
        <sz val="12"/>
        <rFont val="Arial"/>
        <family val="2"/>
      </rPr>
      <t>5</t>
    </r>
  </si>
  <si>
    <t>BALLIN</t>
  </si>
  <si>
    <t>Thimothée</t>
  </si>
  <si>
    <t>Perséverante Pont / Yonne</t>
  </si>
  <si>
    <t>89</t>
  </si>
  <si>
    <t xml:space="preserve">VC Caladois </t>
  </si>
  <si>
    <t xml:space="preserve">x </t>
  </si>
  <si>
    <t>CLERMIDY</t>
  </si>
  <si>
    <t>DE POURCQ</t>
  </si>
  <si>
    <t>Prodialog David Derepas</t>
  </si>
  <si>
    <t>DELORM</t>
  </si>
  <si>
    <t>VC Francheville</t>
  </si>
  <si>
    <t>FEBVAY</t>
  </si>
  <si>
    <t>SCO Dijon</t>
  </si>
  <si>
    <t>a vérifier</t>
  </si>
  <si>
    <t>GUILLOT</t>
  </si>
  <si>
    <t>Dijon Sport Cyclisme</t>
  </si>
  <si>
    <t>GUILLOTIN</t>
  </si>
  <si>
    <t>LEVILLAIN</t>
  </si>
  <si>
    <t>UC Culoz Belley</t>
  </si>
  <si>
    <t>VC Ruffey les Echirey</t>
  </si>
  <si>
    <t>LORENZO</t>
  </si>
  <si>
    <t>MARTINEZ</t>
  </si>
  <si>
    <t>AC Lyon Vaise</t>
  </si>
  <si>
    <t>MESSON</t>
  </si>
  <si>
    <r>
      <t xml:space="preserve">FFC 2012, </t>
    </r>
    <r>
      <rPr>
        <sz val="10"/>
        <color rgb="FFFF0000"/>
        <rFont val="Arial"/>
        <family val="2"/>
      </rPr>
      <t>2013 non précisé</t>
    </r>
  </si>
  <si>
    <t>PAGE</t>
  </si>
  <si>
    <t>Pierrick</t>
  </si>
  <si>
    <t>PLANQUETTE</t>
  </si>
  <si>
    <t>Jérome</t>
  </si>
  <si>
    <t>CC du Liger</t>
  </si>
  <si>
    <t>80</t>
  </si>
  <si>
    <t>Monté sur victoire Ecuisses</t>
  </si>
  <si>
    <t>REBENAQUE</t>
  </si>
  <si>
    <t>ROGE</t>
  </si>
  <si>
    <t>Jean-Guy</t>
  </si>
  <si>
    <t>AC Etaulais</t>
  </si>
  <si>
    <t>17</t>
  </si>
  <si>
    <t>SIRE</t>
  </si>
  <si>
    <t>VAN DER BIEST</t>
  </si>
  <si>
    <t>Monté sur victoire Sommery</t>
  </si>
  <si>
    <t>VIAL</t>
  </si>
  <si>
    <t>SCHMITT</t>
  </si>
  <si>
    <t>Renald</t>
  </si>
  <si>
    <t>GRILLOT</t>
  </si>
  <si>
    <t>BARBET</t>
  </si>
  <si>
    <t>RIVIERE</t>
  </si>
  <si>
    <r>
      <t xml:space="preserve">FSGT </t>
    </r>
    <r>
      <rPr>
        <b/>
        <sz val="12"/>
        <rFont val="Arial"/>
        <family val="2"/>
      </rPr>
      <t>6</t>
    </r>
  </si>
  <si>
    <t>MACAGNINO</t>
  </si>
  <si>
    <t xml:space="preserve">CSADN Roanne </t>
  </si>
  <si>
    <t>TEIXEIRA</t>
  </si>
  <si>
    <t>POMMIER</t>
  </si>
  <si>
    <t>Annick</t>
  </si>
  <si>
    <t>N° de licence</t>
  </si>
  <si>
    <t>AMILAIN</t>
  </si>
  <si>
    <t>Tournus</t>
  </si>
  <si>
    <t>AMOUR</t>
  </si>
  <si>
    <t>Pierre-Laurent</t>
  </si>
  <si>
    <t>Creusot VS</t>
  </si>
  <si>
    <t>AMPS</t>
  </si>
  <si>
    <t>ANDRE</t>
  </si>
  <si>
    <t>ASPTT Chalon</t>
  </si>
  <si>
    <t>Lionel</t>
  </si>
  <si>
    <t>Thérèse</t>
  </si>
  <si>
    <t>St-Marcel</t>
  </si>
  <si>
    <t>ARNAUD</t>
  </si>
  <si>
    <t xml:space="preserve">Melay </t>
  </si>
  <si>
    <t>AUBERIVE</t>
  </si>
  <si>
    <t>VS Chalon</t>
  </si>
  <si>
    <t>AUCLERC</t>
  </si>
  <si>
    <t>Carole</t>
  </si>
  <si>
    <t>St-Martin en Br.</t>
  </si>
  <si>
    <t>Lucas</t>
  </si>
  <si>
    <t>AUFFRAY</t>
  </si>
  <si>
    <t>Flacé</t>
  </si>
  <si>
    <t>BADOUX</t>
  </si>
  <si>
    <t>Georges</t>
  </si>
  <si>
    <t>BAGGETTO</t>
  </si>
  <si>
    <t>Sanvignes</t>
  </si>
  <si>
    <t>Verdun</t>
  </si>
  <si>
    <t>BAILLY</t>
  </si>
  <si>
    <t>BALLIGAND</t>
  </si>
  <si>
    <t xml:space="preserve">Aluze </t>
  </si>
  <si>
    <t>Céline</t>
  </si>
  <si>
    <t>BARAULT</t>
  </si>
  <si>
    <t>Matthias</t>
  </si>
  <si>
    <t>St-Rémy</t>
  </si>
  <si>
    <t>BARSKI</t>
  </si>
  <si>
    <t>BARTHET</t>
  </si>
  <si>
    <t>Louhans</t>
  </si>
  <si>
    <t>BAUDON</t>
  </si>
  <si>
    <t>Charolles</t>
  </si>
  <si>
    <t>Rémi</t>
  </si>
  <si>
    <t>BEAUFILS</t>
  </si>
  <si>
    <t>BEAUSOLEIL</t>
  </si>
  <si>
    <t>BERGER</t>
  </si>
  <si>
    <t>Maxime</t>
  </si>
  <si>
    <t>BERNE</t>
  </si>
  <si>
    <t>BERNET</t>
  </si>
  <si>
    <t>BERROCAL</t>
  </si>
  <si>
    <t>Henri</t>
  </si>
  <si>
    <t>BERT</t>
  </si>
  <si>
    <t>Jean-Paul</t>
  </si>
  <si>
    <t>BERTHELOT</t>
  </si>
  <si>
    <t>Jacky</t>
  </si>
  <si>
    <t>BLONDEAU</t>
  </si>
  <si>
    <t>Armand</t>
  </si>
  <si>
    <t>Jean-Louis</t>
  </si>
  <si>
    <t>BOISSARD</t>
  </si>
  <si>
    <t>BOISSEAU</t>
  </si>
  <si>
    <t>BONIN</t>
  </si>
  <si>
    <t>Catherine</t>
  </si>
  <si>
    <t>BONNAMOUR</t>
  </si>
  <si>
    <t>BONNARDOT</t>
  </si>
  <si>
    <t>Martine</t>
  </si>
  <si>
    <t>BONNEFOY</t>
  </si>
  <si>
    <t>Henry</t>
  </si>
  <si>
    <t>BORGOBELLO</t>
  </si>
  <si>
    <t>Ecuisses</t>
  </si>
  <si>
    <t>BORNE</t>
  </si>
  <si>
    <t>Jean-François</t>
  </si>
  <si>
    <t>BOUDOT</t>
  </si>
  <si>
    <t>BOUFLET</t>
  </si>
  <si>
    <t>BOUILLOUX</t>
  </si>
  <si>
    <t>Isabelle</t>
  </si>
  <si>
    <t>Tanguy</t>
  </si>
  <si>
    <t>Marcigny</t>
  </si>
  <si>
    <t>BOULISSET</t>
  </si>
  <si>
    <t>Buxy</t>
  </si>
  <si>
    <t>Tramayes</t>
  </si>
  <si>
    <t>Fabienne</t>
  </si>
  <si>
    <t>BRELAUD</t>
  </si>
  <si>
    <t>BRIOTTET</t>
  </si>
  <si>
    <t>Bertrand</t>
  </si>
  <si>
    <t>BRUGNON</t>
  </si>
  <si>
    <t>Antoine</t>
  </si>
  <si>
    <t>BRUZZONI</t>
  </si>
  <si>
    <t>BUE</t>
  </si>
  <si>
    <t>René</t>
  </si>
  <si>
    <t>BUFFET</t>
  </si>
  <si>
    <t>BURDILLAT</t>
  </si>
  <si>
    <t>BURNICHON</t>
  </si>
  <si>
    <t>BURTIN</t>
  </si>
  <si>
    <t>BURY</t>
  </si>
  <si>
    <t>BUTTARD</t>
  </si>
  <si>
    <t>Anne</t>
  </si>
  <si>
    <t>BUVAT</t>
  </si>
  <si>
    <t>CAIRE</t>
  </si>
  <si>
    <t>CALBA</t>
  </si>
  <si>
    <t>CALONNE</t>
  </si>
  <si>
    <t>CANNARD</t>
  </si>
  <si>
    <t>CARNET</t>
  </si>
  <si>
    <t>CASCIELLO</t>
  </si>
  <si>
    <t>CECCON</t>
  </si>
  <si>
    <t>CHAMBION</t>
  </si>
  <si>
    <t>CHAMBREY</t>
  </si>
  <si>
    <t>CHANDET</t>
  </si>
  <si>
    <t>CHAPELON</t>
  </si>
  <si>
    <t>CHARLOT</t>
  </si>
  <si>
    <t>CHARNAY</t>
  </si>
  <si>
    <t>CHAVANNE</t>
  </si>
  <si>
    <t>Paray Cyclisme</t>
  </si>
  <si>
    <t>CHEVASSUS</t>
  </si>
  <si>
    <t>CHEVENARD</t>
  </si>
  <si>
    <t>Jean-Marc</t>
  </si>
  <si>
    <t>CHEVROT</t>
  </si>
  <si>
    <t>CHISU</t>
  </si>
  <si>
    <t>CHOMETTON</t>
  </si>
  <si>
    <t>CIKACZ</t>
  </si>
  <si>
    <t>Ludovic</t>
  </si>
  <si>
    <t>CLERC</t>
  </si>
  <si>
    <t>Albert</t>
  </si>
  <si>
    <t>Xavier</t>
  </si>
  <si>
    <t>COGNARD</t>
  </si>
  <si>
    <t>CSE Creusot</t>
  </si>
  <si>
    <t>COLIN</t>
  </si>
  <si>
    <t>COLOMBET</t>
  </si>
  <si>
    <t>COLUSSI</t>
  </si>
  <si>
    <t>CORDIER</t>
  </si>
  <si>
    <t>Jean-Christophe</t>
  </si>
  <si>
    <t>Adrien</t>
  </si>
  <si>
    <t>COTE</t>
  </si>
  <si>
    <t>William</t>
  </si>
  <si>
    <t>COUREAU</t>
  </si>
  <si>
    <t>Laure</t>
  </si>
  <si>
    <t>CREUZENET</t>
  </si>
  <si>
    <t>Sylvie</t>
  </si>
  <si>
    <t>DA SILVA</t>
  </si>
  <si>
    <t>DARGAUD</t>
  </si>
  <si>
    <t>DAUBAS</t>
  </si>
  <si>
    <t>DAVANTURE</t>
  </si>
  <si>
    <t>DAVID</t>
  </si>
  <si>
    <t>DE SOUSA</t>
  </si>
  <si>
    <t>DE SOUSA AZEVEDO</t>
  </si>
  <si>
    <t>Adao</t>
  </si>
  <si>
    <t>Evann</t>
  </si>
  <si>
    <t>Kelyann</t>
  </si>
  <si>
    <t>DE VECCHI</t>
  </si>
  <si>
    <t>DEBORDE</t>
  </si>
  <si>
    <t>DECOUCHE</t>
  </si>
  <si>
    <t>Alexis</t>
  </si>
  <si>
    <t>DEGUEURCE</t>
  </si>
  <si>
    <t>DELARCHE</t>
  </si>
  <si>
    <t>DELBLOUWE</t>
  </si>
  <si>
    <t>DELERUE</t>
  </si>
  <si>
    <t>DEMEUZOY</t>
  </si>
  <si>
    <t>DEMORTIERE</t>
  </si>
  <si>
    <t>Aude</t>
  </si>
  <si>
    <t>DESBOTTES</t>
  </si>
  <si>
    <t>DESBROSSES</t>
  </si>
  <si>
    <t>Yves</t>
  </si>
  <si>
    <t>DESCOMBIN</t>
  </si>
  <si>
    <t>DESMARIS</t>
  </si>
  <si>
    <t>DEVELAY</t>
  </si>
  <si>
    <t>DIBETTA</t>
  </si>
  <si>
    <t>DONZEL</t>
  </si>
  <si>
    <t>DORIN</t>
  </si>
  <si>
    <t>DORNIER</t>
  </si>
  <si>
    <t>DOS SANTOS</t>
  </si>
  <si>
    <t>DOUA</t>
  </si>
  <si>
    <t>DOUHARD</t>
  </si>
  <si>
    <t>DRAPIER</t>
  </si>
  <si>
    <t>DRUERE</t>
  </si>
  <si>
    <t>Cassandre</t>
  </si>
  <si>
    <t>DRUET</t>
  </si>
  <si>
    <t>DUBESSAY</t>
  </si>
  <si>
    <t>Lucie</t>
  </si>
  <si>
    <t>DUBOIS</t>
  </si>
  <si>
    <t>DUCAROUGE</t>
  </si>
  <si>
    <t>Jean-Jacques</t>
  </si>
  <si>
    <t>DUCHESNE</t>
  </si>
  <si>
    <t>DUCRET</t>
  </si>
  <si>
    <t>DUMONT</t>
  </si>
  <si>
    <t>Gervais</t>
  </si>
  <si>
    <t>DUMONTEL</t>
  </si>
  <si>
    <t>DUPONT</t>
  </si>
  <si>
    <t>DURY</t>
  </si>
  <si>
    <t>DUSSABLY</t>
  </si>
  <si>
    <t>DYON</t>
  </si>
  <si>
    <t>ESCUTENAIRE</t>
  </si>
  <si>
    <t>EUVRARD</t>
  </si>
  <si>
    <t>Mickaël</t>
  </si>
  <si>
    <t>EVIN</t>
  </si>
  <si>
    <t>FARJAS</t>
  </si>
  <si>
    <t>FASS</t>
  </si>
  <si>
    <t>FAUVERNIER</t>
  </si>
  <si>
    <t>FAYARD</t>
  </si>
  <si>
    <t>Louis</t>
  </si>
  <si>
    <t>FAYRAC</t>
  </si>
  <si>
    <t>FAZIO</t>
  </si>
  <si>
    <t>Saverio</t>
  </si>
  <si>
    <t>FEVRE</t>
  </si>
  <si>
    <t>Magali</t>
  </si>
  <si>
    <t>FIERRO</t>
  </si>
  <si>
    <t>FLACHOT</t>
  </si>
  <si>
    <t>FLAMIER</t>
  </si>
  <si>
    <t>FLECHE</t>
  </si>
  <si>
    <t>FOURNERAY</t>
  </si>
  <si>
    <t>Dylan</t>
  </si>
  <si>
    <t>Laura</t>
  </si>
  <si>
    <t>FROMENT</t>
  </si>
  <si>
    <t>FROST</t>
  </si>
  <si>
    <t>FUSTER</t>
  </si>
  <si>
    <t>GAETA</t>
  </si>
  <si>
    <t>Nunziante</t>
  </si>
  <si>
    <t>GALLAND</t>
  </si>
  <si>
    <t>GALLET</t>
  </si>
  <si>
    <t>GALLINI</t>
  </si>
  <si>
    <t>GANDRE</t>
  </si>
  <si>
    <t>GAUTHERON</t>
  </si>
  <si>
    <t>GELIN</t>
  </si>
  <si>
    <t>GEOFFROY</t>
  </si>
  <si>
    <t>GERLAUD</t>
  </si>
  <si>
    <t>GERRITSEN</t>
  </si>
  <si>
    <t>Edwin</t>
  </si>
  <si>
    <t>SC Autun</t>
  </si>
  <si>
    <t>GIEN</t>
  </si>
  <si>
    <t>Sarah</t>
  </si>
  <si>
    <t>GILLOT</t>
  </si>
  <si>
    <t>GIORGIONE</t>
  </si>
  <si>
    <t>GIRARD</t>
  </si>
  <si>
    <t>GIRARDON</t>
  </si>
  <si>
    <t>Théo</t>
  </si>
  <si>
    <t>GIVRY</t>
  </si>
  <si>
    <t>GOURAT</t>
  </si>
  <si>
    <t>GOURGIN</t>
  </si>
  <si>
    <t>Adeline</t>
  </si>
  <si>
    <t>Jean-Philippe</t>
  </si>
  <si>
    <t>GRIMARD</t>
  </si>
  <si>
    <t>GROSFILLEY</t>
  </si>
  <si>
    <t>GUDEFIN</t>
  </si>
  <si>
    <t>GUERRIN</t>
  </si>
  <si>
    <t>GUIGNET</t>
  </si>
  <si>
    <t>GUILLET</t>
  </si>
  <si>
    <t>Jessica</t>
  </si>
  <si>
    <t>GUYON</t>
  </si>
  <si>
    <t>HAUDEBINE</t>
  </si>
  <si>
    <t>HEBRARD</t>
  </si>
  <si>
    <t>HENON</t>
  </si>
  <si>
    <t>HEULOT</t>
  </si>
  <si>
    <t>HONORE</t>
  </si>
  <si>
    <t>Jean-Baptiste</t>
  </si>
  <si>
    <t>HUOT</t>
  </si>
  <si>
    <t>JAMBON</t>
  </si>
  <si>
    <t>JANNOT</t>
  </si>
  <si>
    <t>JEANNIN</t>
  </si>
  <si>
    <t>JOBLOT</t>
  </si>
  <si>
    <t>Chantal</t>
  </si>
  <si>
    <t>JOLIVET</t>
  </si>
  <si>
    <t>JOLIVOT</t>
  </si>
  <si>
    <t>JOST</t>
  </si>
  <si>
    <t>JOUANNE</t>
  </si>
  <si>
    <t>JOUBERT</t>
  </si>
  <si>
    <t>Robin</t>
  </si>
  <si>
    <t>KELHAOUI</t>
  </si>
  <si>
    <t>Bouziane</t>
  </si>
  <si>
    <t>Marie-Jeanne</t>
  </si>
  <si>
    <t>KOCZANSKI</t>
  </si>
  <si>
    <t>Joseph</t>
  </si>
  <si>
    <t>KUNTZ</t>
  </si>
  <si>
    <t>LABAT</t>
  </si>
  <si>
    <t>LABOUREAU</t>
  </si>
  <si>
    <t>LABOURIAUX</t>
  </si>
  <si>
    <t>LACASSAGNE</t>
  </si>
  <si>
    <t>LAGRANGE</t>
  </si>
  <si>
    <t>LAMALLE</t>
  </si>
  <si>
    <t>LANDRE</t>
  </si>
  <si>
    <t>Simon</t>
  </si>
  <si>
    <t>LATRECHE</t>
  </si>
  <si>
    <t>LAURENTI</t>
  </si>
  <si>
    <t>LECLERC</t>
  </si>
  <si>
    <t>LECUELLE</t>
  </si>
  <si>
    <t>LEFORT</t>
  </si>
  <si>
    <t>LEGER</t>
  </si>
  <si>
    <t>LEGROS</t>
  </si>
  <si>
    <t>LEJEUNE</t>
  </si>
  <si>
    <t>LEMOND</t>
  </si>
  <si>
    <t>Annie</t>
  </si>
  <si>
    <t>LESAVRE</t>
  </si>
  <si>
    <t>LETIENNE</t>
  </si>
  <si>
    <t>LEVET</t>
  </si>
  <si>
    <t>LONJARET</t>
  </si>
  <si>
    <t>Christine</t>
  </si>
  <si>
    <t>LOPEZ</t>
  </si>
  <si>
    <t>LUPO</t>
  </si>
  <si>
    <t>Maria-Stella</t>
  </si>
  <si>
    <t>MACHILLOT</t>
  </si>
  <si>
    <t>MACIASZEK</t>
  </si>
  <si>
    <t>MAGNIEN</t>
  </si>
  <si>
    <t>MAILLOT</t>
  </si>
  <si>
    <t>MAITROT</t>
  </si>
  <si>
    <t>MALICROT</t>
  </si>
  <si>
    <t>MANDON</t>
  </si>
  <si>
    <t>MANGEMATIN</t>
  </si>
  <si>
    <t>MANTOUX</t>
  </si>
  <si>
    <t>MARCHETTI</t>
  </si>
  <si>
    <t>MARICHY</t>
  </si>
  <si>
    <t>Valérie</t>
  </si>
  <si>
    <t>MARPAUD</t>
  </si>
  <si>
    <t>MASA</t>
  </si>
  <si>
    <t>Elliott</t>
  </si>
  <si>
    <t>MASSY</t>
  </si>
  <si>
    <t>Victoria</t>
  </si>
  <si>
    <t>Jordan</t>
  </si>
  <si>
    <t>MAUREL</t>
  </si>
  <si>
    <t>MAZUE</t>
  </si>
  <si>
    <t>METHY</t>
  </si>
  <si>
    <t>METZ</t>
  </si>
  <si>
    <t>MEUNIER</t>
  </si>
  <si>
    <t>Nicole</t>
  </si>
  <si>
    <t>MICHEL</t>
  </si>
  <si>
    <t>MICHELIN</t>
  </si>
  <si>
    <t>Danièle</t>
  </si>
  <si>
    <t>MIGUET</t>
  </si>
  <si>
    <t>Simone</t>
  </si>
  <si>
    <t>MOISSON</t>
  </si>
  <si>
    <t>MOLINOT</t>
  </si>
  <si>
    <t>Ludivine</t>
  </si>
  <si>
    <t>MORAL</t>
  </si>
  <si>
    <t>MORANDET</t>
  </si>
  <si>
    <t>Charles</t>
  </si>
  <si>
    <t>MOUILLON</t>
  </si>
  <si>
    <t>MOUSSY</t>
  </si>
  <si>
    <t>MULAS</t>
  </si>
  <si>
    <t>Nathalie</t>
  </si>
  <si>
    <t>MURTIN</t>
  </si>
  <si>
    <t>NECTOUX</t>
  </si>
  <si>
    <t>NEGRUS</t>
  </si>
  <si>
    <t>NICOL</t>
  </si>
  <si>
    <t>NIGAUD</t>
  </si>
  <si>
    <t>NOBLET</t>
  </si>
  <si>
    <t>NUGUES</t>
  </si>
  <si>
    <t>Bastien</t>
  </si>
  <si>
    <t>OUDOT</t>
  </si>
  <si>
    <t>PACQUEAU</t>
  </si>
  <si>
    <t>PAILLOUX</t>
  </si>
  <si>
    <t>PAITRY</t>
  </si>
  <si>
    <t>Maryan</t>
  </si>
  <si>
    <t>PALADINO</t>
  </si>
  <si>
    <t>Angelo</t>
  </si>
  <si>
    <t>PALUMBO</t>
  </si>
  <si>
    <t>Giulio</t>
  </si>
  <si>
    <t>PARISOT</t>
  </si>
  <si>
    <t>PATINGRE</t>
  </si>
  <si>
    <t>Charly</t>
  </si>
  <si>
    <t>PAYEBIEN</t>
  </si>
  <si>
    <t>PEGON</t>
  </si>
  <si>
    <t>Gérald</t>
  </si>
  <si>
    <t>PERI</t>
  </si>
  <si>
    <t>PERNOT</t>
  </si>
  <si>
    <t>Yvette</t>
  </si>
  <si>
    <t>PERRAUD</t>
  </si>
  <si>
    <t>PERRUCHOT</t>
  </si>
  <si>
    <t>PERRUSSON</t>
  </si>
  <si>
    <t>PHILIBERT</t>
  </si>
  <si>
    <t>PICARD</t>
  </si>
  <si>
    <t>Odette</t>
  </si>
  <si>
    <t>PICHARD</t>
  </si>
  <si>
    <t>PICHET</t>
  </si>
  <si>
    <t>PILLOT</t>
  </si>
  <si>
    <t>PINDON</t>
  </si>
  <si>
    <t>PINTUS</t>
  </si>
  <si>
    <t>Salvador</t>
  </si>
  <si>
    <t>PIQUET</t>
  </si>
  <si>
    <t>PIRAT</t>
  </si>
  <si>
    <t>PITOUX</t>
  </si>
  <si>
    <t>PLATHEY</t>
  </si>
  <si>
    <t>PLISSON</t>
  </si>
  <si>
    <t>POMPANON</t>
  </si>
  <si>
    <t>PREAUX</t>
  </si>
  <si>
    <t>PRECHEUR</t>
  </si>
  <si>
    <t>PREZIOSI</t>
  </si>
  <si>
    <t>Dimitri</t>
  </si>
  <si>
    <t>PRIETO</t>
  </si>
  <si>
    <t>PRIOR</t>
  </si>
  <si>
    <t>Suzy</t>
  </si>
  <si>
    <t>PRONCHERY</t>
  </si>
  <si>
    <t>PROPHETE</t>
  </si>
  <si>
    <t>PROVILLARD</t>
  </si>
  <si>
    <t>PRUNEL</t>
  </si>
  <si>
    <t>Lilian</t>
  </si>
  <si>
    <t>PUZENAT</t>
  </si>
  <si>
    <t>QUOY</t>
  </si>
  <si>
    <t>Patricia</t>
  </si>
  <si>
    <t>RABUT</t>
  </si>
  <si>
    <t>RAGAINE</t>
  </si>
  <si>
    <t>RATEAU</t>
  </si>
  <si>
    <t>REBILLARD</t>
  </si>
  <si>
    <t>RESCOURIO</t>
  </si>
  <si>
    <t>RIGAUD</t>
  </si>
  <si>
    <t>RIZET</t>
  </si>
  <si>
    <t>ROCHET</t>
  </si>
  <si>
    <t>RODRIGUES</t>
  </si>
  <si>
    <t>ROUCHON</t>
  </si>
  <si>
    <t>ROUGEMONT</t>
  </si>
  <si>
    <t>ROUSSEAUX</t>
  </si>
  <si>
    <t>ROY</t>
  </si>
  <si>
    <t>RUER</t>
  </si>
  <si>
    <t>SABRE</t>
  </si>
  <si>
    <t>SARAIVA</t>
  </si>
  <si>
    <t>SAUNIER</t>
  </si>
  <si>
    <t>SIDOTI</t>
  </si>
  <si>
    <t>SIVIGNON</t>
  </si>
  <si>
    <t>Nadine</t>
  </si>
  <si>
    <t>TABARY</t>
  </si>
  <si>
    <t>TALMARD</t>
  </si>
  <si>
    <t>TALPIN</t>
  </si>
  <si>
    <t>TATRAUX</t>
  </si>
  <si>
    <t>TERME</t>
  </si>
  <si>
    <t>TERVILLE</t>
  </si>
  <si>
    <t xml:space="preserve"> Charolles</t>
  </si>
  <si>
    <t>TEUBEN</t>
  </si>
  <si>
    <t>Ton</t>
  </si>
  <si>
    <t>THEVENAUX</t>
  </si>
  <si>
    <t>Jean-Daniel</t>
  </si>
  <si>
    <t>THIEBAULT</t>
  </si>
  <si>
    <t>Sylvette</t>
  </si>
  <si>
    <t>THIERRY</t>
  </si>
  <si>
    <t>THIMON</t>
  </si>
  <si>
    <t>THIVELET</t>
  </si>
  <si>
    <t>TILLIER</t>
  </si>
  <si>
    <t>TISSOT</t>
  </si>
  <si>
    <t>TONNEAU</t>
  </si>
  <si>
    <t>TRANCHANT</t>
  </si>
  <si>
    <t>TREMEAUX</t>
  </si>
  <si>
    <t>TROLAT</t>
  </si>
  <si>
    <t>TROUILLET</t>
  </si>
  <si>
    <t>Geneviève</t>
  </si>
  <si>
    <t>URSULET</t>
  </si>
  <si>
    <t>Erick</t>
  </si>
  <si>
    <t>VAILLER</t>
  </si>
  <si>
    <t>VALLOT</t>
  </si>
  <si>
    <t>VAN WONTERGHEN</t>
  </si>
  <si>
    <t>VASSOS</t>
  </si>
  <si>
    <t>VAUCHER</t>
  </si>
  <si>
    <t>VAURY</t>
  </si>
  <si>
    <t>VERNE</t>
  </si>
  <si>
    <t>VERRIEN</t>
  </si>
  <si>
    <t>VIRDIS</t>
  </si>
  <si>
    <t>VIT</t>
  </si>
  <si>
    <t>VIVIER</t>
  </si>
  <si>
    <t>VOISIN</t>
  </si>
  <si>
    <t>VOUILLON</t>
  </si>
  <si>
    <t>ZACCHIA</t>
  </si>
  <si>
    <t>Jocelyne</t>
  </si>
  <si>
    <t>Nathan</t>
  </si>
  <si>
    <t>ZOCCOLANTE</t>
  </si>
  <si>
    <t>ZUCCALLI</t>
  </si>
  <si>
    <t>FSGT</t>
  </si>
  <si>
    <r>
      <rPr>
        <b/>
        <sz val="14"/>
        <rFont val="Arial"/>
        <family val="2"/>
      </rPr>
      <t>1</t>
    </r>
    <r>
      <rPr>
        <sz val="11"/>
        <rFont val="Arial"/>
        <family val="2"/>
      </rPr>
      <t xml:space="preserve"> et </t>
    </r>
    <r>
      <rPr>
        <b/>
        <sz val="14"/>
        <rFont val="Arial"/>
        <family val="2"/>
      </rPr>
      <t>2</t>
    </r>
  </si>
  <si>
    <t>Recherche du numéro de licence</t>
  </si>
  <si>
    <r>
      <t>FSGT</t>
    </r>
    <r>
      <rPr>
        <b/>
        <sz val="12"/>
        <color theme="1"/>
        <rFont val="Arial"/>
        <family val="2"/>
      </rPr>
      <t xml:space="preserve"> 1 </t>
    </r>
    <r>
      <rPr>
        <sz val="10"/>
        <color theme="1"/>
        <rFont val="Arial"/>
        <family val="2"/>
      </rPr>
      <t xml:space="preserve">+ </t>
    </r>
    <r>
      <rPr>
        <b/>
        <sz val="12"/>
        <color theme="1"/>
        <rFont val="Arial"/>
        <family val="2"/>
      </rPr>
      <t xml:space="preserve">2 
</t>
    </r>
    <r>
      <rPr>
        <sz val="10"/>
        <color theme="1"/>
        <rFont val="Arial"/>
        <family val="2"/>
      </rPr>
      <t xml:space="preserve">et   FSGT </t>
    </r>
    <r>
      <rPr>
        <b/>
        <sz val="12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 invités</t>
    </r>
  </si>
  <si>
    <r>
      <t xml:space="preserve">FSGT </t>
    </r>
    <r>
      <rPr>
        <sz val="11"/>
        <color theme="1"/>
        <rFont val="Arial"/>
        <family val="2"/>
      </rPr>
      <t xml:space="preserve"> </t>
    </r>
    <r>
      <rPr>
        <b/>
        <sz val="14"/>
        <color theme="1"/>
        <rFont val="Arial"/>
        <family val="2"/>
      </rPr>
      <t>3</t>
    </r>
  </si>
  <si>
    <r>
      <t xml:space="preserve">FSGT
</t>
    </r>
    <r>
      <rPr>
        <b/>
        <sz val="12"/>
        <rFont val="Arial"/>
        <family val="2"/>
      </rPr>
      <t>3 / 4</t>
    </r>
  </si>
  <si>
    <r>
      <t xml:space="preserve">FSGT  </t>
    </r>
    <r>
      <rPr>
        <b/>
        <sz val="11"/>
        <color theme="1"/>
        <rFont val="Arial"/>
        <family val="2"/>
      </rPr>
      <t>4</t>
    </r>
  </si>
  <si>
    <r>
      <t xml:space="preserve">FSGT </t>
    </r>
    <r>
      <rPr>
        <b/>
        <sz val="12"/>
        <rFont val="Arial"/>
        <family val="2"/>
      </rPr>
      <t>4</t>
    </r>
  </si>
  <si>
    <r>
      <t xml:space="preserve">FSGT  </t>
    </r>
    <r>
      <rPr>
        <b/>
        <sz val="14"/>
        <color theme="1"/>
        <rFont val="Arial"/>
        <family val="2"/>
      </rPr>
      <t>4</t>
    </r>
  </si>
  <si>
    <r>
      <t xml:space="preserve">FSGT  </t>
    </r>
    <r>
      <rPr>
        <b/>
        <sz val="11"/>
        <color theme="1"/>
        <rFont val="Arial"/>
        <family val="2"/>
      </rPr>
      <t>5</t>
    </r>
  </si>
  <si>
    <r>
      <t>FSGT</t>
    </r>
    <r>
      <rPr>
        <b/>
        <sz val="12"/>
        <color theme="1"/>
        <rFont val="Arial"/>
        <family val="2"/>
      </rPr>
      <t xml:space="preserve"> 4
</t>
    </r>
    <r>
      <rPr>
        <sz val="10"/>
        <color theme="1"/>
        <rFont val="Arial"/>
        <family val="2"/>
      </rPr>
      <t xml:space="preserve">et   FSGT </t>
    </r>
    <r>
      <rPr>
        <b/>
        <sz val="10"/>
        <color theme="1"/>
        <rFont val="Arial"/>
        <family val="2"/>
      </rPr>
      <t>6</t>
    </r>
    <r>
      <rPr>
        <sz val="10"/>
        <color theme="1"/>
        <rFont val="Arial"/>
        <family val="2"/>
      </rPr>
      <t xml:space="preserve"> invités</t>
    </r>
  </si>
  <si>
    <r>
      <t xml:space="preserve">FSGT
</t>
    </r>
    <r>
      <rPr>
        <b/>
        <sz val="12"/>
        <rFont val="Arial"/>
        <family val="2"/>
      </rPr>
      <t>4 / 5</t>
    </r>
  </si>
  <si>
    <r>
      <t xml:space="preserve">FSGT  </t>
    </r>
    <r>
      <rPr>
        <b/>
        <sz val="14"/>
        <color theme="1"/>
        <rFont val="Arial"/>
        <family val="2"/>
      </rPr>
      <t>5</t>
    </r>
  </si>
  <si>
    <r>
      <t xml:space="preserve">FSGT  </t>
    </r>
    <r>
      <rPr>
        <b/>
        <sz val="11"/>
        <color theme="1"/>
        <rFont val="Arial"/>
        <family val="2"/>
      </rPr>
      <t>6</t>
    </r>
  </si>
  <si>
    <r>
      <t>FSGT</t>
    </r>
    <r>
      <rPr>
        <b/>
        <sz val="12"/>
        <color theme="1"/>
        <rFont val="Arial"/>
        <family val="2"/>
      </rPr>
      <t xml:space="preserve"> 5
</t>
    </r>
    <r>
      <rPr>
        <sz val="10"/>
        <color theme="1"/>
        <rFont val="Arial"/>
        <family val="2"/>
      </rPr>
      <t xml:space="preserve">et   FST </t>
    </r>
    <r>
      <rPr>
        <b/>
        <sz val="10"/>
        <color theme="1"/>
        <rFont val="Arial"/>
        <family val="2"/>
      </rPr>
      <t>6</t>
    </r>
    <r>
      <rPr>
        <sz val="10"/>
        <color theme="1"/>
        <rFont val="Arial"/>
        <family val="2"/>
      </rPr>
      <t xml:space="preserve"> invités</t>
    </r>
  </si>
  <si>
    <r>
      <t xml:space="preserve">FSGT
</t>
    </r>
    <r>
      <rPr>
        <b/>
        <sz val="12"/>
        <rFont val="Arial"/>
        <family val="2"/>
      </rPr>
      <t>5 / 6</t>
    </r>
  </si>
  <si>
    <r>
      <rPr>
        <b/>
        <sz val="16"/>
        <rFont val="Arial"/>
        <family val="2"/>
      </rPr>
      <t xml:space="preserve">F </t>
    </r>
    <r>
      <rPr>
        <sz val="16"/>
        <rFont val="Arial"/>
        <family val="2"/>
      </rPr>
      <t>-</t>
    </r>
    <r>
      <rPr>
        <b/>
        <sz val="16"/>
        <rFont val="Arial"/>
        <family val="2"/>
      </rPr>
      <t xml:space="preserve"> M</t>
    </r>
  </si>
  <si>
    <r>
      <t xml:space="preserve">FSGT  </t>
    </r>
    <r>
      <rPr>
        <b/>
        <sz val="11"/>
        <color theme="1"/>
        <rFont val="Arial"/>
        <family val="2"/>
      </rPr>
      <t>F</t>
    </r>
  </si>
  <si>
    <r>
      <t xml:space="preserve">FSGT  </t>
    </r>
    <r>
      <rPr>
        <b/>
        <sz val="11"/>
        <color theme="1"/>
        <rFont val="Arial"/>
        <family val="2"/>
      </rPr>
      <t>M</t>
    </r>
  </si>
  <si>
    <r>
      <t xml:space="preserve">FSGT </t>
    </r>
    <r>
      <rPr>
        <b/>
        <sz val="12"/>
        <rFont val="Arial"/>
        <family val="2"/>
      </rPr>
      <t>F</t>
    </r>
  </si>
  <si>
    <r>
      <t xml:space="preserve">FSGT </t>
    </r>
    <r>
      <rPr>
        <b/>
        <sz val="12"/>
        <rFont val="Arial"/>
        <family val="2"/>
      </rPr>
      <t>M</t>
    </r>
  </si>
  <si>
    <r>
      <t>FSGT</t>
    </r>
    <r>
      <rPr>
        <b/>
        <sz val="12"/>
        <color theme="1"/>
        <rFont val="Arial"/>
        <family val="2"/>
      </rPr>
      <t xml:space="preserve"> 3
</t>
    </r>
    <r>
      <rPr>
        <sz val="10"/>
        <color theme="1"/>
        <rFont val="Arial"/>
        <family val="2"/>
      </rPr>
      <t xml:space="preserve">et   FSGT </t>
    </r>
    <r>
      <rPr>
        <b/>
        <sz val="12"/>
        <color theme="1"/>
        <rFont val="Arial"/>
        <family val="2"/>
      </rPr>
      <t>4</t>
    </r>
    <r>
      <rPr>
        <sz val="10"/>
        <color theme="1"/>
        <rFont val="Arial"/>
        <family val="2"/>
      </rPr>
      <t xml:space="preserve"> invités</t>
    </r>
  </si>
  <si>
    <t>ALEXANDRE</t>
  </si>
  <si>
    <t>AUBOEUF</t>
  </si>
  <si>
    <t>BERTRAND</t>
  </si>
  <si>
    <t>BOULLY</t>
  </si>
  <si>
    <t>BRUILLOT</t>
  </si>
  <si>
    <t>CHARPENTIER</t>
  </si>
  <si>
    <t>Chloé</t>
  </si>
  <si>
    <t>CHARVIN</t>
  </si>
  <si>
    <t>Aline</t>
  </si>
  <si>
    <t>CHEVALLIER</t>
  </si>
  <si>
    <t>Thibault</t>
  </si>
  <si>
    <t>CORTOT</t>
  </si>
  <si>
    <t>DALIVA</t>
  </si>
  <si>
    <t>DAVEN</t>
  </si>
  <si>
    <t xml:space="preserve">DEVERCHERE </t>
  </si>
  <si>
    <t>DOVA</t>
  </si>
  <si>
    <t>GALLO</t>
  </si>
  <si>
    <t>Vittorio</t>
  </si>
  <si>
    <t>GANDREY</t>
  </si>
  <si>
    <t>Carl</t>
  </si>
  <si>
    <t>GLONIN</t>
  </si>
  <si>
    <t>Corantin</t>
  </si>
  <si>
    <t>Jacqueline</t>
  </si>
  <si>
    <t>HURET</t>
  </si>
  <si>
    <t>JOB</t>
  </si>
  <si>
    <t>JOURAVLENKO</t>
  </si>
  <si>
    <t>LAGRESLE</t>
  </si>
  <si>
    <t>LARUE</t>
  </si>
  <si>
    <t>LEBIE</t>
  </si>
  <si>
    <t>MANIÈRE</t>
  </si>
  <si>
    <t>Florant</t>
  </si>
  <si>
    <t>MARECHAL</t>
  </si>
  <si>
    <t>MONNERET</t>
  </si>
  <si>
    <t>MONNET</t>
  </si>
  <si>
    <t>NARDIN</t>
  </si>
  <si>
    <t xml:space="preserve">PASSOT </t>
  </si>
  <si>
    <t>PIESSET</t>
  </si>
  <si>
    <t>PONSOT</t>
  </si>
  <si>
    <t>Amar</t>
  </si>
  <si>
    <t xml:space="preserve">ROUX </t>
  </si>
  <si>
    <t>SAINT-ANDRE</t>
  </si>
  <si>
    <t xml:space="preserve">Stéphan </t>
  </si>
  <si>
    <t>SANTORO</t>
  </si>
  <si>
    <t>Salvator</t>
  </si>
  <si>
    <t>SEURRE</t>
  </si>
  <si>
    <t>STIER</t>
  </si>
  <si>
    <t>SUTTER</t>
  </si>
  <si>
    <t>THIVENT</t>
  </si>
  <si>
    <t>TOURNIER</t>
  </si>
  <si>
    <t>Luc</t>
  </si>
  <si>
    <t>TREMEAU</t>
  </si>
  <si>
    <t>VENANT</t>
  </si>
  <si>
    <t>VIAU</t>
  </si>
  <si>
    <t>WYPER</t>
  </si>
  <si>
    <t>Alistair</t>
  </si>
  <si>
    <t>YESSAD</t>
  </si>
  <si>
    <t>ABERKANE</t>
  </si>
  <si>
    <t>538188</t>
  </si>
  <si>
    <t>ARAR</t>
  </si>
  <si>
    <t>Dynamic Vélo Riorgeois</t>
  </si>
  <si>
    <t>55543379</t>
  </si>
  <si>
    <t>AROLES</t>
  </si>
  <si>
    <t>071_96271285</t>
  </si>
  <si>
    <t>001_59201073</t>
  </si>
  <si>
    <t>021_57063027</t>
  </si>
  <si>
    <t>BALOUZAT</t>
  </si>
  <si>
    <t>V Haut Jura St Claude</t>
  </si>
  <si>
    <t>039_53161470</t>
  </si>
  <si>
    <t>BARATIN</t>
  </si>
  <si>
    <t>001_71310241</t>
  </si>
  <si>
    <t>488257</t>
  </si>
  <si>
    <t>BARTHELEMY</t>
  </si>
  <si>
    <t>001_47154739</t>
  </si>
  <si>
    <t>001_71316082</t>
  </si>
  <si>
    <t>143647</t>
  </si>
  <si>
    <t>Jean-Charles</t>
  </si>
  <si>
    <t>CC Crèche sur Saone</t>
  </si>
  <si>
    <t>071_65038854</t>
  </si>
  <si>
    <t>001_71315343</t>
  </si>
  <si>
    <t>069_98851345</t>
  </si>
  <si>
    <t>242405</t>
  </si>
  <si>
    <t>511568</t>
  </si>
  <si>
    <t>001_71310575</t>
  </si>
  <si>
    <t>BUET</t>
  </si>
  <si>
    <t>001_47154844</t>
  </si>
  <si>
    <t>424088</t>
  </si>
  <si>
    <t>CARPENTIER</t>
  </si>
  <si>
    <t>001_59201314</t>
  </si>
  <si>
    <t>143623</t>
  </si>
  <si>
    <t>139008</t>
  </si>
  <si>
    <t>143660</t>
  </si>
  <si>
    <t>CAUTY</t>
  </si>
  <si>
    <t>ASL Crottet</t>
  </si>
  <si>
    <t>001_71312674</t>
  </si>
  <si>
    <t>CHAMBARD</t>
  </si>
  <si>
    <t>001_71315416</t>
  </si>
  <si>
    <t>001_71314201</t>
  </si>
  <si>
    <t>001_71309784</t>
  </si>
  <si>
    <t>CHAPAT</t>
  </si>
  <si>
    <t>Emeric</t>
  </si>
  <si>
    <t>55543207</t>
  </si>
  <si>
    <t>55476521</t>
  </si>
  <si>
    <t>138973</t>
  </si>
  <si>
    <t>CHEYPPE</t>
  </si>
  <si>
    <t>Cyclos Pleumeur Bodou</t>
  </si>
  <si>
    <t>22</t>
  </si>
  <si>
    <t>55476882</t>
  </si>
  <si>
    <t>001_20020105</t>
  </si>
  <si>
    <t>069_50002522</t>
  </si>
  <si>
    <t>458635</t>
  </si>
  <si>
    <t>DERRE</t>
  </si>
  <si>
    <t>001_71307410</t>
  </si>
  <si>
    <t>DETHEVE</t>
  </si>
  <si>
    <t>143653</t>
  </si>
  <si>
    <t>001_71316086</t>
  </si>
  <si>
    <t>536808</t>
  </si>
  <si>
    <t>001_71301617</t>
  </si>
  <si>
    <t>500505</t>
  </si>
  <si>
    <t>DUPOUY</t>
  </si>
  <si>
    <t>069_50002519</t>
  </si>
  <si>
    <t>VSC Beaunois</t>
  </si>
  <si>
    <t>021_63110585</t>
  </si>
  <si>
    <t>FARES</t>
  </si>
  <si>
    <t>Karim</t>
  </si>
  <si>
    <t>001_71310075</t>
  </si>
  <si>
    <t>448266</t>
  </si>
  <si>
    <t>FERRAND</t>
  </si>
  <si>
    <t>069_98866109</t>
  </si>
  <si>
    <t>001_20000926</t>
  </si>
  <si>
    <t>001_01427006</t>
  </si>
  <si>
    <t>FETTET</t>
  </si>
  <si>
    <t>CC Lagnieu</t>
  </si>
  <si>
    <t>001_71313352</t>
  </si>
  <si>
    <t>001_71310507</t>
  </si>
  <si>
    <t>429134</t>
  </si>
  <si>
    <t>FREMY</t>
  </si>
  <si>
    <t>001_71309767</t>
  </si>
  <si>
    <t>GARNIER</t>
  </si>
  <si>
    <t>UC Cognin</t>
  </si>
  <si>
    <t>73</t>
  </si>
  <si>
    <t>228774</t>
  </si>
  <si>
    <t>CSL Versailles Satory</t>
  </si>
  <si>
    <t>78</t>
  </si>
  <si>
    <t>078_78567230</t>
  </si>
  <si>
    <t>Bourg Ain Cyclisme</t>
  </si>
  <si>
    <t>001_71307184</t>
  </si>
  <si>
    <t>001_45035325</t>
  </si>
  <si>
    <t>001_53200997</t>
  </si>
  <si>
    <t>Raphaël</t>
  </si>
  <si>
    <t>Viriat Team</t>
  </si>
  <si>
    <t>001_71310791</t>
  </si>
  <si>
    <t>GOEURY</t>
  </si>
  <si>
    <t>189641</t>
  </si>
  <si>
    <t>229768</t>
  </si>
  <si>
    <t>143656</t>
  </si>
  <si>
    <t>246916</t>
  </si>
  <si>
    <t>001_71315342</t>
  </si>
  <si>
    <t>001_71316083</t>
  </si>
  <si>
    <t>001_45046817</t>
  </si>
  <si>
    <t>GUIGUE</t>
  </si>
  <si>
    <t>071_96271342</t>
  </si>
  <si>
    <t>GUILLAN</t>
  </si>
  <si>
    <t>Lillian</t>
  </si>
  <si>
    <t>001_71316369</t>
  </si>
  <si>
    <t xml:space="preserve">Viriat Team </t>
  </si>
  <si>
    <t>001_71303802</t>
  </si>
  <si>
    <t>HERNANDEZ</t>
  </si>
  <si>
    <t>490624</t>
  </si>
  <si>
    <t>IZSO</t>
  </si>
  <si>
    <t>EC Olympic Villeurbannais</t>
  </si>
  <si>
    <t>55546364</t>
  </si>
  <si>
    <t>JAUVAT</t>
  </si>
  <si>
    <t>CVAC Vienne</t>
  </si>
  <si>
    <t>038_93289401</t>
  </si>
  <si>
    <t>001_41298088</t>
  </si>
  <si>
    <t>001_71314216</t>
  </si>
  <si>
    <t>001_20011025</t>
  </si>
  <si>
    <t>KERNIN</t>
  </si>
  <si>
    <t>TC Auxonnais</t>
  </si>
  <si>
    <t>55540551</t>
  </si>
  <si>
    <t>LABOUTE</t>
  </si>
  <si>
    <t>001_71315338</t>
  </si>
  <si>
    <t>003_95008701</t>
  </si>
  <si>
    <t>001_03017029</t>
  </si>
  <si>
    <t>001_43413075</t>
  </si>
  <si>
    <t>LECONTE</t>
  </si>
  <si>
    <t>001_20021026</t>
  </si>
  <si>
    <t>55477956</t>
  </si>
  <si>
    <t>001_71308354</t>
  </si>
  <si>
    <t>L'ORPHELIN</t>
  </si>
  <si>
    <t>001_71314808</t>
  </si>
  <si>
    <t>LOUAT</t>
  </si>
  <si>
    <t>478657</t>
  </si>
  <si>
    <t>LOY</t>
  </si>
  <si>
    <t>UC Culoz Beley</t>
  </si>
  <si>
    <t>001_71307405</t>
  </si>
  <si>
    <t>139058</t>
  </si>
  <si>
    <t>MARIN</t>
  </si>
  <si>
    <t>VC Wittenheim</t>
  </si>
  <si>
    <t>68</t>
  </si>
  <si>
    <t>152597</t>
  </si>
  <si>
    <t>001_20021246</t>
  </si>
  <si>
    <t>486275</t>
  </si>
  <si>
    <t>55478394</t>
  </si>
  <si>
    <t>001_01165002</t>
  </si>
  <si>
    <t>001_59200421</t>
  </si>
  <si>
    <t>001_71306758</t>
  </si>
  <si>
    <t>069_20047394</t>
  </si>
  <si>
    <t>NAZARET</t>
  </si>
  <si>
    <t>001_71303078</t>
  </si>
  <si>
    <t>55545354</t>
  </si>
  <si>
    <t>304259</t>
  </si>
  <si>
    <t>423038</t>
  </si>
  <si>
    <t>001_45036718</t>
  </si>
  <si>
    <t>55537600</t>
  </si>
  <si>
    <t>021_53030696</t>
  </si>
  <si>
    <t>POLLET</t>
  </si>
  <si>
    <t>55541805</t>
  </si>
  <si>
    <t>001_59201031</t>
  </si>
  <si>
    <t>229238</t>
  </si>
  <si>
    <t>143658</t>
  </si>
  <si>
    <t>RAVINET</t>
  </si>
  <si>
    <t>001_71315772</t>
  </si>
  <si>
    <t>069_57056444</t>
  </si>
  <si>
    <t>071_96270940</t>
  </si>
  <si>
    <t>071_96260425</t>
  </si>
  <si>
    <t>RIVALLAIN</t>
  </si>
  <si>
    <t>55509534</t>
  </si>
  <si>
    <t>143662</t>
  </si>
  <si>
    <t>ROLLAND</t>
  </si>
  <si>
    <t>Cyril</t>
  </si>
  <si>
    <t>001_20020833</t>
  </si>
  <si>
    <t>021_66555531</t>
  </si>
  <si>
    <t>55537583</t>
  </si>
  <si>
    <t>317481</t>
  </si>
  <si>
    <t>001_71308667</t>
  </si>
  <si>
    <t>001_71308666</t>
  </si>
  <si>
    <t>237657</t>
  </si>
  <si>
    <t>SAPPEY</t>
  </si>
  <si>
    <t>St Just Chaleyssin</t>
  </si>
  <si>
    <t>038_93286972</t>
  </si>
  <si>
    <t>038_93246787</t>
  </si>
  <si>
    <t>SAVY</t>
  </si>
  <si>
    <t>069_50251253</t>
  </si>
  <si>
    <t>188576</t>
  </si>
  <si>
    <t>SEON</t>
  </si>
  <si>
    <t>CT Beaujolais</t>
  </si>
  <si>
    <t>55536384</t>
  </si>
  <si>
    <t>489176</t>
  </si>
  <si>
    <t>55477958</t>
  </si>
  <si>
    <t>SEVE</t>
  </si>
  <si>
    <t>Max</t>
  </si>
  <si>
    <t>001_59201149</t>
  </si>
  <si>
    <t>VC Dolois</t>
  </si>
  <si>
    <t>55485210</t>
  </si>
  <si>
    <t>STOICA</t>
  </si>
  <si>
    <t>Gleize Cyclo Club</t>
  </si>
  <si>
    <t>069_98867872</t>
  </si>
  <si>
    <t>001_71315380</t>
  </si>
  <si>
    <t>001_41015832</t>
  </si>
  <si>
    <t>001_71315417</t>
  </si>
  <si>
    <t>THEILLIERE</t>
  </si>
  <si>
    <t>55543377</t>
  </si>
  <si>
    <t>021_66555530</t>
  </si>
  <si>
    <t>057_04741778</t>
  </si>
  <si>
    <t>001_71309144</t>
  </si>
  <si>
    <t>TIXIER</t>
  </si>
  <si>
    <t>Hubert</t>
  </si>
  <si>
    <t>001_59201317</t>
  </si>
  <si>
    <t>TORDI</t>
  </si>
  <si>
    <t>001_71314913</t>
  </si>
  <si>
    <t>TRUYE</t>
  </si>
  <si>
    <t>EC MUROISE</t>
  </si>
  <si>
    <t>159839</t>
  </si>
  <si>
    <t>001_71308356</t>
  </si>
  <si>
    <t>001_71315447</t>
  </si>
  <si>
    <t>001_71313615</t>
  </si>
  <si>
    <t>069_20047150</t>
  </si>
  <si>
    <t>VINCENT</t>
  </si>
  <si>
    <t>La Motte Servolex C</t>
  </si>
  <si>
    <t>55542108</t>
  </si>
  <si>
    <t>55535555</t>
  </si>
  <si>
    <t>VUILLEMIN</t>
  </si>
  <si>
    <t>AC Bourguignone</t>
  </si>
  <si>
    <t>226876</t>
  </si>
  <si>
    <t>ZARB</t>
  </si>
  <si>
    <t>Edmond</t>
  </si>
  <si>
    <t>001_03017015</t>
  </si>
  <si>
    <t>366020</t>
  </si>
  <si>
    <t>LETOCART</t>
  </si>
  <si>
    <t>001_71376268</t>
  </si>
  <si>
    <t>001_71303798</t>
  </si>
  <si>
    <t>CROZIER</t>
  </si>
  <si>
    <t>55536385</t>
  </si>
  <si>
    <t>ECHARDOUR</t>
  </si>
  <si>
    <t>Cyrille</t>
  </si>
  <si>
    <t>CS Pont de Cheruy</t>
  </si>
  <si>
    <t>430141</t>
  </si>
  <si>
    <t>MOSCATO</t>
  </si>
  <si>
    <t>071_96267341</t>
  </si>
  <si>
    <t>ACHAT</t>
  </si>
  <si>
    <t xml:space="preserve">Cyril </t>
  </si>
  <si>
    <t>CC Chalon</t>
  </si>
  <si>
    <t>ANTOINAT</t>
  </si>
  <si>
    <t>ASDRUBAL</t>
  </si>
  <si>
    <t>AZAIS</t>
  </si>
  <si>
    <t>BAQUE</t>
  </si>
  <si>
    <t>Joncy</t>
  </si>
  <si>
    <t>BARBIER</t>
  </si>
  <si>
    <t>BARBIEUX</t>
  </si>
  <si>
    <t>Mercurey</t>
  </si>
  <si>
    <t>BAULAND</t>
  </si>
  <si>
    <t>Road Team 71</t>
  </si>
  <si>
    <t>BEN NATTAN</t>
  </si>
  <si>
    <t>BERTIN</t>
  </si>
  <si>
    <t>BERTOUX</t>
  </si>
  <si>
    <t>St-Vallier</t>
  </si>
  <si>
    <t>BERUJON</t>
  </si>
  <si>
    <t>BIANCO</t>
  </si>
  <si>
    <t>BLANC</t>
  </si>
  <si>
    <t>BOILLOT</t>
  </si>
  <si>
    <t>BOLUSSET</t>
  </si>
  <si>
    <t>BONIFACE</t>
  </si>
  <si>
    <t>Montceau</t>
  </si>
  <si>
    <t>BONNIAU</t>
  </si>
  <si>
    <t>BOREY</t>
  </si>
  <si>
    <t>BOSC</t>
  </si>
  <si>
    <t>Charlotte</t>
  </si>
  <si>
    <t>Laurence</t>
  </si>
  <si>
    <t>BOURCIER</t>
  </si>
  <si>
    <t>Delphine</t>
  </si>
  <si>
    <t>BOYER</t>
  </si>
  <si>
    <t>BRIDAY</t>
  </si>
  <si>
    <t>Dorian</t>
  </si>
  <si>
    <t>Chauffailles</t>
  </si>
  <si>
    <t>BRIZE</t>
  </si>
  <si>
    <t>BUCHILLET</t>
  </si>
  <si>
    <t>CARDON</t>
  </si>
  <si>
    <t xml:space="preserve">CATILLON </t>
  </si>
  <si>
    <t>CATINOT</t>
  </si>
  <si>
    <t>CAUSERET</t>
  </si>
  <si>
    <t>Chagny</t>
  </si>
  <si>
    <t>CHABANON</t>
  </si>
  <si>
    <t>Gueugnon</t>
  </si>
  <si>
    <t>CHALMANDRIER</t>
  </si>
  <si>
    <t>CHANUSSOT</t>
  </si>
  <si>
    <t>CHARLES</t>
  </si>
  <si>
    <t>CHAROLLAIS</t>
  </si>
  <si>
    <t>CHAUMAY</t>
  </si>
  <si>
    <t>CHAUVIN</t>
  </si>
  <si>
    <t>CHAVET</t>
  </si>
  <si>
    <t>CHELMINIAK</t>
  </si>
  <si>
    <t>CLEMENT</t>
  </si>
  <si>
    <t>COCHARD</t>
  </si>
  <si>
    <t>CORNE</t>
  </si>
  <si>
    <t>COUCKUYT</t>
  </si>
  <si>
    <t>COUETOUX</t>
  </si>
  <si>
    <t>COUSIN</t>
  </si>
  <si>
    <t>Corine</t>
  </si>
  <si>
    <t>DALY</t>
  </si>
  <si>
    <t>DECERTAINES</t>
  </si>
  <si>
    <t>Gaétan</t>
  </si>
  <si>
    <t>DEFIOLE</t>
  </si>
  <si>
    <t>DELANNEY</t>
  </si>
  <si>
    <t>Alban</t>
  </si>
  <si>
    <t>DELEY</t>
  </si>
  <si>
    <t>DEMOURY</t>
  </si>
  <si>
    <t>DESBAT</t>
  </si>
  <si>
    <t>DESPLACES</t>
  </si>
  <si>
    <t>DESPRES</t>
  </si>
  <si>
    <t>DEVERCHERE</t>
  </si>
  <si>
    <t>Séverine</t>
  </si>
  <si>
    <t>DEVILLARD</t>
  </si>
  <si>
    <t>DO NASCIMENTO</t>
  </si>
  <si>
    <t>DRAIN</t>
  </si>
  <si>
    <t>DRIESSEN</t>
  </si>
  <si>
    <t>Johannes</t>
  </si>
  <si>
    <t>DRILLIEN</t>
  </si>
  <si>
    <t>DUCERF</t>
  </si>
  <si>
    <t>DUCHENE</t>
  </si>
  <si>
    <t>FAU</t>
  </si>
  <si>
    <t>FAURE</t>
  </si>
  <si>
    <t>Anne-Marie</t>
  </si>
  <si>
    <t>FEVRAT</t>
  </si>
  <si>
    <t>FLATTOT</t>
  </si>
  <si>
    <t>FOUILLOUX</t>
  </si>
  <si>
    <t>Thibaut</t>
  </si>
  <si>
    <t>GABARD</t>
  </si>
  <si>
    <t>GABERT</t>
  </si>
  <si>
    <t>GAUDILLIERE</t>
  </si>
  <si>
    <t>GENDRE</t>
  </si>
  <si>
    <t>GENELOT</t>
  </si>
  <si>
    <t>GILARES</t>
  </si>
  <si>
    <t>GIROUD</t>
  </si>
  <si>
    <t>GONNEAUD</t>
  </si>
  <si>
    <t>GOSTOMSKI</t>
  </si>
  <si>
    <t>Edouard</t>
  </si>
  <si>
    <t>GOUARD</t>
  </si>
  <si>
    <t>GROSJEAN</t>
  </si>
  <si>
    <t>Emilien</t>
  </si>
  <si>
    <t>Jordi</t>
  </si>
  <si>
    <t>Gabriel Louison</t>
  </si>
  <si>
    <t>GUYOT</t>
  </si>
  <si>
    <t>HALOUZE</t>
  </si>
  <si>
    <t>HEBERT</t>
  </si>
  <si>
    <t>HERY</t>
  </si>
  <si>
    <t>HOUPLINE</t>
  </si>
  <si>
    <t>HUE</t>
  </si>
  <si>
    <t>HURTEL</t>
  </si>
  <si>
    <t>JACQUOT</t>
  </si>
  <si>
    <t>Jackie</t>
  </si>
  <si>
    <t>JANKOWSKI</t>
  </si>
  <si>
    <t>JOT</t>
  </si>
  <si>
    <t>KIFFEL</t>
  </si>
  <si>
    <t>LAC</t>
  </si>
  <si>
    <t>LACOMBE</t>
  </si>
  <si>
    <t>LACOMBRE</t>
  </si>
  <si>
    <t>LAFOY</t>
  </si>
  <si>
    <t>LAMETERY</t>
  </si>
  <si>
    <t>LANORE</t>
  </si>
  <si>
    <t>LARIEPE</t>
  </si>
  <si>
    <t>LARTAUT</t>
  </si>
  <si>
    <t>LAUTISSIER</t>
  </si>
  <si>
    <t>LAVAILLOTTE</t>
  </si>
  <si>
    <t>LAVILLE</t>
  </si>
  <si>
    <t>LEDAIN</t>
  </si>
  <si>
    <t>LEDUC</t>
  </si>
  <si>
    <t>Thomas-Pierre</t>
  </si>
  <si>
    <t>LOGEROT</t>
  </si>
  <si>
    <t>LORENZON</t>
  </si>
  <si>
    <t>Carline</t>
  </si>
  <si>
    <t>Gauthier</t>
  </si>
  <si>
    <t>MABILLOT</t>
  </si>
  <si>
    <t>MANGINI</t>
  </si>
  <si>
    <t>MARET</t>
  </si>
  <si>
    <t>MARILLER</t>
  </si>
  <si>
    <t>MARILLIER</t>
  </si>
  <si>
    <t>MARIZY</t>
  </si>
  <si>
    <t>MATTERA</t>
  </si>
  <si>
    <t>Jules</t>
  </si>
  <si>
    <t>MAURO</t>
  </si>
  <si>
    <t>MELONI</t>
  </si>
  <si>
    <t>Giovanni</t>
  </si>
  <si>
    <t>MENAND</t>
  </si>
  <si>
    <t>Arthur</t>
  </si>
  <si>
    <t>MERE</t>
  </si>
  <si>
    <t>MERLE</t>
  </si>
  <si>
    <t>Joëlle</t>
  </si>
  <si>
    <t>MERZE</t>
  </si>
  <si>
    <t>MICHALEC</t>
  </si>
  <si>
    <t>MILARA</t>
  </si>
  <si>
    <t>Santiago</t>
  </si>
  <si>
    <t>MILOT</t>
  </si>
  <si>
    <t>MOINE</t>
  </si>
  <si>
    <t>MORESTIN</t>
  </si>
  <si>
    <t>MORET</t>
  </si>
  <si>
    <t>MORETTI</t>
  </si>
  <si>
    <t>Walter</t>
  </si>
  <si>
    <t>NAEGELEM</t>
  </si>
  <si>
    <t>Fernando</t>
  </si>
  <si>
    <t>NOYER</t>
  </si>
  <si>
    <t>ODET</t>
  </si>
  <si>
    <t>OLIVIER</t>
  </si>
  <si>
    <t>OQUIDAN</t>
  </si>
  <si>
    <t>PALLAS</t>
  </si>
  <si>
    <t>Youri</t>
  </si>
  <si>
    <t>PALMIERI</t>
  </si>
  <si>
    <t>PARET</t>
  </si>
  <si>
    <t>PASCAL</t>
  </si>
  <si>
    <t>PAULIN</t>
  </si>
  <si>
    <t>PERCHERON</t>
  </si>
  <si>
    <t>PIFFAUT</t>
  </si>
  <si>
    <t xml:space="preserve">POLET </t>
  </si>
  <si>
    <t>Hugo</t>
  </si>
  <si>
    <t>PONCET</t>
  </si>
  <si>
    <t>POULAIN</t>
  </si>
  <si>
    <t>PROTHIAU</t>
  </si>
  <si>
    <t>Madeleine</t>
  </si>
  <si>
    <t>PRZYBYSKI</t>
  </si>
  <si>
    <t>RACINE</t>
  </si>
  <si>
    <t>RAVIOT</t>
  </si>
  <si>
    <t>RE</t>
  </si>
  <si>
    <t>RETHORE</t>
  </si>
  <si>
    <t>REVENU</t>
  </si>
  <si>
    <t>REY</t>
  </si>
  <si>
    <t>ROBINSON</t>
  </si>
  <si>
    <t>Kenneth</t>
  </si>
  <si>
    <t>Susan</t>
  </si>
  <si>
    <t>ROUSSOT</t>
  </si>
  <si>
    <t>ROUX</t>
  </si>
  <si>
    <t>Christiane</t>
  </si>
  <si>
    <t>SCHMIDT</t>
  </si>
  <si>
    <t>SYRE</t>
  </si>
  <si>
    <t>THEVENET</t>
  </si>
  <si>
    <t>VUITTON</t>
  </si>
  <si>
    <t>WURTH</t>
  </si>
  <si>
    <t>ZANONE</t>
  </si>
  <si>
    <t>ZORTEA</t>
  </si>
  <si>
    <t>001_71309731</t>
  </si>
  <si>
    <t>001_71306950</t>
  </si>
  <si>
    <t>021_61019911</t>
  </si>
  <si>
    <t>430129</t>
  </si>
  <si>
    <t>BONNARD</t>
  </si>
  <si>
    <t>EC Pays du Gier</t>
  </si>
  <si>
    <t>55538753</t>
  </si>
  <si>
    <t>BOUCLIER</t>
  </si>
  <si>
    <t>ECO Villeurbannais</t>
  </si>
  <si>
    <t>55546000</t>
  </si>
  <si>
    <t>071_96266646</t>
  </si>
  <si>
    <t>300325</t>
  </si>
  <si>
    <t>CHARCOSSET</t>
  </si>
  <si>
    <t>069_98851344</t>
  </si>
  <si>
    <t>CONDAMIN</t>
  </si>
  <si>
    <t>149747</t>
  </si>
  <si>
    <t>001_71305756</t>
  </si>
  <si>
    <t>55485209</t>
  </si>
  <si>
    <t>DI MANNO</t>
  </si>
  <si>
    <t>308282</t>
  </si>
  <si>
    <t>001_71316434</t>
  </si>
  <si>
    <t>Triathlon Club Seurrois</t>
  </si>
  <si>
    <t>021_66552833</t>
  </si>
  <si>
    <t>59</t>
  </si>
  <si>
    <t>059_99023987</t>
  </si>
  <si>
    <t>297216</t>
  </si>
  <si>
    <t>FLACELIERE</t>
  </si>
  <si>
    <t>VC Clamecy</t>
  </si>
  <si>
    <t>058_04745070</t>
  </si>
  <si>
    <t>55543977</t>
  </si>
  <si>
    <t>FROIDEVAL</t>
  </si>
  <si>
    <t>428864</t>
  </si>
  <si>
    <t>55538052</t>
  </si>
  <si>
    <t>55490393</t>
  </si>
  <si>
    <t>001_71307919</t>
  </si>
  <si>
    <t>HAUSTRATE</t>
  </si>
  <si>
    <t>225743</t>
  </si>
  <si>
    <t>JACOMINO</t>
  </si>
  <si>
    <t>Yann</t>
  </si>
  <si>
    <t>150304</t>
  </si>
  <si>
    <t>071_96267280</t>
  </si>
  <si>
    <t>55546001</t>
  </si>
  <si>
    <t>144821</t>
  </si>
  <si>
    <t>MOULIN</t>
  </si>
  <si>
    <t>161812</t>
  </si>
  <si>
    <t>PAILLISSE</t>
  </si>
  <si>
    <t>356490</t>
  </si>
  <si>
    <t>PEDRO</t>
  </si>
  <si>
    <t>Duarte</t>
  </si>
  <si>
    <t>440097</t>
  </si>
  <si>
    <t>Abel</t>
  </si>
  <si>
    <t>229861</t>
  </si>
  <si>
    <t>021_40184362</t>
  </si>
  <si>
    <t>QUIGNARD</t>
  </si>
  <si>
    <t>VC Chatillon</t>
  </si>
  <si>
    <t>55546321</t>
  </si>
  <si>
    <t>REGNIER</t>
  </si>
  <si>
    <t>55544564</t>
  </si>
  <si>
    <t>ROSIER</t>
  </si>
  <si>
    <t>ES Jonage Cyclo</t>
  </si>
  <si>
    <t>069_98787552</t>
  </si>
  <si>
    <t>299696</t>
  </si>
  <si>
    <t>VALENTIN</t>
  </si>
  <si>
    <t>Norbert</t>
  </si>
  <si>
    <t>137517</t>
  </si>
  <si>
    <t>137518</t>
  </si>
  <si>
    <t>058_40171434</t>
  </si>
  <si>
    <t>VEY</t>
  </si>
  <si>
    <t>55491093</t>
  </si>
  <si>
    <t>Maxence</t>
  </si>
  <si>
    <t>55538755</t>
  </si>
  <si>
    <t>BONNOT</t>
  </si>
  <si>
    <t>Raoul</t>
  </si>
  <si>
    <t>Vanessa</t>
  </si>
  <si>
    <t>BOUCASSOT</t>
  </si>
  <si>
    <t>Elodie</t>
  </si>
  <si>
    <t>BUATOIS</t>
  </si>
  <si>
    <t>Julie</t>
  </si>
  <si>
    <t>CARLOT</t>
  </si>
  <si>
    <t>CELLIER</t>
  </si>
  <si>
    <t>CHAPELLE</t>
  </si>
  <si>
    <t>CHARTON</t>
  </si>
  <si>
    <t>Yves-Denis</t>
  </si>
  <si>
    <t>COURTALON</t>
  </si>
  <si>
    <t>Emilio</t>
  </si>
  <si>
    <t>Pierre-François</t>
  </si>
  <si>
    <t xml:space="preserve">DEDIANE </t>
  </si>
  <si>
    <t>DERANGERE</t>
  </si>
  <si>
    <t>Creusot Cyclisme</t>
  </si>
  <si>
    <t>DJELLABE</t>
  </si>
  <si>
    <t>FRANCK</t>
  </si>
  <si>
    <t>HUGONOT</t>
  </si>
  <si>
    <t>LAFOUGE</t>
  </si>
  <si>
    <t>Marlène</t>
  </si>
  <si>
    <t>LIMOGE</t>
  </si>
  <si>
    <t>MAJEWSKI</t>
  </si>
  <si>
    <t>Michal</t>
  </si>
  <si>
    <t>MAZOYER</t>
  </si>
  <si>
    <t>MICHAUD</t>
  </si>
  <si>
    <t>MICHAUDET</t>
  </si>
  <si>
    <t>Corentin</t>
  </si>
  <si>
    <t>RAVAT</t>
  </si>
  <si>
    <t>REMADNIA</t>
  </si>
  <si>
    <t>ROUSSON</t>
  </si>
  <si>
    <t>SERAUT</t>
  </si>
  <si>
    <t>TESSIER</t>
  </si>
  <si>
    <t>COSTA</t>
  </si>
  <si>
    <t>CURTIL</t>
  </si>
  <si>
    <t>DESBOIS</t>
  </si>
  <si>
    <t>Corinne</t>
  </si>
  <si>
    <t>PRUD'HON</t>
  </si>
  <si>
    <t>144808</t>
  </si>
  <si>
    <t>BROUSSE</t>
  </si>
  <si>
    <t>308296</t>
  </si>
  <si>
    <t>CHOMAUD</t>
  </si>
  <si>
    <t>423037</t>
  </si>
  <si>
    <t>CLOIX</t>
  </si>
  <si>
    <t>307643</t>
  </si>
  <si>
    <t>069_98860965</t>
  </si>
  <si>
    <t>DIVAY</t>
  </si>
  <si>
    <t>Joel</t>
  </si>
  <si>
    <t>440098</t>
  </si>
  <si>
    <t>Paulo</t>
  </si>
  <si>
    <t>021_57060160</t>
  </si>
  <si>
    <t>FLAJOLLET</t>
  </si>
  <si>
    <t>J François</t>
  </si>
  <si>
    <t>021_50144917</t>
  </si>
  <si>
    <t>FLEUROT</t>
  </si>
  <si>
    <t>55490626</t>
  </si>
  <si>
    <t>GORA</t>
  </si>
  <si>
    <t>497331</t>
  </si>
  <si>
    <t>244853</t>
  </si>
  <si>
    <t>058_40175274</t>
  </si>
  <si>
    <t>145221</t>
  </si>
  <si>
    <t>55543212</t>
  </si>
  <si>
    <t>241865</t>
  </si>
  <si>
    <t>138963</t>
  </si>
  <si>
    <t>CAMUSET</t>
  </si>
  <si>
    <t>Pierre-Louis</t>
  </si>
  <si>
    <t>FARGIER</t>
  </si>
  <si>
    <t>FERREBOEUF</t>
  </si>
  <si>
    <t>GATEFIN</t>
  </si>
  <si>
    <t>Amaury</t>
  </si>
  <si>
    <t>MACHURET</t>
  </si>
  <si>
    <t>Géraldine</t>
  </si>
  <si>
    <t>MOUTRILLE</t>
  </si>
  <si>
    <t>PERRET</t>
  </si>
  <si>
    <t>SPOHR</t>
  </si>
  <si>
    <t>060_57133874</t>
  </si>
  <si>
    <t>138981</t>
  </si>
  <si>
    <t>BOUTON</t>
  </si>
  <si>
    <t>BOUVARD</t>
  </si>
  <si>
    <t>FAVIER</t>
  </si>
  <si>
    <t>HENNI</t>
  </si>
  <si>
    <t>Mohamed</t>
  </si>
  <si>
    <t>MORIN</t>
  </si>
  <si>
    <t>ROMEY-HUE</t>
  </si>
  <si>
    <t>SEMPE</t>
  </si>
  <si>
    <t>138975</t>
  </si>
  <si>
    <t>VC de Vallauris</t>
  </si>
  <si>
    <t>233071</t>
  </si>
  <si>
    <t>GOUTTE</t>
  </si>
  <si>
    <t>55488965</t>
  </si>
  <si>
    <t>ORY</t>
  </si>
  <si>
    <t>138983</t>
  </si>
  <si>
    <t>THONNIER</t>
  </si>
  <si>
    <t>Les Passe Montagnes</t>
  </si>
  <si>
    <t>069_98844940</t>
  </si>
  <si>
    <t>AUSTIN</t>
  </si>
  <si>
    <t>Eliott</t>
  </si>
  <si>
    <t>BADET</t>
  </si>
  <si>
    <t>BURDIN</t>
  </si>
  <si>
    <t>CARRARO</t>
  </si>
  <si>
    <t>CHEVILLARD</t>
  </si>
  <si>
    <t>CORONA</t>
  </si>
  <si>
    <t>CORRE</t>
  </si>
  <si>
    <t>FAMY</t>
  </si>
  <si>
    <t>ROLLET</t>
  </si>
  <si>
    <t>SUEUR</t>
  </si>
  <si>
    <t>TOULA</t>
  </si>
  <si>
    <t>Lahouari</t>
  </si>
  <si>
    <t>BONNEAU</t>
  </si>
  <si>
    <t>058_66734561</t>
  </si>
  <si>
    <t>086_20081263</t>
  </si>
  <si>
    <t>001_71303923</t>
  </si>
  <si>
    <t>155060</t>
  </si>
  <si>
    <t>55478395</t>
  </si>
  <si>
    <t>55537592</t>
  </si>
  <si>
    <t>BOURIAUX</t>
  </si>
  <si>
    <t xml:space="preserve">AUCLERC </t>
  </si>
  <si>
    <t>Lucas (cadet)</t>
  </si>
  <si>
    <t xml:space="preserve">BOUDOT </t>
  </si>
  <si>
    <t>Enzo (cadet)</t>
  </si>
  <si>
    <t xml:space="preserve">BRUNO </t>
  </si>
  <si>
    <t>Antoine (cadet)</t>
  </si>
  <si>
    <t>CAMUS</t>
  </si>
  <si>
    <t xml:space="preserve">COULON </t>
  </si>
  <si>
    <t xml:space="preserve">DELERUE </t>
  </si>
  <si>
    <t>Ludivine (cadet)</t>
  </si>
  <si>
    <t xml:space="preserve">DORIN </t>
  </si>
  <si>
    <t>Thomas (cadet)</t>
  </si>
  <si>
    <t xml:space="preserve">DURY </t>
  </si>
  <si>
    <t>Baptiste (cadet)</t>
  </si>
  <si>
    <t xml:space="preserve">FATTIER </t>
  </si>
  <si>
    <t>Florian (cadet)</t>
  </si>
  <si>
    <t>FERNANDES</t>
  </si>
  <si>
    <t>Angel (cadet)</t>
  </si>
  <si>
    <t>FRECHET</t>
  </si>
  <si>
    <t>Thibaut (cadet)</t>
  </si>
  <si>
    <t xml:space="preserve">GELIN </t>
  </si>
  <si>
    <t>Thibaud (cadet)</t>
  </si>
  <si>
    <t xml:space="preserve">GENETIER </t>
  </si>
  <si>
    <t>Laura (cadet)</t>
  </si>
  <si>
    <t xml:space="preserve">GIRARDON </t>
  </si>
  <si>
    <t>Théo (cadet)</t>
  </si>
  <si>
    <t xml:space="preserve">JURY </t>
  </si>
  <si>
    <t>Robin (cadet)</t>
  </si>
  <si>
    <t xml:space="preserve">JUSSELIN </t>
  </si>
  <si>
    <t>LAROZZE FRANCEZAT</t>
  </si>
  <si>
    <t>Jordan (cadet)</t>
  </si>
  <si>
    <t xml:space="preserve">LEGER </t>
  </si>
  <si>
    <t>Clément (cadet)</t>
  </si>
  <si>
    <t xml:space="preserve">MENAND </t>
  </si>
  <si>
    <t>Arthur (cadet)</t>
  </si>
  <si>
    <t xml:space="preserve">MOUTTE </t>
  </si>
  <si>
    <t>Alexis (cadet)</t>
  </si>
  <si>
    <t xml:space="preserve">NAUDIN </t>
  </si>
  <si>
    <t>Rachelle (cadet)</t>
  </si>
  <si>
    <t xml:space="preserve">PAGE </t>
  </si>
  <si>
    <t xml:space="preserve">PELLETIER </t>
  </si>
  <si>
    <t>Francis (cadet)</t>
  </si>
  <si>
    <t xml:space="preserve">SPOHR </t>
  </si>
  <si>
    <t>Maxime (cadet)</t>
  </si>
  <si>
    <t xml:space="preserve">SUBSEQUE </t>
  </si>
  <si>
    <t>Victor (cadet)</t>
  </si>
  <si>
    <t>Club Omnisport CGP 30</t>
  </si>
  <si>
    <t>30</t>
  </si>
  <si>
    <t>55538187</t>
  </si>
  <si>
    <t>Anne-Solène</t>
  </si>
  <si>
    <t>AVC Belgarde</t>
  </si>
  <si>
    <t>001_71316522</t>
  </si>
  <si>
    <t>CIGOLOTTI</t>
  </si>
  <si>
    <t>483310</t>
  </si>
  <si>
    <t>525141</t>
  </si>
  <si>
    <t>55488989</t>
  </si>
  <si>
    <t>JAVOUHEY</t>
  </si>
  <si>
    <t>Clément(cadet)</t>
  </si>
  <si>
    <t>021_59120776</t>
  </si>
  <si>
    <t>Florian(cadet)</t>
  </si>
  <si>
    <t>RABANY</t>
  </si>
  <si>
    <t>Team Vélopuissance</t>
  </si>
  <si>
    <t>490706</t>
  </si>
  <si>
    <t>55495404</t>
  </si>
  <si>
    <t>TIREL</t>
  </si>
  <si>
    <t>Louis(cadet)</t>
  </si>
  <si>
    <t>436686</t>
  </si>
  <si>
    <t>HEGO</t>
  </si>
  <si>
    <t>Jean-Marie</t>
  </si>
  <si>
    <t>Chassieu AC</t>
  </si>
  <si>
    <t>238382</t>
  </si>
  <si>
    <t>229227</t>
  </si>
  <si>
    <t>CHEVREY</t>
  </si>
  <si>
    <t>231102</t>
  </si>
  <si>
    <t>BERNARD</t>
  </si>
  <si>
    <t>SDA</t>
  </si>
  <si>
    <t>10</t>
  </si>
  <si>
    <t>237755</t>
  </si>
  <si>
    <t>DUJARDIN</t>
  </si>
  <si>
    <t>EC Bourbonnien</t>
  </si>
  <si>
    <t>FUSARO</t>
  </si>
  <si>
    <t>55487460</t>
  </si>
  <si>
    <t>299889</t>
  </si>
  <si>
    <t>GUEDES</t>
  </si>
  <si>
    <t>Sérafim</t>
  </si>
  <si>
    <t>AC Verdunoise</t>
  </si>
  <si>
    <t>021_66552623</t>
  </si>
  <si>
    <t>LANCELOT</t>
  </si>
  <si>
    <t>039_93272020</t>
  </si>
  <si>
    <t>144820</t>
  </si>
  <si>
    <t>MATIGNON</t>
  </si>
  <si>
    <t>021_6652762</t>
  </si>
  <si>
    <t>MIEGE</t>
  </si>
  <si>
    <t>039_93272071</t>
  </si>
  <si>
    <t>SALOMON</t>
  </si>
  <si>
    <t>70</t>
  </si>
  <si>
    <t>070_00002644</t>
  </si>
  <si>
    <t>SAUPHANOR</t>
  </si>
  <si>
    <t>555338048</t>
  </si>
  <si>
    <t>MONNERY</t>
  </si>
  <si>
    <t>021_10033895</t>
  </si>
  <si>
    <t>55476522</t>
  </si>
  <si>
    <t>BECAERT</t>
  </si>
  <si>
    <t>Christopher</t>
  </si>
  <si>
    <t>039_93259692</t>
  </si>
  <si>
    <t>BOUILLER</t>
  </si>
  <si>
    <t>039_65119521</t>
  </si>
  <si>
    <t>FORGE</t>
  </si>
  <si>
    <t>001_71316332</t>
  </si>
  <si>
    <t>55483087</t>
  </si>
  <si>
    <t>MAFOUT</t>
  </si>
  <si>
    <t>Tristan</t>
  </si>
  <si>
    <t>55551714</t>
  </si>
  <si>
    <t>MAGNIN</t>
  </si>
  <si>
    <t>039_93262821</t>
  </si>
  <si>
    <t>143628</t>
  </si>
  <si>
    <t>069_20042317</t>
  </si>
  <si>
    <t>372849</t>
  </si>
  <si>
    <t>PIGNER</t>
  </si>
  <si>
    <t>EC MV Vénissieux</t>
  </si>
  <si>
    <t>430578</t>
  </si>
  <si>
    <t>PONCIN</t>
  </si>
  <si>
    <t>001_20010857</t>
  </si>
  <si>
    <t>55481304</t>
  </si>
  <si>
    <t>ALONSO</t>
  </si>
  <si>
    <t>55542011</t>
  </si>
  <si>
    <t>AMANT</t>
  </si>
  <si>
    <t>071_96271649</t>
  </si>
  <si>
    <t>071_20058087</t>
  </si>
  <si>
    <t>021_054038</t>
  </si>
  <si>
    <t>BERTHET</t>
  </si>
  <si>
    <t>144807</t>
  </si>
  <si>
    <t>BOULICAUT</t>
  </si>
  <si>
    <t>071_59056205</t>
  </si>
  <si>
    <t>COPPEE</t>
  </si>
  <si>
    <t>55485205</t>
  </si>
  <si>
    <t>071_65574442</t>
  </si>
  <si>
    <t>LABALME</t>
  </si>
  <si>
    <t>144815</t>
  </si>
  <si>
    <t>021_63115844</t>
  </si>
  <si>
    <t>LUZIER</t>
  </si>
  <si>
    <t>55541994</t>
  </si>
  <si>
    <t>MESSNER</t>
  </si>
  <si>
    <t>306594</t>
  </si>
  <si>
    <t>PETILLAT</t>
  </si>
  <si>
    <t>502286</t>
  </si>
  <si>
    <t>001_20010035</t>
  </si>
  <si>
    <t>VIOLANO</t>
  </si>
  <si>
    <t>421408</t>
  </si>
  <si>
    <t>COULON</t>
  </si>
  <si>
    <t>Antonin (cadet)</t>
  </si>
  <si>
    <t>DE FREITAS</t>
  </si>
  <si>
    <t>Marie (minime)</t>
  </si>
  <si>
    <t>RAYMOND</t>
  </si>
  <si>
    <t>CYCLO SAN MARTINOIS</t>
  </si>
  <si>
    <t>22 JUIN 2014</t>
  </si>
  <si>
    <t>GUIGE</t>
  </si>
  <si>
    <t>AGOSTINI</t>
  </si>
  <si>
    <t>landre</t>
  </si>
  <si>
    <t>PRIX DE TOUTENANT - CLASSEMENT GENERAL</t>
  </si>
  <si>
    <t>Alan (cadet)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</si>
</sst>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0.0"/>
    <numFmt numFmtId="166" formatCode="#,##0.0"/>
    <numFmt numFmtId="167" formatCode="dd/mm/yy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2"/>
      <name val="Comic Sans MS"/>
      <family val="4"/>
    </font>
    <font>
      <u/>
      <sz val="14"/>
      <name val="Arial"/>
      <family val="2"/>
    </font>
    <font>
      <sz val="11"/>
      <color rgb="FF000000"/>
      <name val="Calibri"/>
      <family val="2"/>
      <scheme val="minor"/>
    </font>
    <font>
      <b/>
      <sz val="10"/>
      <color rgb="FFFF0000"/>
      <name val="Arial"/>
      <family val="2"/>
    </font>
    <font>
      <sz val="5"/>
      <name val="Arial"/>
      <family val="2"/>
    </font>
    <font>
      <sz val="8"/>
      <name val="Arial"/>
      <family val="2"/>
    </font>
    <font>
      <sz val="20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9"/>
      <color theme="1"/>
      <name val="Arial"/>
      <family val="2"/>
    </font>
    <font>
      <sz val="11"/>
      <color rgb="FFFF0000"/>
      <name val="Arial"/>
      <family val="2"/>
    </font>
    <font>
      <b/>
      <sz val="14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sz val="14"/>
      <color theme="1"/>
      <name val="Arial"/>
      <family val="2"/>
    </font>
    <font>
      <u/>
      <sz val="13"/>
      <color theme="1"/>
      <name val="Arial"/>
      <family val="2"/>
    </font>
    <font>
      <sz val="11"/>
      <color rgb="FFFF0000"/>
      <name val="Calibri"/>
      <family val="2"/>
      <scheme val="minor"/>
    </font>
    <font>
      <sz val="22"/>
      <color theme="1"/>
      <name val="Arial"/>
      <family val="2"/>
    </font>
    <font>
      <u/>
      <sz val="28"/>
      <color theme="1"/>
      <name val="Arial"/>
      <family val="2"/>
    </font>
    <font>
      <b/>
      <sz val="14"/>
      <name val="Arial"/>
      <family val="2"/>
    </font>
    <font>
      <sz val="18"/>
      <color theme="1"/>
      <name val="Arial"/>
      <family val="2"/>
    </font>
    <font>
      <u/>
      <sz val="28"/>
      <color theme="1"/>
      <name val="Comic Sans MS"/>
      <family val="4"/>
    </font>
    <font>
      <b/>
      <sz val="20"/>
      <name val="Arial"/>
      <family val="2"/>
    </font>
    <font>
      <b/>
      <sz val="16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thin">
        <color auto="1"/>
      </top>
      <bottom/>
      <diagonal/>
    </border>
    <border>
      <left style="dash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</borders>
  <cellStyleXfs count="6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1" applyNumberFormat="0" applyAlignment="0" applyProtection="0"/>
    <xf numFmtId="0" fontId="1" fillId="6" borderId="2" applyNumberFormat="0" applyFont="0" applyAlignment="0" applyProtection="0"/>
  </cellStyleXfs>
  <cellXfs count="344">
    <xf numFmtId="0" fontId="0" fillId="0" borderId="0" xfId="0"/>
    <xf numFmtId="0" fontId="0" fillId="0" borderId="0" xfId="0" applyAlignment="1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 vertical="center"/>
    </xf>
    <xf numFmtId="0" fontId="7" fillId="0" borderId="0" xfId="0" applyFont="1" applyAlignment="1"/>
    <xf numFmtId="0" fontId="7" fillId="0" borderId="0" xfId="0" applyFont="1" applyFill="1" applyAlignment="1">
      <alignment vertical="center"/>
    </xf>
    <xf numFmtId="0" fontId="7" fillId="0" borderId="0" xfId="0" applyFont="1" applyFill="1"/>
    <xf numFmtId="49" fontId="7" fillId="0" borderId="0" xfId="0" applyNumberFormat="1" applyFont="1"/>
    <xf numFmtId="14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6" fillId="0" borderId="0" xfId="0" applyFont="1" applyFill="1"/>
    <xf numFmtId="0" fontId="10" fillId="0" borderId="0" xfId="0" applyFont="1" applyFill="1"/>
    <xf numFmtId="0" fontId="6" fillId="7" borderId="0" xfId="0" applyFont="1" applyFill="1"/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vertical="center"/>
    </xf>
    <xf numFmtId="0" fontId="6" fillId="8" borderId="0" xfId="0" applyFont="1" applyFill="1"/>
    <xf numFmtId="1" fontId="6" fillId="0" borderId="0" xfId="0" applyNumberFormat="1" applyFont="1" applyAlignment="1">
      <alignment horizontal="center" vertical="center"/>
    </xf>
    <xf numFmtId="0" fontId="8" fillId="0" borderId="7" xfId="5" applyFont="1" applyFill="1" applyBorder="1" applyAlignment="1">
      <alignment horizontal="center" vertical="center"/>
    </xf>
    <xf numFmtId="0" fontId="8" fillId="0" borderId="7" xfId="4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49" fontId="7" fillId="0" borderId="4" xfId="2" applyNumberFormat="1" applyFont="1" applyFill="1" applyBorder="1" applyAlignment="1">
      <alignment vertical="center"/>
    </xf>
    <xf numFmtId="0" fontId="7" fillId="0" borderId="3" xfId="1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4" fontId="17" fillId="0" borderId="0" xfId="0" applyNumberFormat="1" applyFont="1" applyFill="1" applyBorder="1" applyAlignment="1">
      <alignment horizontal="left" vertical="center"/>
    </xf>
    <xf numFmtId="0" fontId="7" fillId="0" borderId="4" xfId="0" applyFont="1" applyFill="1" applyBorder="1" applyAlignment="1">
      <alignment vertical="center"/>
    </xf>
    <xf numFmtId="0" fontId="0" fillId="0" borderId="6" xfId="0" applyBorder="1" applyAlignment="1"/>
    <xf numFmtId="0" fontId="0" fillId="0" borderId="8" xfId="0" applyBorder="1" applyAlignment="1"/>
    <xf numFmtId="0" fontId="0" fillId="0" borderId="4" xfId="0" applyBorder="1" applyAlignment="1"/>
    <xf numFmtId="0" fontId="11" fillId="0" borderId="0" xfId="0" applyFont="1" applyFill="1" applyAlignment="1">
      <alignment horizontal="right" vertical="center" wrapText="1"/>
    </xf>
    <xf numFmtId="49" fontId="8" fillId="0" borderId="20" xfId="2" applyNumberFormat="1" applyFont="1" applyFill="1" applyBorder="1" applyAlignment="1">
      <alignment horizontal="center" vertical="center"/>
    </xf>
    <xf numFmtId="0" fontId="9" fillId="0" borderId="21" xfId="5" applyFont="1" applyFill="1" applyBorder="1" applyAlignment="1">
      <alignment horizontal="center" vertical="center"/>
    </xf>
    <xf numFmtId="0" fontId="9" fillId="0" borderId="22" xfId="5" applyFont="1" applyFill="1" applyBorder="1" applyAlignment="1">
      <alignment horizontal="center" vertical="center"/>
    </xf>
    <xf numFmtId="0" fontId="8" fillId="0" borderId="20" xfId="5" applyFont="1" applyFill="1" applyBorder="1" applyAlignment="1">
      <alignment horizontal="center" vertical="center"/>
    </xf>
    <xf numFmtId="0" fontId="8" fillId="0" borderId="22" xfId="4" applyFont="1" applyFill="1" applyBorder="1" applyAlignment="1">
      <alignment horizontal="center" vertical="center"/>
    </xf>
    <xf numFmtId="0" fontId="8" fillId="0" borderId="23" xfId="4" applyFont="1" applyFill="1" applyBorder="1" applyAlignment="1">
      <alignment horizontal="center" vertical="center"/>
    </xf>
    <xf numFmtId="0" fontId="8" fillId="0" borderId="21" xfId="5" applyFont="1" applyFill="1" applyBorder="1" applyAlignment="1">
      <alignment horizontal="center" vertical="center"/>
    </xf>
    <xf numFmtId="0" fontId="8" fillId="0" borderId="21" xfId="4" applyFont="1" applyFill="1" applyBorder="1" applyAlignment="1">
      <alignment horizontal="center" vertical="center"/>
    </xf>
    <xf numFmtId="0" fontId="8" fillId="0" borderId="23" xfId="5" applyFont="1" applyFill="1" applyBorder="1" applyAlignment="1">
      <alignment horizontal="center" vertical="center"/>
    </xf>
    <xf numFmtId="14" fontId="6" fillId="7" borderId="0" xfId="0" applyNumberFormat="1" applyFont="1" applyFill="1"/>
    <xf numFmtId="0" fontId="6" fillId="9" borderId="9" xfId="0" applyFont="1" applyFill="1" applyBorder="1" applyAlignment="1">
      <alignment vertical="center"/>
    </xf>
    <xf numFmtId="0" fontId="6" fillId="9" borderId="10" xfId="0" applyFont="1" applyFill="1" applyBorder="1" applyAlignment="1">
      <alignment vertical="center"/>
    </xf>
    <xf numFmtId="0" fontId="6" fillId="9" borderId="10" xfId="0" applyFont="1" applyFill="1" applyBorder="1" applyAlignment="1">
      <alignment horizontal="center" vertical="center"/>
    </xf>
    <xf numFmtId="49" fontId="7" fillId="9" borderId="10" xfId="2" applyNumberFormat="1" applyFont="1" applyFill="1" applyBorder="1" applyAlignment="1">
      <alignment horizontal="center"/>
    </xf>
    <xf numFmtId="164" fontId="6" fillId="9" borderId="9" xfId="0" applyNumberFormat="1" applyFont="1" applyFill="1" applyBorder="1" applyAlignment="1">
      <alignment horizontal="center" vertical="center"/>
    </xf>
    <xf numFmtId="49" fontId="14" fillId="9" borderId="11" xfId="2" applyNumberFormat="1" applyFont="1" applyFill="1" applyBorder="1" applyAlignment="1">
      <alignment horizontal="center"/>
    </xf>
    <xf numFmtId="0" fontId="14" fillId="9" borderId="19" xfId="0" applyFont="1" applyFill="1" applyBorder="1" applyAlignment="1">
      <alignment horizontal="center" vertical="center"/>
    </xf>
    <xf numFmtId="0" fontId="14" fillId="9" borderId="11" xfId="0" applyFont="1" applyFill="1" applyBorder="1" applyAlignment="1">
      <alignment horizontal="center" vertical="center"/>
    </xf>
    <xf numFmtId="0" fontId="14" fillId="9" borderId="12" xfId="0" applyFont="1" applyFill="1" applyBorder="1" applyAlignment="1">
      <alignment horizontal="center" vertical="center"/>
    </xf>
    <xf numFmtId="0" fontId="14" fillId="9" borderId="18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/>
    </xf>
    <xf numFmtId="0" fontId="15" fillId="9" borderId="12" xfId="0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12" xfId="0" applyFont="1" applyFill="1" applyBorder="1" applyAlignment="1">
      <alignment horizontal="center" vertical="center"/>
    </xf>
    <xf numFmtId="0" fontId="15" fillId="9" borderId="18" xfId="0" applyFont="1" applyFill="1" applyBorder="1" applyAlignment="1">
      <alignment horizontal="center" vertical="center"/>
    </xf>
    <xf numFmtId="14" fontId="6" fillId="9" borderId="17" xfId="0" applyNumberFormat="1" applyFont="1" applyFill="1" applyBorder="1" applyAlignment="1">
      <alignment horizontal="center" vertical="center"/>
    </xf>
    <xf numFmtId="0" fontId="18" fillId="0" borderId="0" xfId="0" applyFont="1"/>
    <xf numFmtId="0" fontId="6" fillId="0" borderId="0" xfId="0" applyFont="1" applyFill="1" applyBorder="1"/>
    <xf numFmtId="0" fontId="19" fillId="0" borderId="0" xfId="0" applyFont="1" applyFill="1"/>
    <xf numFmtId="14" fontId="19" fillId="9" borderId="17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9" borderId="10" xfId="0" applyFont="1" applyFill="1" applyBorder="1" applyAlignment="1">
      <alignment horizontal="center"/>
    </xf>
    <xf numFmtId="0" fontId="6" fillId="8" borderId="9" xfId="0" applyFont="1" applyFill="1" applyBorder="1" applyAlignment="1">
      <alignment vertical="center"/>
    </xf>
    <xf numFmtId="0" fontId="6" fillId="8" borderId="10" xfId="0" applyFont="1" applyFill="1" applyBorder="1" applyAlignment="1">
      <alignment vertical="center"/>
    </xf>
    <xf numFmtId="0" fontId="6" fillId="8" borderId="10" xfId="0" applyFont="1" applyFill="1" applyBorder="1" applyAlignment="1">
      <alignment horizontal="center" vertical="center"/>
    </xf>
    <xf numFmtId="49" fontId="7" fillId="8" borderId="10" xfId="2" applyNumberFormat="1" applyFont="1" applyFill="1" applyBorder="1" applyAlignment="1">
      <alignment horizontal="center"/>
    </xf>
    <xf numFmtId="164" fontId="6" fillId="8" borderId="9" xfId="0" applyNumberFormat="1" applyFont="1" applyFill="1" applyBorder="1" applyAlignment="1">
      <alignment horizontal="center" vertical="center"/>
    </xf>
    <xf numFmtId="49" fontId="14" fillId="8" borderId="11" xfId="2" applyNumberFormat="1" applyFont="1" applyFill="1" applyBorder="1" applyAlignment="1">
      <alignment horizontal="center"/>
    </xf>
    <xf numFmtId="0" fontId="14" fillId="8" borderId="19" xfId="0" applyFont="1" applyFill="1" applyBorder="1" applyAlignment="1">
      <alignment horizontal="center" vertical="center"/>
    </xf>
    <xf numFmtId="0" fontId="14" fillId="8" borderId="11" xfId="0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0" fontId="14" fillId="8" borderId="18" xfId="0" applyFont="1" applyFill="1" applyBorder="1" applyAlignment="1">
      <alignment horizontal="center" vertical="center"/>
    </xf>
    <xf numFmtId="0" fontId="14" fillId="8" borderId="13" xfId="0" applyFont="1" applyFill="1" applyBorder="1" applyAlignment="1">
      <alignment horizontal="center" vertical="center"/>
    </xf>
    <xf numFmtId="0" fontId="15" fillId="8" borderId="18" xfId="0" applyFont="1" applyFill="1" applyBorder="1" applyAlignment="1">
      <alignment horizontal="center" vertical="center"/>
    </xf>
    <xf numFmtId="0" fontId="15" fillId="8" borderId="10" xfId="0" applyFont="1" applyFill="1" applyBorder="1" applyAlignment="1">
      <alignment horizontal="center"/>
    </xf>
    <xf numFmtId="0" fontId="15" fillId="8" borderId="12" xfId="0" applyFont="1" applyFill="1" applyBorder="1" applyAlignment="1">
      <alignment horizontal="center"/>
    </xf>
    <xf numFmtId="0" fontId="15" fillId="8" borderId="18" xfId="0" applyFont="1" applyFill="1" applyBorder="1" applyAlignment="1">
      <alignment horizontal="center"/>
    </xf>
    <xf numFmtId="0" fontId="15" fillId="8" borderId="12" xfId="0" applyFont="1" applyFill="1" applyBorder="1" applyAlignment="1">
      <alignment horizontal="center" vertical="center"/>
    </xf>
    <xf numFmtId="14" fontId="6" fillId="8" borderId="17" xfId="0" applyNumberFormat="1" applyFont="1" applyFill="1" applyBorder="1" applyAlignment="1">
      <alignment horizontal="center" vertical="center"/>
    </xf>
    <xf numFmtId="14" fontId="19" fillId="8" borderId="17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5" applyFont="1" applyFill="1" applyBorder="1" applyAlignment="1">
      <alignment vertical="center"/>
    </xf>
    <xf numFmtId="0" fontId="8" fillId="0" borderId="0" xfId="4" applyFont="1" applyFill="1" applyBorder="1" applyAlignment="1">
      <alignment vertical="center"/>
    </xf>
    <xf numFmtId="14" fontId="7" fillId="0" borderId="0" xfId="3" applyNumberFormat="1" applyFont="1" applyFill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11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49" fontId="23" fillId="0" borderId="0" xfId="2" applyNumberFormat="1" applyFont="1" applyFill="1" applyBorder="1" applyAlignment="1">
      <alignment horizontal="center" vertical="center"/>
    </xf>
    <xf numFmtId="164" fontId="24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4" fillId="0" borderId="0" xfId="0" applyFont="1"/>
    <xf numFmtId="49" fontId="24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vertical="center"/>
    </xf>
    <xf numFmtId="165" fontId="24" fillId="10" borderId="0" xfId="0" applyNumberFormat="1" applyFont="1" applyFill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165" fontId="24" fillId="0" borderId="0" xfId="0" applyNumberFormat="1" applyFont="1"/>
    <xf numFmtId="0" fontId="24" fillId="0" borderId="36" xfId="0" applyFont="1" applyBorder="1" applyAlignment="1">
      <alignment horizontal="center" vertical="center"/>
    </xf>
    <xf numFmtId="165" fontId="24" fillId="0" borderId="37" xfId="0" applyNumberFormat="1" applyFont="1" applyBorder="1" applyAlignment="1">
      <alignment horizontal="center" vertical="center"/>
    </xf>
    <xf numFmtId="165" fontId="24" fillId="0" borderId="38" xfId="0" applyNumberFormat="1" applyFont="1" applyBorder="1" applyAlignment="1">
      <alignment horizontal="center" vertical="center"/>
    </xf>
    <xf numFmtId="49" fontId="24" fillId="0" borderId="39" xfId="0" applyNumberFormat="1" applyFont="1" applyBorder="1" applyAlignment="1">
      <alignment horizontal="center" vertical="center"/>
    </xf>
    <xf numFmtId="1" fontId="24" fillId="10" borderId="28" xfId="0" applyNumberFormat="1" applyFont="1" applyFill="1" applyBorder="1" applyAlignment="1">
      <alignment horizontal="center" vertical="center"/>
    </xf>
    <xf numFmtId="49" fontId="24" fillId="0" borderId="11" xfId="0" applyNumberFormat="1" applyFont="1" applyBorder="1" applyAlignment="1">
      <alignment horizontal="center" vertical="center"/>
    </xf>
    <xf numFmtId="1" fontId="24" fillId="10" borderId="12" xfId="0" applyNumberFormat="1" applyFont="1" applyFill="1" applyBorder="1" applyAlignment="1">
      <alignment horizontal="center" vertical="center"/>
    </xf>
    <xf numFmtId="165" fontId="24" fillId="0" borderId="13" xfId="0" applyNumberFormat="1" applyFont="1" applyBorder="1" applyAlignment="1">
      <alignment horizontal="center" vertical="center"/>
    </xf>
    <xf numFmtId="49" fontId="24" fillId="0" borderId="41" xfId="0" applyNumberFormat="1" applyFont="1" applyBorder="1" applyAlignment="1">
      <alignment horizontal="center" vertical="center"/>
    </xf>
    <xf numFmtId="1" fontId="24" fillId="10" borderId="42" xfId="0" applyNumberFormat="1" applyFont="1" applyFill="1" applyBorder="1" applyAlignment="1">
      <alignment horizontal="center" vertical="center"/>
    </xf>
    <xf numFmtId="165" fontId="24" fillId="0" borderId="43" xfId="0" applyNumberFormat="1" applyFont="1" applyBorder="1" applyAlignment="1">
      <alignment horizontal="center" vertical="center"/>
    </xf>
    <xf numFmtId="165" fontId="24" fillId="0" borderId="0" xfId="0" applyNumberFormat="1" applyFont="1" applyAlignment="1">
      <alignment horizontal="left" vertical="center"/>
    </xf>
    <xf numFmtId="166" fontId="24" fillId="0" borderId="40" xfId="0" applyNumberFormat="1" applyFont="1" applyBorder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6" fillId="0" borderId="34" xfId="0" applyFont="1" applyBorder="1" applyAlignment="1">
      <alignment vertical="center" wrapText="1"/>
    </xf>
    <xf numFmtId="0" fontId="6" fillId="0" borderId="30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/>
    </xf>
    <xf numFmtId="0" fontId="26" fillId="0" borderId="47" xfId="5" applyFont="1" applyFill="1" applyBorder="1" applyAlignment="1">
      <alignment horizontal="center" vertical="center" wrapText="1"/>
    </xf>
    <xf numFmtId="0" fontId="31" fillId="0" borderId="31" xfId="0" applyFont="1" applyBorder="1" applyAlignment="1">
      <alignment vertical="center" wrapText="1"/>
    </xf>
    <xf numFmtId="0" fontId="33" fillId="0" borderId="3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2" fontId="29" fillId="0" borderId="0" xfId="0" applyNumberFormat="1" applyFont="1" applyBorder="1" applyAlignment="1">
      <alignment vertical="center"/>
    </xf>
    <xf numFmtId="0" fontId="33" fillId="0" borderId="0" xfId="0" applyFont="1" applyBorder="1" applyAlignment="1">
      <alignment horizontal="center" vertical="center"/>
    </xf>
    <xf numFmtId="0" fontId="24" fillId="11" borderId="0" xfId="0" applyFont="1" applyFill="1" applyAlignment="1">
      <alignment horizontal="center" vertical="center"/>
    </xf>
    <xf numFmtId="164" fontId="24" fillId="11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/>
    <xf numFmtId="164" fontId="24" fillId="11" borderId="0" xfId="0" applyNumberFormat="1" applyFont="1" applyFill="1" applyAlignment="1">
      <alignment horizontal="center" vertical="center"/>
    </xf>
    <xf numFmtId="164" fontId="23" fillId="0" borderId="0" xfId="0" applyNumberFormat="1" applyFont="1" applyFill="1" applyAlignment="1">
      <alignment horizontal="center" vertical="center"/>
    </xf>
    <xf numFmtId="49" fontId="34" fillId="0" borderId="0" xfId="0" applyNumberFormat="1" applyFont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36" fillId="0" borderId="34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4" xfId="0" applyFont="1" applyBorder="1" applyAlignment="1">
      <alignment horizontal="center" vertical="center"/>
    </xf>
    <xf numFmtId="0" fontId="36" fillId="0" borderId="45" xfId="0" applyFont="1" applyBorder="1" applyAlignment="1">
      <alignment horizontal="center" vertical="center"/>
    </xf>
    <xf numFmtId="0" fontId="24" fillId="0" borderId="0" xfId="0" applyNumberFormat="1" applyFont="1" applyFill="1" applyAlignment="1">
      <alignment horizontal="center" vertical="center"/>
    </xf>
    <xf numFmtId="164" fontId="24" fillId="0" borderId="0" xfId="0" applyNumberFormat="1" applyFont="1" applyFill="1" applyAlignment="1">
      <alignment horizontal="center" vertical="center"/>
    </xf>
    <xf numFmtId="0" fontId="24" fillId="0" borderId="0" xfId="0" applyNumberFormat="1" applyFont="1" applyFill="1" applyAlignment="1">
      <alignment horizontal="left" vertical="center"/>
    </xf>
    <xf numFmtId="14" fontId="24" fillId="0" borderId="0" xfId="0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 wrapText="1"/>
    </xf>
    <xf numFmtId="0" fontId="24" fillId="10" borderId="0" xfId="0" applyFont="1" applyFill="1" applyAlignment="1">
      <alignment horizontal="center" vertical="center"/>
    </xf>
    <xf numFmtId="14" fontId="24" fillId="10" borderId="0" xfId="0" applyNumberFormat="1" applyFont="1" applyFill="1" applyAlignment="1">
      <alignment horizontal="center" vertical="center"/>
    </xf>
    <xf numFmtId="0" fontId="23" fillId="0" borderId="7" xfId="0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/>
    </xf>
    <xf numFmtId="1" fontId="21" fillId="0" borderId="7" xfId="0" applyNumberFormat="1" applyFont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 wrapText="1"/>
    </xf>
    <xf numFmtId="0" fontId="0" fillId="0" borderId="0" xfId="0"/>
    <xf numFmtId="0" fontId="24" fillId="12" borderId="0" xfId="0" applyFont="1" applyFill="1" applyAlignment="1">
      <alignment horizontal="center" vertical="center"/>
    </xf>
    <xf numFmtId="0" fontId="24" fillId="12" borderId="0" xfId="0" applyFont="1" applyFill="1" applyBorder="1" applyAlignment="1">
      <alignment horizontal="center" vertical="center"/>
    </xf>
    <xf numFmtId="0" fontId="23" fillId="12" borderId="0" xfId="2" applyFont="1" applyFill="1" applyBorder="1" applyAlignment="1">
      <alignment horizontal="center" vertical="center"/>
    </xf>
    <xf numFmtId="49" fontId="23" fillId="12" borderId="0" xfId="2" applyNumberFormat="1" applyFont="1" applyFill="1" applyBorder="1" applyAlignment="1">
      <alignment horizontal="center" vertical="center"/>
    </xf>
    <xf numFmtId="1" fontId="37" fillId="0" borderId="0" xfId="0" applyNumberFormat="1" applyFont="1" applyAlignment="1">
      <alignment vertical="center"/>
    </xf>
    <xf numFmtId="49" fontId="35" fillId="0" borderId="0" xfId="0" applyNumberFormat="1" applyFont="1" applyAlignment="1">
      <alignment vertical="center"/>
    </xf>
    <xf numFmtId="49" fontId="22" fillId="0" borderId="0" xfId="0" applyNumberFormat="1" applyFont="1" applyAlignment="1">
      <alignment vertical="center"/>
    </xf>
    <xf numFmtId="0" fontId="40" fillId="10" borderId="0" xfId="0" applyFont="1" applyFill="1" applyAlignment="1">
      <alignment horizontal="center" vertical="center"/>
    </xf>
    <xf numFmtId="0" fontId="38" fillId="10" borderId="0" xfId="0" applyFont="1" applyFill="1" applyAlignment="1">
      <alignment vertical="center"/>
    </xf>
    <xf numFmtId="0" fontId="38" fillId="10" borderId="27" xfId="0" applyFont="1" applyFill="1" applyBorder="1" applyAlignment="1">
      <alignment vertical="center"/>
    </xf>
    <xf numFmtId="49" fontId="22" fillId="0" borderId="0" xfId="0" applyNumberFormat="1" applyFont="1" applyFill="1" applyAlignment="1">
      <alignment vertical="center"/>
    </xf>
    <xf numFmtId="0" fontId="25" fillId="0" borderId="35" xfId="0" applyFont="1" applyFill="1" applyBorder="1" applyAlignment="1">
      <alignment horizontal="center" vertical="center"/>
    </xf>
    <xf numFmtId="0" fontId="26" fillId="0" borderId="35" xfId="0" applyFont="1" applyFill="1" applyBorder="1" applyAlignment="1">
      <alignment horizontal="center" vertical="center"/>
    </xf>
    <xf numFmtId="0" fontId="25" fillId="0" borderId="47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7" fillId="0" borderId="0" xfId="5" applyNumberFormat="1" applyFont="1" applyFill="1" applyBorder="1" applyAlignment="1">
      <alignment horizontal="center" vertical="center" wrapText="1"/>
    </xf>
    <xf numFmtId="0" fontId="36" fillId="0" borderId="0" xfId="0" applyNumberFormat="1" applyFont="1" applyBorder="1" applyAlignment="1">
      <alignment horizontal="center" vertical="center"/>
    </xf>
    <xf numFmtId="0" fontId="7" fillId="0" borderId="32" xfId="5" applyNumberFormat="1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/>
    </xf>
    <xf numFmtId="0" fontId="36" fillId="0" borderId="45" xfId="0" applyNumberFormat="1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32" xfId="5" applyFont="1" applyFill="1" applyBorder="1" applyAlignment="1">
      <alignment horizontal="center" vertical="center" wrapText="1"/>
    </xf>
    <xf numFmtId="0" fontId="7" fillId="0" borderId="0" xfId="5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 wrapText="1"/>
    </xf>
    <xf numFmtId="0" fontId="7" fillId="0" borderId="35" xfId="5" applyFont="1" applyFill="1" applyBorder="1" applyAlignment="1">
      <alignment horizontal="center" vertical="center" wrapText="1"/>
    </xf>
    <xf numFmtId="0" fontId="11" fillId="0" borderId="0" xfId="0" applyFont="1" applyBorder="1" applyAlignment="1">
      <alignment vertical="center"/>
    </xf>
    <xf numFmtId="0" fontId="0" fillId="0" borderId="47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0" xfId="0" applyFill="1" applyBorder="1"/>
    <xf numFmtId="1" fontId="7" fillId="0" borderId="28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left" vertical="center"/>
    </xf>
    <xf numFmtId="0" fontId="24" fillId="0" borderId="7" xfId="0" applyNumberFormat="1" applyFont="1" applyFill="1" applyBorder="1" applyAlignment="1">
      <alignment horizontal="left" vertical="center"/>
    </xf>
    <xf numFmtId="0" fontId="24" fillId="0" borderId="30" xfId="0" applyFont="1" applyBorder="1" applyAlignment="1">
      <alignment horizontal="center" vertical="center"/>
    </xf>
    <xf numFmtId="0" fontId="7" fillId="0" borderId="30" xfId="5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49" fontId="22" fillId="0" borderId="30" xfId="0" applyNumberFormat="1" applyFont="1" applyFill="1" applyBorder="1" applyAlignment="1">
      <alignment vertical="center"/>
    </xf>
    <xf numFmtId="0" fontId="25" fillId="0" borderId="30" xfId="0" applyFont="1" applyFill="1" applyBorder="1" applyAlignment="1">
      <alignment horizontal="center" vertical="center"/>
    </xf>
    <xf numFmtId="0" fontId="26" fillId="0" borderId="30" xfId="0" applyFont="1" applyFill="1" applyBorder="1" applyAlignment="1">
      <alignment horizontal="center" vertical="center"/>
    </xf>
    <xf numFmtId="2" fontId="29" fillId="0" borderId="30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NumberFormat="1" applyFont="1" applyAlignment="1">
      <alignment horizontal="center" vertical="center"/>
    </xf>
    <xf numFmtId="167" fontId="23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right" vertical="center"/>
    </xf>
    <xf numFmtId="0" fontId="23" fillId="0" borderId="0" xfId="0" applyFont="1" applyAlignment="1">
      <alignment horizontal="right"/>
    </xf>
    <xf numFmtId="0" fontId="24" fillId="0" borderId="0" xfId="0" applyNumberFormat="1" applyFont="1" applyFill="1" applyAlignment="1">
      <alignment horizontal="right" vertical="center"/>
    </xf>
    <xf numFmtId="1" fontId="24" fillId="0" borderId="0" xfId="0" applyNumberFormat="1" applyFont="1" applyFill="1" applyAlignment="1">
      <alignment horizontal="right" vertical="center"/>
    </xf>
    <xf numFmtId="1" fontId="23" fillId="0" borderId="0" xfId="0" applyNumberFormat="1" applyFont="1" applyAlignment="1">
      <alignment horizontal="center" vertical="center"/>
    </xf>
    <xf numFmtId="1" fontId="24" fillId="0" borderId="0" xfId="0" applyNumberFormat="1" applyFont="1" applyFill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7" fillId="0" borderId="0" xfId="5" applyFont="1" applyFill="1" applyBorder="1" applyAlignment="1">
      <alignment vertical="center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/>
    </xf>
    <xf numFmtId="49" fontId="24" fillId="10" borderId="0" xfId="0" applyNumberFormat="1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1" fontId="7" fillId="8" borderId="7" xfId="0" applyNumberFormat="1" applyFont="1" applyFill="1" applyBorder="1" applyAlignment="1">
      <alignment horizontal="center" vertical="center"/>
    </xf>
    <xf numFmtId="1" fontId="21" fillId="8" borderId="7" xfId="0" applyNumberFormat="1" applyFont="1" applyFill="1" applyBorder="1" applyAlignment="1">
      <alignment horizontal="center" vertical="center"/>
    </xf>
    <xf numFmtId="0" fontId="6" fillId="8" borderId="26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14" fontId="7" fillId="0" borderId="15" xfId="3" applyNumberFormat="1" applyFont="1" applyFill="1" applyBorder="1" applyAlignment="1">
      <alignment horizontal="center" vertical="center" wrapText="1"/>
    </xf>
    <xf numFmtId="14" fontId="7" fillId="0" borderId="14" xfId="3" applyNumberFormat="1" applyFont="1" applyFill="1" applyBorder="1" applyAlignment="1">
      <alignment horizontal="center" vertical="center"/>
    </xf>
    <xf numFmtId="0" fontId="8" fillId="0" borderId="3" xfId="5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8" fillId="0" borderId="4" xfId="5" applyFont="1" applyFill="1" applyBorder="1" applyAlignment="1">
      <alignment horizontal="center" vertical="center"/>
    </xf>
    <xf numFmtId="0" fontId="8" fillId="0" borderId="5" xfId="5" applyFont="1" applyFill="1" applyBorder="1" applyAlignment="1">
      <alignment horizontal="center" vertical="center" wrapText="1"/>
    </xf>
    <xf numFmtId="0" fontId="8" fillId="0" borderId="6" xfId="5" applyFont="1" applyFill="1" applyBorder="1" applyAlignment="1">
      <alignment horizontal="center" vertical="center" wrapText="1"/>
    </xf>
    <xf numFmtId="0" fontId="8" fillId="0" borderId="3" xfId="5" applyFont="1" applyFill="1" applyBorder="1" applyAlignment="1">
      <alignment horizontal="center" vertical="center" wrapText="1"/>
    </xf>
    <xf numFmtId="0" fontId="8" fillId="0" borderId="0" xfId="5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4" fontId="6" fillId="0" borderId="15" xfId="0" applyNumberFormat="1" applyFont="1" applyFill="1" applyBorder="1" applyAlignment="1">
      <alignment horizontal="center" vertical="center" wrapText="1"/>
    </xf>
    <xf numFmtId="164" fontId="6" fillId="0" borderId="14" xfId="0" applyNumberFormat="1" applyFont="1" applyFill="1" applyBorder="1" applyAlignment="1">
      <alignment horizontal="center" vertical="center" wrapText="1"/>
    </xf>
    <xf numFmtId="0" fontId="8" fillId="0" borderId="5" xfId="5" applyFont="1" applyFill="1" applyBorder="1" applyAlignment="1">
      <alignment horizontal="center" vertical="center"/>
    </xf>
    <xf numFmtId="0" fontId="8" fillId="0" borderId="6" xfId="5" applyFont="1" applyFill="1" applyBorder="1" applyAlignment="1">
      <alignment horizontal="center" vertical="center"/>
    </xf>
    <xf numFmtId="0" fontId="8" fillId="0" borderId="8" xfId="5" applyFont="1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 textRotation="90"/>
    </xf>
    <xf numFmtId="0" fontId="8" fillId="0" borderId="14" xfId="5" applyFont="1" applyFill="1" applyBorder="1" applyAlignment="1">
      <alignment horizontal="center" vertical="center" textRotation="90"/>
    </xf>
    <xf numFmtId="0" fontId="8" fillId="0" borderId="16" xfId="5" applyFont="1" applyFill="1" applyBorder="1" applyAlignment="1">
      <alignment horizontal="center" vertical="center" textRotation="90"/>
    </xf>
    <xf numFmtId="164" fontId="24" fillId="12" borderId="0" xfId="0" applyNumberFormat="1" applyFont="1" applyFill="1" applyBorder="1" applyAlignment="1">
      <alignment horizontal="center" vertical="center" wrapText="1"/>
    </xf>
    <xf numFmtId="0" fontId="24" fillId="0" borderId="0" xfId="0" applyNumberFormat="1" applyFont="1" applyAlignment="1">
      <alignment horizontal="center" vertical="center" wrapText="1"/>
    </xf>
    <xf numFmtId="49" fontId="24" fillId="10" borderId="0" xfId="0" applyNumberFormat="1" applyFont="1" applyFill="1" applyAlignment="1">
      <alignment horizontal="center" vertical="center"/>
    </xf>
    <xf numFmtId="0" fontId="7" fillId="0" borderId="0" xfId="4" applyFont="1" applyFill="1" applyBorder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49" fontId="35" fillId="0" borderId="0" xfId="0" applyNumberFormat="1" applyFont="1" applyAlignment="1">
      <alignment horizontal="center" vertical="center"/>
    </xf>
    <xf numFmtId="49" fontId="23" fillId="0" borderId="48" xfId="2" applyNumberFormat="1" applyFont="1" applyFill="1" applyBorder="1" applyAlignment="1">
      <alignment horizontal="center" vertical="center"/>
    </xf>
    <xf numFmtId="49" fontId="23" fillId="0" borderId="49" xfId="2" applyNumberFormat="1" applyFont="1" applyFill="1" applyBorder="1" applyAlignment="1">
      <alignment horizontal="center" vertical="center"/>
    </xf>
    <xf numFmtId="0" fontId="23" fillId="0" borderId="28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4" fillId="0" borderId="28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0" fontId="23" fillId="0" borderId="28" xfId="2" applyFont="1" applyFill="1" applyBorder="1" applyAlignment="1">
      <alignment horizontal="center" vertical="center"/>
    </xf>
    <xf numFmtId="0" fontId="23" fillId="0" borderId="29" xfId="2" applyFont="1" applyFill="1" applyBorder="1" applyAlignment="1">
      <alignment horizontal="center" vertical="center"/>
    </xf>
    <xf numFmtId="0" fontId="23" fillId="0" borderId="30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7" fillId="0" borderId="31" xfId="5" applyFont="1" applyFill="1" applyBorder="1" applyAlignment="1">
      <alignment horizontal="center" vertical="center" wrapText="1"/>
    </xf>
    <xf numFmtId="0" fontId="7" fillId="0" borderId="32" xfId="5" applyFont="1" applyFill="1" applyBorder="1" applyAlignment="1">
      <alignment horizontal="center" vertical="center" wrapText="1"/>
    </xf>
    <xf numFmtId="0" fontId="7" fillId="0" borderId="34" xfId="5" applyFont="1" applyFill="1" applyBorder="1" applyAlignment="1">
      <alignment horizontal="center" vertical="center" wrapText="1"/>
    </xf>
    <xf numFmtId="0" fontId="7" fillId="0" borderId="0" xfId="5" applyFont="1" applyFill="1" applyBorder="1" applyAlignment="1">
      <alignment horizontal="center" vertical="center" wrapText="1"/>
    </xf>
    <xf numFmtId="0" fontId="7" fillId="0" borderId="48" xfId="5" applyFont="1" applyFill="1" applyBorder="1" applyAlignment="1">
      <alignment horizontal="center" vertical="center" wrapText="1"/>
    </xf>
    <xf numFmtId="0" fontId="7" fillId="0" borderId="47" xfId="5" applyFont="1" applyFill="1" applyBorder="1" applyAlignment="1">
      <alignment horizontal="center" vertical="center" wrapText="1"/>
    </xf>
    <xf numFmtId="49" fontId="35" fillId="0" borderId="0" xfId="0" applyNumberFormat="1" applyFont="1" applyAlignment="1">
      <alignment horizontal="right" vertical="center"/>
    </xf>
    <xf numFmtId="0" fontId="42" fillId="0" borderId="30" xfId="0" applyFont="1" applyBorder="1" applyAlignment="1">
      <alignment horizontal="center" vertical="center" wrapText="1"/>
    </xf>
    <xf numFmtId="0" fontId="42" fillId="0" borderId="5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42" fillId="0" borderId="30" xfId="0" applyFont="1" applyBorder="1" applyAlignment="1">
      <alignment horizontal="center" wrapText="1"/>
    </xf>
    <xf numFmtId="0" fontId="42" fillId="0" borderId="56" xfId="0" applyFont="1" applyBorder="1" applyAlignment="1">
      <alignment horizontal="center" wrapText="1"/>
    </xf>
    <xf numFmtId="0" fontId="11" fillId="0" borderId="0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 wrapText="1"/>
    </xf>
    <xf numFmtId="0" fontId="41" fillId="10" borderId="0" xfId="0" applyFont="1" applyFill="1" applyAlignment="1">
      <alignment horizontal="center" vertical="center"/>
    </xf>
    <xf numFmtId="0" fontId="24" fillId="10" borderId="51" xfId="0" applyFont="1" applyFill="1" applyBorder="1" applyAlignment="1">
      <alignment horizontal="center" vertical="center"/>
    </xf>
    <xf numFmtId="0" fontId="24" fillId="10" borderId="54" xfId="0" applyFont="1" applyFill="1" applyBorder="1" applyAlignment="1">
      <alignment horizontal="center" vertical="center"/>
    </xf>
    <xf numFmtId="0" fontId="24" fillId="10" borderId="50" xfId="0" applyFont="1" applyFill="1" applyBorder="1" applyAlignment="1">
      <alignment horizontal="center" vertical="center"/>
    </xf>
    <xf numFmtId="0" fontId="24" fillId="10" borderId="53" xfId="0" applyFont="1" applyFill="1" applyBorder="1" applyAlignment="1">
      <alignment horizontal="center" vertical="center"/>
    </xf>
    <xf numFmtId="164" fontId="24" fillId="10" borderId="51" xfId="0" applyNumberFormat="1" applyFont="1" applyFill="1" applyBorder="1" applyAlignment="1">
      <alignment horizontal="center" vertical="center" wrapText="1"/>
    </xf>
    <xf numFmtId="164" fontId="24" fillId="10" borderId="54" xfId="0" applyNumberFormat="1" applyFont="1" applyFill="1" applyBorder="1" applyAlignment="1">
      <alignment horizontal="center" vertical="center" wrapText="1"/>
    </xf>
    <xf numFmtId="49" fontId="23" fillId="10" borderId="52" xfId="2" applyNumberFormat="1" applyFont="1" applyFill="1" applyBorder="1" applyAlignment="1">
      <alignment horizontal="center" vertical="center"/>
    </xf>
    <xf numFmtId="49" fontId="23" fillId="10" borderId="55" xfId="2" applyNumberFormat="1" applyFont="1" applyFill="1" applyBorder="1" applyAlignment="1">
      <alignment horizontal="center" vertical="center"/>
    </xf>
    <xf numFmtId="49" fontId="23" fillId="10" borderId="51" xfId="2" applyNumberFormat="1" applyFont="1" applyFill="1" applyBorder="1" applyAlignment="1">
      <alignment horizontal="center" vertical="center"/>
    </xf>
    <xf numFmtId="49" fontId="23" fillId="10" borderId="54" xfId="2" applyNumberFormat="1" applyFont="1" applyFill="1" applyBorder="1" applyAlignment="1">
      <alignment horizontal="center" vertical="center"/>
    </xf>
    <xf numFmtId="0" fontId="23" fillId="10" borderId="51" xfId="2" applyFont="1" applyFill="1" applyBorder="1" applyAlignment="1">
      <alignment horizontal="center" vertical="center"/>
    </xf>
    <xf numFmtId="0" fontId="23" fillId="10" borderId="54" xfId="2" applyFont="1" applyFill="1" applyBorder="1" applyAlignment="1">
      <alignment horizontal="center" vertical="center"/>
    </xf>
  </cellXfs>
  <cellStyles count="6">
    <cellStyle name="Commentaire" xfId="5" builtinId="10"/>
    <cellStyle name="Entrée" xfId="4" builtinId="20"/>
    <cellStyle name="Insatisfaisant" xfId="2" builtinId="27"/>
    <cellStyle name="Neutre" xfId="3" builtinId="28"/>
    <cellStyle name="Normal" xfId="0" builtinId="0"/>
    <cellStyle name="Satisfaisant" xfId="1" builtinId="26"/>
  </cellStyles>
  <dxfs count="190"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9933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FF66FF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00FFFF"/>
        </patternFill>
      </fill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FFFF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FF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  <border>
        <vertical/>
        <horizontal/>
      </border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ont>
        <color theme="0"/>
      </font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  <border>
        <vertical/>
        <horizontal/>
      </border>
    </dxf>
    <dxf>
      <fill>
        <patternFill>
          <bgColor rgb="FFFF505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3300"/>
      <color rgb="FFFF5050"/>
      <color rgb="FFFFFF00"/>
      <color rgb="FFFF66FF"/>
      <color rgb="FFFF9900"/>
      <color rgb="FFFFCC00"/>
      <color rgb="FFFF9933"/>
      <color rgb="FF00FFFF"/>
      <color rgb="FF00FF00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1</xdr:row>
      <xdr:rowOff>266700</xdr:rowOff>
    </xdr:from>
    <xdr:to>
      <xdr:col>2</xdr:col>
      <xdr:colOff>1266825</xdr:colOff>
      <xdr:row>3</xdr:row>
      <xdr:rowOff>57150</xdr:rowOff>
    </xdr:to>
    <xdr:sp macro="" textlink="">
      <xdr:nvSpPr>
        <xdr:cNvPr id="3" name="Parchemin horizontal 2"/>
        <xdr:cNvSpPr/>
      </xdr:nvSpPr>
      <xdr:spPr>
        <a:xfrm>
          <a:off x="590550" y="266700"/>
          <a:ext cx="2847975" cy="381000"/>
        </a:xfrm>
        <a:prstGeom prst="horizontalScroll">
          <a:avLst/>
        </a:prstGeom>
        <a:noFill/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35</xdr:col>
      <xdr:colOff>42290</xdr:colOff>
      <xdr:row>1</xdr:row>
      <xdr:rowOff>57150</xdr:rowOff>
    </xdr:from>
    <xdr:to>
      <xdr:col>37</xdr:col>
      <xdr:colOff>144398</xdr:colOff>
      <xdr:row>3</xdr:row>
      <xdr:rowOff>27812</xdr:rowOff>
    </xdr:to>
    <xdr:pic>
      <xdr:nvPicPr>
        <xdr:cNvPr id="4" name="Image 3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29140" y="57150"/>
          <a:ext cx="540258" cy="5612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76200</xdr:rowOff>
    </xdr:from>
    <xdr:to>
      <xdr:col>1</xdr:col>
      <xdr:colOff>885629</xdr:colOff>
      <xdr:row>3</xdr:row>
      <xdr:rowOff>98677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76200"/>
          <a:ext cx="733229" cy="7463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28575</xdr:rowOff>
    </xdr:from>
    <xdr:to>
      <xdr:col>2</xdr:col>
      <xdr:colOff>552254</xdr:colOff>
      <xdr:row>4</xdr:row>
      <xdr:rowOff>3427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219075"/>
          <a:ext cx="733229" cy="7463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</xdr:col>
      <xdr:colOff>847529</xdr:colOff>
      <xdr:row>3</xdr:row>
      <xdr:rowOff>70102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47625"/>
          <a:ext cx="733229" cy="7463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2</xdr:col>
      <xdr:colOff>504629</xdr:colOff>
      <xdr:row>4</xdr:row>
      <xdr:rowOff>79627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5" y="152400"/>
          <a:ext cx="733229" cy="746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136248</xdr:colOff>
      <xdr:row>0</xdr:row>
      <xdr:rowOff>57150</xdr:rowOff>
    </xdr:from>
    <xdr:to>
      <xdr:col>1</xdr:col>
      <xdr:colOff>867312</xdr:colOff>
      <xdr:row>3</xdr:row>
      <xdr:rowOff>103439</xdr:rowOff>
    </xdr:to>
    <xdr:pic>
      <xdr:nvPicPr>
        <xdr:cNvPr id="7" name="Image 6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48" y="57150"/>
          <a:ext cx="731064" cy="7701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160193</xdr:colOff>
      <xdr:row>0</xdr:row>
      <xdr:rowOff>92654</xdr:rowOff>
    </xdr:from>
    <xdr:to>
      <xdr:col>2</xdr:col>
      <xdr:colOff>557882</xdr:colOff>
      <xdr:row>4</xdr:row>
      <xdr:rowOff>38064</xdr:rowOff>
    </xdr:to>
    <xdr:pic>
      <xdr:nvPicPr>
        <xdr:cNvPr id="4" name="Image 3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0193" y="92654"/>
          <a:ext cx="733229" cy="7680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47625</xdr:rowOff>
    </xdr:from>
    <xdr:to>
      <xdr:col>1</xdr:col>
      <xdr:colOff>818954</xdr:colOff>
      <xdr:row>3</xdr:row>
      <xdr:rowOff>91749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47625"/>
          <a:ext cx="733229" cy="7680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9525</xdr:rowOff>
    </xdr:from>
    <xdr:to>
      <xdr:col>2</xdr:col>
      <xdr:colOff>542729</xdr:colOff>
      <xdr:row>4</xdr:row>
      <xdr:rowOff>101274</xdr:rowOff>
    </xdr:to>
    <xdr:pic>
      <xdr:nvPicPr>
        <xdr:cNvPr id="4" name="Image 3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" y="133350"/>
          <a:ext cx="733229" cy="7680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66675</xdr:rowOff>
    </xdr:from>
    <xdr:to>
      <xdr:col>1</xdr:col>
      <xdr:colOff>780854</xdr:colOff>
      <xdr:row>3</xdr:row>
      <xdr:rowOff>89152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66675"/>
          <a:ext cx="733229" cy="7463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9525</xdr:rowOff>
    </xdr:from>
    <xdr:to>
      <xdr:col>2</xdr:col>
      <xdr:colOff>514154</xdr:colOff>
      <xdr:row>4</xdr:row>
      <xdr:rowOff>60577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200025"/>
          <a:ext cx="733229" cy="7463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47625</xdr:rowOff>
    </xdr:from>
    <xdr:to>
      <xdr:col>1</xdr:col>
      <xdr:colOff>866579</xdr:colOff>
      <xdr:row>3</xdr:row>
      <xdr:rowOff>70102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47625"/>
          <a:ext cx="733229" cy="7463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0</xdr:rowOff>
    </xdr:from>
    <xdr:to>
      <xdr:col>2</xdr:col>
      <xdr:colOff>504629</xdr:colOff>
      <xdr:row>4</xdr:row>
      <xdr:rowOff>60577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5" y="190500"/>
          <a:ext cx="733229" cy="7463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tilisateur\Downloads\FSGT%202013\Autorisation%20coureurs%20ext&#233;rieu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2011"/>
      <sheetName val="2012"/>
      <sheetName val="2013"/>
      <sheetName val="Feuil2"/>
      <sheetName val="Feuil1"/>
      <sheetName val="Feuil3"/>
    </sheetNames>
    <sheetDataSet>
      <sheetData sheetId="0" refreshError="1">
        <row r="81">
          <cell r="C81" t="str">
            <v>CHALENÇON</v>
          </cell>
          <cell r="D81" t="str">
            <v>Emmanuel</v>
          </cell>
        </row>
        <row r="82">
          <cell r="C82" t="str">
            <v>CHAMBON</v>
          </cell>
          <cell r="D82" t="str">
            <v>Bernard</v>
          </cell>
        </row>
        <row r="83">
          <cell r="C83" t="str">
            <v>CHAMPAGNON</v>
          </cell>
          <cell r="D83" t="str">
            <v>Daniel</v>
          </cell>
        </row>
        <row r="84">
          <cell r="C84" t="str">
            <v>CHANEL</v>
          </cell>
          <cell r="D84" t="str">
            <v>Gilles</v>
          </cell>
        </row>
        <row r="85">
          <cell r="C85" t="str">
            <v>CHAPAT</v>
          </cell>
          <cell r="D85" t="str">
            <v>Emeric</v>
          </cell>
        </row>
        <row r="86">
          <cell r="C86" t="str">
            <v>CHARPIN</v>
          </cell>
          <cell r="D86" t="str">
            <v>Serge</v>
          </cell>
        </row>
        <row r="87">
          <cell r="C87" t="str">
            <v>CHASSAGNE</v>
          </cell>
          <cell r="D87" t="str">
            <v>Frédéric</v>
          </cell>
        </row>
        <row r="88">
          <cell r="C88" t="str">
            <v>CHASSIBOUD</v>
          </cell>
          <cell r="D88" t="str">
            <v>J.Paul</v>
          </cell>
        </row>
        <row r="89">
          <cell r="C89" t="str">
            <v>CHEVALIER</v>
          </cell>
          <cell r="D89" t="str">
            <v>J.François</v>
          </cell>
        </row>
        <row r="90">
          <cell r="C90" t="str">
            <v>CHEYTION</v>
          </cell>
          <cell r="D90" t="str">
            <v>Antony</v>
          </cell>
        </row>
        <row r="91">
          <cell r="C91" t="str">
            <v>CHIRAT</v>
          </cell>
          <cell r="D91" t="str">
            <v>Gilbert</v>
          </cell>
        </row>
        <row r="92">
          <cell r="C92" t="str">
            <v>CHIRAT</v>
          </cell>
          <cell r="D92" t="str">
            <v>Jonathan</v>
          </cell>
        </row>
        <row r="93">
          <cell r="C93" t="str">
            <v>CHOMAUD</v>
          </cell>
          <cell r="D93" t="str">
            <v>Joël</v>
          </cell>
        </row>
        <row r="94">
          <cell r="C94" t="str">
            <v>CIOCIOLA</v>
          </cell>
          <cell r="D94" t="str">
            <v>Antonio</v>
          </cell>
        </row>
        <row r="95">
          <cell r="C95" t="str">
            <v>COIN</v>
          </cell>
          <cell r="D95" t="str">
            <v>David</v>
          </cell>
        </row>
        <row r="96">
          <cell r="C96" t="str">
            <v>COLOMBIER</v>
          </cell>
          <cell r="D96" t="str">
            <v>David</v>
          </cell>
        </row>
        <row r="97">
          <cell r="C97" t="str">
            <v>COPPÉE</v>
          </cell>
          <cell r="D97" t="str">
            <v>Jean-Jacques</v>
          </cell>
        </row>
        <row r="98">
          <cell r="C98" t="str">
            <v>COQUARD</v>
          </cell>
          <cell r="D98" t="str">
            <v>J.Michel</v>
          </cell>
        </row>
        <row r="99">
          <cell r="C99" t="str">
            <v>CORRE</v>
          </cell>
          <cell r="D99" t="str">
            <v>Nicolas</v>
          </cell>
        </row>
        <row r="100">
          <cell r="C100" t="str">
            <v>COUROT</v>
          </cell>
          <cell r="D100" t="str">
            <v>Michel</v>
          </cell>
        </row>
        <row r="101">
          <cell r="C101" t="str">
            <v>CREUZENET</v>
          </cell>
          <cell r="D101" t="str">
            <v>Serge</v>
          </cell>
        </row>
        <row r="102">
          <cell r="C102" t="str">
            <v>CUISSON</v>
          </cell>
          <cell r="D102" t="str">
            <v>Sylvain</v>
          </cell>
        </row>
        <row r="103">
          <cell r="C103" t="str">
            <v>DAGALLIER</v>
          </cell>
          <cell r="D103" t="str">
            <v>François</v>
          </cell>
        </row>
        <row r="104">
          <cell r="C104" t="str">
            <v>DANGUIS</v>
          </cell>
          <cell r="D104" t="str">
            <v>Arnaud</v>
          </cell>
        </row>
        <row r="105">
          <cell r="C105" t="str">
            <v>DARD</v>
          </cell>
          <cell r="D105" t="str">
            <v>Robin</v>
          </cell>
        </row>
        <row r="106">
          <cell r="C106" t="str">
            <v>DARESSE</v>
          </cell>
          <cell r="D106" t="str">
            <v>José</v>
          </cell>
        </row>
        <row r="107">
          <cell r="C107" t="str">
            <v>DAZUR</v>
          </cell>
          <cell r="D107" t="str">
            <v>Daniel</v>
          </cell>
        </row>
        <row r="108">
          <cell r="C108" t="str">
            <v>DEBLANGEY</v>
          </cell>
          <cell r="D108" t="str">
            <v>Arnaud</v>
          </cell>
        </row>
        <row r="109">
          <cell r="C109" t="str">
            <v>DÉCHAMP</v>
          </cell>
          <cell r="D109" t="str">
            <v>Michel</v>
          </cell>
        </row>
        <row r="110">
          <cell r="C110" t="str">
            <v>DEL CASTILO</v>
          </cell>
          <cell r="D110" t="str">
            <v>José</v>
          </cell>
        </row>
        <row r="111">
          <cell r="C111" t="str">
            <v>DELABARRE</v>
          </cell>
          <cell r="D111" t="str">
            <v>Hervé</v>
          </cell>
        </row>
        <row r="112">
          <cell r="C112" t="str">
            <v>DELATORRE</v>
          </cell>
          <cell r="D112" t="str">
            <v>Frédéric</v>
          </cell>
        </row>
        <row r="113">
          <cell r="C113" t="str">
            <v>DELÉAGE</v>
          </cell>
          <cell r="D113" t="str">
            <v>Laurent</v>
          </cell>
        </row>
        <row r="114">
          <cell r="C114" t="str">
            <v>DELEERSNYDER</v>
          </cell>
          <cell r="D114" t="str">
            <v>Arnaud</v>
          </cell>
        </row>
        <row r="115">
          <cell r="C115" t="str">
            <v>DELISLE DE BAIZE</v>
          </cell>
          <cell r="D115" t="str">
            <v>Michel</v>
          </cell>
        </row>
        <row r="116">
          <cell r="C116" t="str">
            <v>DEMARIA</v>
          </cell>
          <cell r="D116" t="str">
            <v>Claude</v>
          </cell>
        </row>
        <row r="117">
          <cell r="C117" t="str">
            <v>DENONFOUX</v>
          </cell>
          <cell r="D117" t="str">
            <v>Bernard</v>
          </cell>
        </row>
        <row r="118">
          <cell r="C118" t="str">
            <v>DEREPAS</v>
          </cell>
          <cell r="D118" t="str">
            <v>David</v>
          </cell>
        </row>
        <row r="119">
          <cell r="C119" t="str">
            <v>DESBUISSON</v>
          </cell>
          <cell r="D119" t="str">
            <v>Stéphane</v>
          </cell>
        </row>
        <row r="120">
          <cell r="C120" t="str">
            <v>DESGOUTTE</v>
          </cell>
          <cell r="D120" t="str">
            <v>Clément</v>
          </cell>
        </row>
        <row r="121">
          <cell r="C121" t="str">
            <v>DESGOUTTE</v>
          </cell>
          <cell r="D121" t="str">
            <v>Romain</v>
          </cell>
        </row>
        <row r="122">
          <cell r="C122" t="str">
            <v>DESPLACES</v>
          </cell>
          <cell r="D122" t="str">
            <v>Roger</v>
          </cell>
        </row>
        <row r="123">
          <cell r="C123" t="str">
            <v>DEYRAIL</v>
          </cell>
          <cell r="D123" t="str">
            <v>Jean-Luc</v>
          </cell>
        </row>
        <row r="124">
          <cell r="C124" t="str">
            <v>DIJOUD</v>
          </cell>
          <cell r="D124" t="str">
            <v>J.Philippe</v>
          </cell>
        </row>
        <row r="125">
          <cell r="C125" t="str">
            <v>DONNET</v>
          </cell>
          <cell r="D125" t="str">
            <v>Daniel</v>
          </cell>
        </row>
        <row r="126">
          <cell r="C126" t="str">
            <v>DORCIN</v>
          </cell>
          <cell r="D126" t="str">
            <v>Hervé</v>
          </cell>
        </row>
        <row r="127">
          <cell r="C127" t="str">
            <v>DOS SANTOS</v>
          </cell>
          <cell r="D127" t="str">
            <v>Paulo</v>
          </cell>
        </row>
        <row r="128">
          <cell r="C128" t="str">
            <v>DUBIEF</v>
          </cell>
          <cell r="D128" t="str">
            <v>Jack</v>
          </cell>
        </row>
        <row r="129">
          <cell r="C129" t="str">
            <v>DUBOIS</v>
          </cell>
          <cell r="D129" t="str">
            <v>Romain</v>
          </cell>
        </row>
        <row r="130">
          <cell r="C130" t="str">
            <v>DUBY</v>
          </cell>
          <cell r="D130" t="str">
            <v>Patrick</v>
          </cell>
        </row>
        <row r="131">
          <cell r="C131" t="str">
            <v>DUBY</v>
          </cell>
          <cell r="D131" t="str">
            <v>Stéphane</v>
          </cell>
        </row>
        <row r="132">
          <cell r="C132" t="str">
            <v>DUCHAINE</v>
          </cell>
          <cell r="D132" t="str">
            <v>Pierre</v>
          </cell>
        </row>
        <row r="133">
          <cell r="C133" t="str">
            <v>DUCREUX</v>
          </cell>
          <cell r="D133" t="str">
            <v>Anaïs</v>
          </cell>
        </row>
        <row r="134">
          <cell r="C134" t="str">
            <v>DUCREUX</v>
          </cell>
          <cell r="D134" t="str">
            <v>J. Paul</v>
          </cell>
        </row>
        <row r="135">
          <cell r="C135" t="str">
            <v>DUCREUX</v>
          </cell>
          <cell r="D135" t="str">
            <v>Robert</v>
          </cell>
        </row>
        <row r="136">
          <cell r="C136" t="str">
            <v>DUCREUX</v>
          </cell>
          <cell r="D136" t="str">
            <v>Stéphane</v>
          </cell>
        </row>
        <row r="137">
          <cell r="C137" t="str">
            <v>DUFOSSÉ</v>
          </cell>
          <cell r="D137" t="str">
            <v>David</v>
          </cell>
        </row>
        <row r="138">
          <cell r="C138" t="str">
            <v>DUPONT</v>
          </cell>
          <cell r="D138" t="str">
            <v>Frédéric</v>
          </cell>
        </row>
        <row r="139">
          <cell r="C139" t="str">
            <v>DUPRÉ</v>
          </cell>
          <cell r="D139" t="str">
            <v>Christian</v>
          </cell>
        </row>
        <row r="140">
          <cell r="C140" t="str">
            <v>DUPUY</v>
          </cell>
          <cell r="D140" t="str">
            <v>Christian</v>
          </cell>
        </row>
        <row r="141">
          <cell r="C141" t="str">
            <v>DUREY</v>
          </cell>
          <cell r="D141" t="str">
            <v>Thomas</v>
          </cell>
        </row>
        <row r="142">
          <cell r="C142" t="str">
            <v>ENAULT</v>
          </cell>
          <cell r="D142" t="str">
            <v>Thierry</v>
          </cell>
        </row>
        <row r="143">
          <cell r="C143" t="str">
            <v>EONO</v>
          </cell>
          <cell r="D143" t="str">
            <v>Dominique</v>
          </cell>
        </row>
        <row r="144">
          <cell r="C144" t="str">
            <v>ERHOLD</v>
          </cell>
          <cell r="D144" t="str">
            <v>Patrick</v>
          </cell>
        </row>
        <row r="145">
          <cell r="C145" t="str">
            <v>EYRAUD</v>
          </cell>
          <cell r="D145" t="str">
            <v>Denis</v>
          </cell>
        </row>
        <row r="146">
          <cell r="C146" t="str">
            <v>FAVRE</v>
          </cell>
          <cell r="D146" t="str">
            <v>Philippe</v>
          </cell>
        </row>
        <row r="147">
          <cell r="C147" t="str">
            <v>FERLET</v>
          </cell>
          <cell r="D147" t="str">
            <v>Yannick</v>
          </cell>
        </row>
        <row r="148">
          <cell r="C148" t="str">
            <v>FETAUD</v>
          </cell>
          <cell r="D148" t="str">
            <v>Gaetan</v>
          </cell>
        </row>
        <row r="149">
          <cell r="C149" t="str">
            <v>FIERRO</v>
          </cell>
          <cell r="D149" t="str">
            <v>Serge</v>
          </cell>
        </row>
        <row r="150">
          <cell r="C150" t="str">
            <v>FINOT</v>
          </cell>
          <cell r="D150" t="str">
            <v>Christian</v>
          </cell>
        </row>
        <row r="151">
          <cell r="C151" t="str">
            <v>FLORENCE</v>
          </cell>
          <cell r="D151" t="str">
            <v>Thierry</v>
          </cell>
        </row>
        <row r="152">
          <cell r="C152" t="str">
            <v>FORLINI</v>
          </cell>
          <cell r="D152" t="str">
            <v>Bruno</v>
          </cell>
        </row>
        <row r="153">
          <cell r="C153" t="str">
            <v>FOUILLOUSE</v>
          </cell>
          <cell r="D153" t="str">
            <v>Hervé</v>
          </cell>
        </row>
        <row r="154">
          <cell r="C154" t="str">
            <v>FOURNERON</v>
          </cell>
          <cell r="D154" t="str">
            <v>Pierre</v>
          </cell>
        </row>
        <row r="155">
          <cell r="C155" t="str">
            <v>FRAISSINET</v>
          </cell>
          <cell r="D155" t="str">
            <v>Nicolas</v>
          </cell>
        </row>
        <row r="156">
          <cell r="C156" t="str">
            <v>FRANÇOIS</v>
          </cell>
          <cell r="D156" t="str">
            <v>Thierry</v>
          </cell>
        </row>
        <row r="157">
          <cell r="C157" t="str">
            <v>FRASSANITO</v>
          </cell>
          <cell r="D157" t="str">
            <v>J.Claude</v>
          </cell>
        </row>
        <row r="158">
          <cell r="C158" t="str">
            <v>FREMY</v>
          </cell>
          <cell r="D158" t="str">
            <v>Thierry</v>
          </cell>
        </row>
        <row r="159">
          <cell r="C159" t="str">
            <v>GAGNOUX</v>
          </cell>
          <cell r="D159" t="str">
            <v>Emmanuel</v>
          </cell>
        </row>
        <row r="160">
          <cell r="C160" t="str">
            <v>GAILLARDET</v>
          </cell>
          <cell r="D160" t="str">
            <v>J.François</v>
          </cell>
        </row>
        <row r="161">
          <cell r="C161" t="str">
            <v>GAUMARD</v>
          </cell>
          <cell r="D161" t="str">
            <v>Frédéric</v>
          </cell>
        </row>
        <row r="162">
          <cell r="C162" t="str">
            <v>GAUTHIER</v>
          </cell>
          <cell r="D162" t="str">
            <v>Mathieu</v>
          </cell>
        </row>
        <row r="163">
          <cell r="C163" t="str">
            <v>GAUTHIER</v>
          </cell>
          <cell r="D163" t="str">
            <v>Sébastien</v>
          </cell>
        </row>
        <row r="164">
          <cell r="C164" t="str">
            <v>GAVIGNET</v>
          </cell>
          <cell r="D164" t="str">
            <v>Émeline</v>
          </cell>
        </row>
        <row r="165">
          <cell r="C165" t="str">
            <v>GAVIGNET</v>
          </cell>
          <cell r="D165" t="str">
            <v>Jérôme</v>
          </cell>
        </row>
        <row r="166">
          <cell r="C166" t="str">
            <v>GENEBRIER</v>
          </cell>
          <cell r="D166" t="str">
            <v>Michel</v>
          </cell>
        </row>
        <row r="167">
          <cell r="C167" t="str">
            <v>GENETET</v>
          </cell>
          <cell r="D167" t="str">
            <v>Thomas</v>
          </cell>
        </row>
        <row r="168">
          <cell r="C168" t="str">
            <v>GERMAIN</v>
          </cell>
          <cell r="D168" t="str">
            <v>Alexandre</v>
          </cell>
        </row>
        <row r="169">
          <cell r="C169" t="str">
            <v>GERMAIN</v>
          </cell>
          <cell r="D169" t="str">
            <v>Michel</v>
          </cell>
        </row>
        <row r="170">
          <cell r="C170" t="str">
            <v>GIBERT</v>
          </cell>
          <cell r="D170" t="str">
            <v>Michel</v>
          </cell>
        </row>
        <row r="171">
          <cell r="C171" t="str">
            <v>GIRAUDIER</v>
          </cell>
          <cell r="D171" t="str">
            <v>Brendan</v>
          </cell>
        </row>
        <row r="172">
          <cell r="C172" t="str">
            <v>GIRAUDIER</v>
          </cell>
          <cell r="D172" t="str">
            <v>François</v>
          </cell>
        </row>
        <row r="173">
          <cell r="C173" t="str">
            <v>GOEURY</v>
          </cell>
          <cell r="D173" t="str">
            <v>Gérard</v>
          </cell>
        </row>
        <row r="174">
          <cell r="C174" t="str">
            <v>GOLLINUCCI</v>
          </cell>
          <cell r="D174" t="str">
            <v>André</v>
          </cell>
        </row>
        <row r="175">
          <cell r="C175" t="str">
            <v>GOMEZ</v>
          </cell>
          <cell r="D175" t="str">
            <v>J. Baptiste</v>
          </cell>
        </row>
        <row r="176">
          <cell r="C176" t="str">
            <v>GONZALES</v>
          </cell>
          <cell r="D176" t="str">
            <v>Gérard</v>
          </cell>
        </row>
        <row r="177">
          <cell r="C177" t="str">
            <v>GOUJAT</v>
          </cell>
          <cell r="D177" t="str">
            <v>Serge</v>
          </cell>
        </row>
        <row r="178">
          <cell r="C178" t="str">
            <v>GOURLAND</v>
          </cell>
          <cell r="D178" t="str">
            <v>David</v>
          </cell>
        </row>
        <row r="179">
          <cell r="C179" t="str">
            <v>GRILLOT</v>
          </cell>
          <cell r="D179" t="str">
            <v>Jean-Michel</v>
          </cell>
        </row>
        <row r="180">
          <cell r="C180" t="str">
            <v>GRIMAUD</v>
          </cell>
          <cell r="D180" t="str">
            <v>David</v>
          </cell>
        </row>
        <row r="181">
          <cell r="C181" t="str">
            <v>GROS</v>
          </cell>
          <cell r="D181" t="str">
            <v>Guy</v>
          </cell>
        </row>
        <row r="182">
          <cell r="C182" t="str">
            <v>GROSSAT</v>
          </cell>
          <cell r="D182" t="str">
            <v>Frédéric</v>
          </cell>
        </row>
        <row r="183">
          <cell r="C183" t="str">
            <v>GUERIN</v>
          </cell>
          <cell r="D183" t="str">
            <v>Arnaud</v>
          </cell>
        </row>
        <row r="184">
          <cell r="C184" t="str">
            <v>GUERREAU</v>
          </cell>
          <cell r="D184" t="str">
            <v>Samuel</v>
          </cell>
        </row>
        <row r="185">
          <cell r="C185" t="str">
            <v>GUIGNET</v>
          </cell>
          <cell r="D185" t="str">
            <v>Jonas</v>
          </cell>
        </row>
        <row r="186">
          <cell r="C186" t="str">
            <v>GUIGNET</v>
          </cell>
          <cell r="D186" t="str">
            <v>Pascal</v>
          </cell>
        </row>
        <row r="187">
          <cell r="C187" t="str">
            <v>GUIGON</v>
          </cell>
          <cell r="D187" t="str">
            <v>Michel</v>
          </cell>
        </row>
        <row r="188">
          <cell r="C188" t="str">
            <v>GUIGUE</v>
          </cell>
          <cell r="D188" t="str">
            <v>Arnaud</v>
          </cell>
        </row>
        <row r="189">
          <cell r="C189" t="str">
            <v>GUILLON</v>
          </cell>
          <cell r="D189" t="str">
            <v>Sébastien</v>
          </cell>
        </row>
        <row r="190">
          <cell r="C190" t="str">
            <v>GUILLOT</v>
          </cell>
          <cell r="D190" t="str">
            <v>Pierre</v>
          </cell>
        </row>
        <row r="191">
          <cell r="C191" t="str">
            <v>GUITTON</v>
          </cell>
          <cell r="D191" t="str">
            <v>Jean-Marc</v>
          </cell>
        </row>
        <row r="192">
          <cell r="C192" t="str">
            <v>HARTER</v>
          </cell>
          <cell r="D192" t="str">
            <v>Emmanuel</v>
          </cell>
        </row>
        <row r="193">
          <cell r="C193" t="str">
            <v>HENRY</v>
          </cell>
          <cell r="D193" t="str">
            <v>Alain</v>
          </cell>
        </row>
        <row r="194">
          <cell r="C194" t="str">
            <v>HENRY</v>
          </cell>
          <cell r="D194" t="str">
            <v>Christophe</v>
          </cell>
        </row>
        <row r="195">
          <cell r="C195" t="str">
            <v>HENRY</v>
          </cell>
          <cell r="D195" t="str">
            <v>Patrice</v>
          </cell>
        </row>
        <row r="196">
          <cell r="C196" t="str">
            <v>HÉRITIER</v>
          </cell>
          <cell r="D196" t="str">
            <v>Jean-Marc</v>
          </cell>
        </row>
        <row r="197">
          <cell r="C197" t="str">
            <v>HUMBERT</v>
          </cell>
          <cell r="D197" t="str">
            <v>Gérard</v>
          </cell>
        </row>
        <row r="198">
          <cell r="C198" t="str">
            <v>HUMBERT</v>
          </cell>
          <cell r="D198" t="str">
            <v>Roger</v>
          </cell>
        </row>
        <row r="199">
          <cell r="C199" t="str">
            <v>JACQUET</v>
          </cell>
          <cell r="D199" t="str">
            <v>André</v>
          </cell>
        </row>
        <row r="200">
          <cell r="C200" t="str">
            <v>JACQUIN</v>
          </cell>
          <cell r="D200" t="str">
            <v>Michel</v>
          </cell>
        </row>
        <row r="201">
          <cell r="C201" t="str">
            <v>JANEY</v>
          </cell>
          <cell r="D201" t="str">
            <v>David</v>
          </cell>
        </row>
        <row r="202">
          <cell r="C202" t="str">
            <v>JANIN</v>
          </cell>
          <cell r="D202" t="str">
            <v>Sébastien</v>
          </cell>
        </row>
        <row r="203">
          <cell r="C203" t="str">
            <v>JOLY</v>
          </cell>
          <cell r="D203" t="str">
            <v>Michel</v>
          </cell>
        </row>
        <row r="204">
          <cell r="C204" t="str">
            <v>JOSSINET</v>
          </cell>
          <cell r="D204" t="str">
            <v>Daniel</v>
          </cell>
        </row>
        <row r="205">
          <cell r="C205" t="str">
            <v>JUGNIOT</v>
          </cell>
          <cell r="D205" t="str">
            <v>Frédéric</v>
          </cell>
        </row>
        <row r="206">
          <cell r="C206" t="str">
            <v>JUILLARD</v>
          </cell>
          <cell r="D206" t="str">
            <v>Jacques</v>
          </cell>
        </row>
        <row r="207">
          <cell r="C207" t="str">
            <v>KAMARAD</v>
          </cell>
          <cell r="D207" t="str">
            <v>Lionel</v>
          </cell>
        </row>
        <row r="208">
          <cell r="C208" t="str">
            <v>KARAYANNIS</v>
          </cell>
          <cell r="D208" t="str">
            <v>Alexandre</v>
          </cell>
        </row>
        <row r="209">
          <cell r="C209" t="str">
            <v>KERVADEC</v>
          </cell>
          <cell r="D209" t="str">
            <v>Steven</v>
          </cell>
        </row>
        <row r="210">
          <cell r="C210" t="str">
            <v>KLEINGAERTNER</v>
          </cell>
          <cell r="D210" t="str">
            <v>Richard</v>
          </cell>
        </row>
        <row r="211">
          <cell r="C211" t="str">
            <v>KOENIG</v>
          </cell>
          <cell r="D211" t="str">
            <v>Christian</v>
          </cell>
        </row>
        <row r="212">
          <cell r="C212" t="str">
            <v>KRAEMER</v>
          </cell>
          <cell r="D212" t="str">
            <v>Maxime</v>
          </cell>
        </row>
        <row r="213">
          <cell r="C213" t="str">
            <v>LABALME</v>
          </cell>
          <cell r="D213" t="str">
            <v>Alain</v>
          </cell>
        </row>
        <row r="214">
          <cell r="C214" t="str">
            <v>LABROSSE</v>
          </cell>
          <cell r="D214" t="str">
            <v>Raymond</v>
          </cell>
        </row>
        <row r="215">
          <cell r="C215" t="str">
            <v>LACROIX</v>
          </cell>
          <cell r="D215" t="str">
            <v>Cédric</v>
          </cell>
        </row>
        <row r="216">
          <cell r="C216" t="str">
            <v>LAGOUTTE</v>
          </cell>
          <cell r="D216" t="str">
            <v>Stéphane</v>
          </cell>
        </row>
        <row r="217">
          <cell r="C217" t="str">
            <v>LAGRANGE</v>
          </cell>
          <cell r="D217" t="str">
            <v>Jean-Marc</v>
          </cell>
        </row>
        <row r="218">
          <cell r="C218" t="str">
            <v>LANCELOT</v>
          </cell>
          <cell r="D218" t="str">
            <v>Roger</v>
          </cell>
        </row>
        <row r="219">
          <cell r="C219" t="str">
            <v>LAREURE</v>
          </cell>
          <cell r="D219" t="str">
            <v>Lucien</v>
          </cell>
        </row>
        <row r="220">
          <cell r="C220" t="str">
            <v>LAREURE</v>
          </cell>
          <cell r="D220" t="str">
            <v>Marlène</v>
          </cell>
        </row>
        <row r="221">
          <cell r="C221" t="str">
            <v>LAREURE</v>
          </cell>
          <cell r="D221" t="str">
            <v>Pierre</v>
          </cell>
        </row>
        <row r="222">
          <cell r="C222" t="str">
            <v>LAROCHE</v>
          </cell>
          <cell r="D222" t="str">
            <v>Thibaut</v>
          </cell>
        </row>
        <row r="223">
          <cell r="C223" t="str">
            <v>LASSAIGNE</v>
          </cell>
          <cell r="D223" t="str">
            <v>Pascal</v>
          </cell>
        </row>
        <row r="224">
          <cell r="C224" t="str">
            <v>LASSAIGNE</v>
          </cell>
          <cell r="D224" t="str">
            <v>Régis</v>
          </cell>
        </row>
        <row r="225">
          <cell r="C225" t="str">
            <v>LASSARA</v>
          </cell>
          <cell r="D225" t="str">
            <v>Alain</v>
          </cell>
        </row>
        <row r="226">
          <cell r="C226" t="str">
            <v>LEBAS</v>
          </cell>
          <cell r="D226" t="str">
            <v>Frédéric</v>
          </cell>
        </row>
        <row r="227">
          <cell r="C227" t="str">
            <v>LEBAS</v>
          </cell>
          <cell r="D227" t="str">
            <v>Jean-Luc</v>
          </cell>
        </row>
        <row r="228">
          <cell r="C228" t="str">
            <v>LEBLANC</v>
          </cell>
          <cell r="D228" t="str">
            <v>Michel</v>
          </cell>
        </row>
        <row r="229">
          <cell r="C229" t="str">
            <v>LECONTE</v>
          </cell>
          <cell r="D229" t="str">
            <v>Sébastien</v>
          </cell>
        </row>
        <row r="230">
          <cell r="C230" t="str">
            <v>LEJARZA</v>
          </cell>
          <cell r="D230" t="str">
            <v>Eric</v>
          </cell>
        </row>
        <row r="231">
          <cell r="C231" t="str">
            <v>LEMAITRE</v>
          </cell>
          <cell r="D231" t="str">
            <v>Cédric</v>
          </cell>
        </row>
        <row r="232">
          <cell r="C232" t="str">
            <v>LÉTIENNE</v>
          </cell>
          <cell r="D232" t="str">
            <v>Arnaud</v>
          </cell>
        </row>
        <row r="233">
          <cell r="C233" t="str">
            <v>LOMBARD</v>
          </cell>
          <cell r="D233" t="str">
            <v>Jean-Michel</v>
          </cell>
        </row>
        <row r="234">
          <cell r="C234" t="str">
            <v>LOMBARD</v>
          </cell>
          <cell r="D234" t="str">
            <v>Sébastien</v>
          </cell>
        </row>
        <row r="235">
          <cell r="C235" t="str">
            <v>LOY</v>
          </cell>
          <cell r="D235" t="str">
            <v>Jean</v>
          </cell>
        </row>
        <row r="236">
          <cell r="C236" t="str">
            <v>LUQUET</v>
          </cell>
          <cell r="D236" t="str">
            <v>Robert</v>
          </cell>
        </row>
        <row r="237">
          <cell r="C237" t="str">
            <v>MACAGNINO</v>
          </cell>
          <cell r="D237" t="str">
            <v>Patrick</v>
          </cell>
        </row>
        <row r="238">
          <cell r="C238" t="str">
            <v>MAGGIONI</v>
          </cell>
          <cell r="D238" t="str">
            <v>Pascal</v>
          </cell>
        </row>
        <row r="239">
          <cell r="C239" t="str">
            <v>MAGNIN</v>
          </cell>
          <cell r="D239" t="str">
            <v>Olivier</v>
          </cell>
        </row>
        <row r="240">
          <cell r="C240" t="str">
            <v>MAHLER</v>
          </cell>
          <cell r="D240" t="str">
            <v>Franck</v>
          </cell>
        </row>
        <row r="241">
          <cell r="C241" t="str">
            <v>MAIGNAN</v>
          </cell>
          <cell r="D241" t="str">
            <v>Sylvère</v>
          </cell>
        </row>
        <row r="242">
          <cell r="C242" t="str">
            <v>MAINARD</v>
          </cell>
          <cell r="D242" t="str">
            <v>Patrick</v>
          </cell>
        </row>
        <row r="243">
          <cell r="C243" t="str">
            <v>MAIRE</v>
          </cell>
          <cell r="D243" t="str">
            <v>Guy</v>
          </cell>
        </row>
        <row r="244">
          <cell r="C244" t="str">
            <v>MAIZA</v>
          </cell>
          <cell r="D244" t="str">
            <v>Said</v>
          </cell>
        </row>
        <row r="245">
          <cell r="C245" t="str">
            <v>MANZANINI</v>
          </cell>
          <cell r="D245" t="str">
            <v>Arnaud</v>
          </cell>
        </row>
        <row r="246">
          <cell r="C246" t="str">
            <v>MARCHAND</v>
          </cell>
          <cell r="D246" t="str">
            <v>Éric</v>
          </cell>
        </row>
        <row r="247">
          <cell r="C247" t="str">
            <v>MARTIN</v>
          </cell>
          <cell r="D247" t="str">
            <v>Bernard</v>
          </cell>
        </row>
        <row r="248">
          <cell r="C248" t="str">
            <v>MARTIN</v>
          </cell>
          <cell r="D248" t="str">
            <v>Cédric</v>
          </cell>
        </row>
        <row r="249">
          <cell r="C249" t="str">
            <v>MARTIN</v>
          </cell>
          <cell r="D249" t="str">
            <v>Florian</v>
          </cell>
        </row>
        <row r="250">
          <cell r="C250" t="str">
            <v>MARTINEZ</v>
          </cell>
          <cell r="D250" t="str">
            <v>Stéphane</v>
          </cell>
        </row>
        <row r="251">
          <cell r="C251" t="str">
            <v>MARTINON</v>
          </cell>
          <cell r="D251" t="str">
            <v>Denis</v>
          </cell>
        </row>
        <row r="252">
          <cell r="C252" t="str">
            <v>MARTINON</v>
          </cell>
          <cell r="D252" t="str">
            <v>Serge</v>
          </cell>
        </row>
        <row r="253">
          <cell r="C253" t="str">
            <v>MARTINS</v>
          </cell>
          <cell r="D253" t="str">
            <v>José</v>
          </cell>
        </row>
        <row r="254">
          <cell r="C254" t="str">
            <v>MASSUT</v>
          </cell>
          <cell r="D254" t="str">
            <v>Florian</v>
          </cell>
        </row>
        <row r="255">
          <cell r="C255" t="str">
            <v>MATIGNON</v>
          </cell>
          <cell r="D255" t="str">
            <v>Jacques</v>
          </cell>
        </row>
        <row r="256">
          <cell r="C256" t="str">
            <v>MATRAY</v>
          </cell>
          <cell r="D256" t="str">
            <v>Grégoire</v>
          </cell>
        </row>
        <row r="257">
          <cell r="C257" t="str">
            <v>MATRON</v>
          </cell>
          <cell r="D257" t="str">
            <v>Lucien</v>
          </cell>
        </row>
        <row r="258">
          <cell r="C258" t="str">
            <v>MAUBLANC</v>
          </cell>
          <cell r="D258" t="str">
            <v>J.Michel</v>
          </cell>
        </row>
        <row r="259">
          <cell r="C259" t="str">
            <v>MAUBLANC</v>
          </cell>
          <cell r="D259" t="str">
            <v>Sylvain</v>
          </cell>
        </row>
        <row r="260">
          <cell r="C260" t="str">
            <v>MELLON</v>
          </cell>
          <cell r="D260" t="str">
            <v>Michel</v>
          </cell>
        </row>
        <row r="261">
          <cell r="C261" t="str">
            <v>MENIER</v>
          </cell>
          <cell r="D261" t="str">
            <v>Maurice</v>
          </cell>
        </row>
        <row r="262">
          <cell r="C262" t="str">
            <v>MERLE</v>
          </cell>
          <cell r="D262" t="str">
            <v>Christian</v>
          </cell>
        </row>
        <row r="263">
          <cell r="C263" t="str">
            <v>MESSNER</v>
          </cell>
          <cell r="D263" t="str">
            <v>Patrick</v>
          </cell>
        </row>
        <row r="264">
          <cell r="C264" t="str">
            <v>MICHARD</v>
          </cell>
          <cell r="D264" t="str">
            <v>Gilbert</v>
          </cell>
        </row>
        <row r="265">
          <cell r="C265" t="str">
            <v>MICHOT</v>
          </cell>
          <cell r="D265" t="str">
            <v>Denis</v>
          </cell>
        </row>
        <row r="266">
          <cell r="C266" t="str">
            <v>MOGÉ</v>
          </cell>
          <cell r="D266" t="str">
            <v>Cyrille</v>
          </cell>
        </row>
        <row r="267">
          <cell r="C267" t="str">
            <v>MOLINOT</v>
          </cell>
          <cell r="D267" t="str">
            <v>Clément</v>
          </cell>
        </row>
        <row r="268">
          <cell r="C268" t="str">
            <v>MONOT</v>
          </cell>
          <cell r="D268" t="str">
            <v>Clément</v>
          </cell>
        </row>
        <row r="269">
          <cell r="C269" t="str">
            <v>MONTARD</v>
          </cell>
          <cell r="D269" t="str">
            <v>Gérard</v>
          </cell>
        </row>
        <row r="270">
          <cell r="C270" t="str">
            <v>MONTARD</v>
          </cell>
          <cell r="D270" t="str">
            <v>Hélène</v>
          </cell>
        </row>
        <row r="271">
          <cell r="C271" t="str">
            <v>MOREL</v>
          </cell>
          <cell r="D271" t="str">
            <v>Alain</v>
          </cell>
        </row>
        <row r="272">
          <cell r="C272" t="str">
            <v>MORO</v>
          </cell>
          <cell r="D272" t="str">
            <v>Eric</v>
          </cell>
        </row>
        <row r="273">
          <cell r="C273" t="str">
            <v>MOULIN</v>
          </cell>
          <cell r="D273" t="str">
            <v>Didier</v>
          </cell>
        </row>
        <row r="274">
          <cell r="C274" t="str">
            <v>MOUREY</v>
          </cell>
          <cell r="D274" t="str">
            <v>David</v>
          </cell>
        </row>
        <row r="275">
          <cell r="C275" t="str">
            <v>NARDIN</v>
          </cell>
          <cell r="D275" t="str">
            <v>Jean-Pierre</v>
          </cell>
        </row>
        <row r="276">
          <cell r="C276" t="str">
            <v>NASROUN</v>
          </cell>
          <cell r="D276" t="str">
            <v>David</v>
          </cell>
        </row>
        <row r="277">
          <cell r="C277" t="str">
            <v>NAZARET</v>
          </cell>
          <cell r="D277" t="str">
            <v>Romain</v>
          </cell>
        </row>
        <row r="278">
          <cell r="C278" t="str">
            <v>NEEL</v>
          </cell>
          <cell r="D278" t="str">
            <v>Christian</v>
          </cell>
        </row>
        <row r="279">
          <cell r="C279" t="str">
            <v>NETO</v>
          </cell>
          <cell r="D279" t="str">
            <v>Antonio</v>
          </cell>
        </row>
        <row r="280">
          <cell r="C280" t="str">
            <v>NIARD</v>
          </cell>
          <cell r="D280" t="str">
            <v>Robert</v>
          </cell>
        </row>
        <row r="281">
          <cell r="C281" t="str">
            <v>NICOLAS</v>
          </cell>
          <cell r="D281" t="str">
            <v>Michel</v>
          </cell>
        </row>
        <row r="282">
          <cell r="C282" t="str">
            <v>NOLLOT</v>
          </cell>
          <cell r="D282" t="str">
            <v>Florian</v>
          </cell>
        </row>
        <row r="283">
          <cell r="C283" t="str">
            <v>NOLLOT</v>
          </cell>
          <cell r="D283" t="str">
            <v>Marcel</v>
          </cell>
        </row>
        <row r="284">
          <cell r="C284" t="str">
            <v>NOVELLI</v>
          </cell>
          <cell r="D284" t="str">
            <v>Franco</v>
          </cell>
        </row>
        <row r="285">
          <cell r="C285" t="str">
            <v>ODILE</v>
          </cell>
          <cell r="D285" t="str">
            <v>Jean-Michel</v>
          </cell>
        </row>
        <row r="286">
          <cell r="C286" t="str">
            <v>ORSETI</v>
          </cell>
          <cell r="D286" t="str">
            <v>François</v>
          </cell>
        </row>
        <row r="287">
          <cell r="C287" t="str">
            <v>PAPILLON</v>
          </cell>
          <cell r="D287" t="str">
            <v>Lucas</v>
          </cell>
        </row>
        <row r="288">
          <cell r="C288" t="str">
            <v>PASSE</v>
          </cell>
          <cell r="D288" t="str">
            <v>Serge</v>
          </cell>
        </row>
        <row r="289">
          <cell r="C289" t="str">
            <v>PEDRENO</v>
          </cell>
          <cell r="D289" t="str">
            <v>Maxence</v>
          </cell>
        </row>
        <row r="290">
          <cell r="C290" t="str">
            <v>PEIGNE</v>
          </cell>
          <cell r="D290" t="str">
            <v>Alycia</v>
          </cell>
        </row>
        <row r="291">
          <cell r="C291" t="str">
            <v>PEIGNE</v>
          </cell>
          <cell r="D291" t="str">
            <v>Anthony</v>
          </cell>
        </row>
        <row r="292">
          <cell r="C292" t="str">
            <v>PEJU</v>
          </cell>
          <cell r="D292" t="str">
            <v>Philippe</v>
          </cell>
        </row>
        <row r="293">
          <cell r="C293" t="str">
            <v>PELISSIER</v>
          </cell>
          <cell r="D293" t="str">
            <v>Raymond</v>
          </cell>
        </row>
        <row r="294">
          <cell r="C294" t="str">
            <v>PELLETIER</v>
          </cell>
          <cell r="D294" t="str">
            <v>Mathieu</v>
          </cell>
        </row>
        <row r="295">
          <cell r="C295" t="str">
            <v>PENARD</v>
          </cell>
          <cell r="D295" t="str">
            <v>David</v>
          </cell>
        </row>
        <row r="296">
          <cell r="C296" t="str">
            <v>PERDERISET</v>
          </cell>
          <cell r="D296" t="str">
            <v>Julien</v>
          </cell>
        </row>
        <row r="297">
          <cell r="C297" t="str">
            <v>PEREIRA DA CRUZ</v>
          </cell>
          <cell r="D297" t="str">
            <v>Ludovic</v>
          </cell>
        </row>
        <row r="298">
          <cell r="C298" t="str">
            <v>PERRIN</v>
          </cell>
          <cell r="D298" t="str">
            <v>Jean-Baptiste</v>
          </cell>
        </row>
        <row r="299">
          <cell r="C299" t="str">
            <v>PERRIN</v>
          </cell>
          <cell r="D299" t="str">
            <v>Michel</v>
          </cell>
        </row>
        <row r="300">
          <cell r="C300" t="str">
            <v>PÉTILLAT</v>
          </cell>
          <cell r="D300" t="str">
            <v>Éric</v>
          </cell>
        </row>
        <row r="301">
          <cell r="C301" t="str">
            <v>PHILIBERT</v>
          </cell>
          <cell r="D301" t="str">
            <v>Ludovic</v>
          </cell>
        </row>
        <row r="302">
          <cell r="C302" t="str">
            <v>PHILIPPE</v>
          </cell>
          <cell r="D302" t="str">
            <v>François</v>
          </cell>
        </row>
        <row r="303">
          <cell r="C303" t="str">
            <v>PINTOUT</v>
          </cell>
          <cell r="D303" t="str">
            <v>J.Marc</v>
          </cell>
        </row>
        <row r="304">
          <cell r="C304" t="str">
            <v>PINTOUT</v>
          </cell>
          <cell r="D304" t="str">
            <v>Stéphane</v>
          </cell>
        </row>
        <row r="305">
          <cell r="C305" t="str">
            <v>PIRAT</v>
          </cell>
          <cell r="D305" t="str">
            <v>Abel</v>
          </cell>
        </row>
        <row r="306">
          <cell r="C306" t="str">
            <v>POMMIER</v>
          </cell>
          <cell r="D306" t="str">
            <v>Annick</v>
          </cell>
        </row>
        <row r="307">
          <cell r="C307" t="str">
            <v>PONCIN</v>
          </cell>
          <cell r="D307" t="str">
            <v>Gilles</v>
          </cell>
        </row>
        <row r="308">
          <cell r="C308" t="str">
            <v>PORGO</v>
          </cell>
          <cell r="D308" t="str">
            <v>Jean</v>
          </cell>
        </row>
        <row r="309">
          <cell r="C309" t="str">
            <v>POSSE</v>
          </cell>
          <cell r="D309" t="str">
            <v>Nadège</v>
          </cell>
        </row>
        <row r="310">
          <cell r="C310" t="str">
            <v>POULENARD</v>
          </cell>
          <cell r="D310" t="str">
            <v>Gérard</v>
          </cell>
        </row>
        <row r="311">
          <cell r="C311" t="str">
            <v>PRAT</v>
          </cell>
          <cell r="D311" t="str">
            <v>Maurice</v>
          </cell>
        </row>
        <row r="312">
          <cell r="C312" t="str">
            <v>PROST</v>
          </cell>
          <cell r="D312" t="str">
            <v>Laurent</v>
          </cell>
        </row>
        <row r="313">
          <cell r="C313" t="str">
            <v>PRUNIER</v>
          </cell>
          <cell r="D313" t="str">
            <v>Geoffrey</v>
          </cell>
        </row>
        <row r="314">
          <cell r="C314" t="str">
            <v>PUCCIANTI</v>
          </cell>
          <cell r="D314" t="str">
            <v>Charly</v>
          </cell>
        </row>
        <row r="315">
          <cell r="C315" t="str">
            <v>PUCCIANTI</v>
          </cell>
          <cell r="D315" t="str">
            <v>Christophe</v>
          </cell>
        </row>
        <row r="316">
          <cell r="C316" t="str">
            <v>PUITIN</v>
          </cell>
          <cell r="D316" t="str">
            <v>Franck</v>
          </cell>
        </row>
        <row r="317">
          <cell r="C317" t="str">
            <v>QUIGNARD</v>
          </cell>
          <cell r="D317" t="str">
            <v>Arthur</v>
          </cell>
        </row>
        <row r="318">
          <cell r="C318" t="str">
            <v>QUIGNARD</v>
          </cell>
          <cell r="D318" t="str">
            <v>Christophe</v>
          </cell>
        </row>
        <row r="319">
          <cell r="C319" t="str">
            <v>QUIVET</v>
          </cell>
          <cell r="D319" t="str">
            <v>Alain</v>
          </cell>
        </row>
        <row r="320">
          <cell r="C320" t="str">
            <v>QUOY</v>
          </cell>
          <cell r="D320" t="str">
            <v>Dominique</v>
          </cell>
        </row>
        <row r="321">
          <cell r="C321" t="str">
            <v>RABANY</v>
          </cell>
          <cell r="D321" t="str">
            <v>Edmond</v>
          </cell>
        </row>
        <row r="322">
          <cell r="C322" t="str">
            <v>RADIX</v>
          </cell>
          <cell r="D322" t="str">
            <v>Julien</v>
          </cell>
        </row>
        <row r="323">
          <cell r="C323" t="str">
            <v>RAFFIN</v>
          </cell>
          <cell r="D323" t="str">
            <v>Laurent</v>
          </cell>
        </row>
        <row r="324">
          <cell r="C324" t="str">
            <v>RAULT</v>
          </cell>
          <cell r="D324" t="str">
            <v>Michel</v>
          </cell>
        </row>
        <row r="325">
          <cell r="C325" t="str">
            <v>RICHARD</v>
          </cell>
          <cell r="D325" t="str">
            <v>Stanislas</v>
          </cell>
        </row>
        <row r="326">
          <cell r="C326" t="str">
            <v>RIGOMMIER</v>
          </cell>
          <cell r="D326" t="str">
            <v>Vincent</v>
          </cell>
        </row>
        <row r="327">
          <cell r="C327" t="str">
            <v>RIVIÈRE</v>
          </cell>
          <cell r="D327" t="str">
            <v>Paul</v>
          </cell>
        </row>
        <row r="328">
          <cell r="C328" t="str">
            <v>RIVOIRE</v>
          </cell>
          <cell r="D328" t="str">
            <v>Gérard</v>
          </cell>
        </row>
        <row r="329">
          <cell r="C329" t="str">
            <v>RIZOUD</v>
          </cell>
          <cell r="D329" t="str">
            <v>Fabien</v>
          </cell>
        </row>
        <row r="330">
          <cell r="C330" t="str">
            <v>ROCHARD</v>
          </cell>
          <cell r="D330" t="str">
            <v>Nicolas</v>
          </cell>
        </row>
        <row r="331">
          <cell r="C331" t="str">
            <v>ROLANDO</v>
          </cell>
          <cell r="D331" t="str">
            <v>Julien</v>
          </cell>
        </row>
        <row r="332">
          <cell r="C332" t="str">
            <v>RONZEL</v>
          </cell>
          <cell r="D332" t="str">
            <v>Stéphane</v>
          </cell>
        </row>
        <row r="333">
          <cell r="C333" t="str">
            <v>ROYER</v>
          </cell>
          <cell r="D333" t="str">
            <v>Anthony</v>
          </cell>
        </row>
        <row r="334">
          <cell r="C334" t="str">
            <v>RUBERTI</v>
          </cell>
          <cell r="D334" t="str">
            <v>Christian</v>
          </cell>
        </row>
        <row r="335">
          <cell r="C335" t="str">
            <v>RUBERTI</v>
          </cell>
          <cell r="D335" t="str">
            <v>Mireille</v>
          </cell>
        </row>
        <row r="336">
          <cell r="C336" t="str">
            <v>RUBERTI</v>
          </cell>
          <cell r="D336" t="str">
            <v>Roland</v>
          </cell>
        </row>
        <row r="337">
          <cell r="C337" t="str">
            <v>SALAH</v>
          </cell>
          <cell r="D337" t="str">
            <v>Nicolas</v>
          </cell>
        </row>
        <row r="338">
          <cell r="C338" t="str">
            <v>SALMON</v>
          </cell>
          <cell r="D338" t="str">
            <v>Michel</v>
          </cell>
        </row>
        <row r="339">
          <cell r="C339" t="str">
            <v>SALMON</v>
          </cell>
          <cell r="D339" t="str">
            <v>Nicolas</v>
          </cell>
        </row>
        <row r="340">
          <cell r="C340" t="str">
            <v>SALOMON</v>
          </cell>
          <cell r="D340" t="str">
            <v>Christian</v>
          </cell>
        </row>
        <row r="341">
          <cell r="C341" t="str">
            <v>SARTIS</v>
          </cell>
          <cell r="D341" t="str">
            <v>Jérôme</v>
          </cell>
        </row>
        <row r="342">
          <cell r="C342" t="str">
            <v>SCHOULLER</v>
          </cell>
          <cell r="D342" t="str">
            <v>J.Philippe</v>
          </cell>
        </row>
        <row r="343">
          <cell r="C343" t="str">
            <v>SEGAY</v>
          </cell>
          <cell r="D343" t="str">
            <v>Rodolphe</v>
          </cell>
        </row>
        <row r="344">
          <cell r="C344" t="str">
            <v>SEGUIN</v>
          </cell>
          <cell r="D344" t="str">
            <v>Thierry</v>
          </cell>
        </row>
        <row r="345">
          <cell r="C345" t="str">
            <v>SEGUT</v>
          </cell>
          <cell r="D345" t="str">
            <v>David</v>
          </cell>
        </row>
        <row r="346">
          <cell r="C346" t="str">
            <v>SERINO</v>
          </cell>
          <cell r="D346" t="str">
            <v>Eddy</v>
          </cell>
        </row>
        <row r="347">
          <cell r="C347" t="str">
            <v>SERRANO</v>
          </cell>
          <cell r="D347" t="str">
            <v>Daniel</v>
          </cell>
        </row>
        <row r="348">
          <cell r="C348" t="str">
            <v>SERTHELON</v>
          </cell>
          <cell r="D348" t="str">
            <v>Damien</v>
          </cell>
        </row>
        <row r="349">
          <cell r="C349" t="str">
            <v>SEVE</v>
          </cell>
          <cell r="D349" t="str">
            <v>Bruno</v>
          </cell>
        </row>
        <row r="350">
          <cell r="C350" t="str">
            <v>SEVE</v>
          </cell>
          <cell r="D350" t="str">
            <v>Julien</v>
          </cell>
        </row>
        <row r="351">
          <cell r="C351" t="str">
            <v>SEVE</v>
          </cell>
          <cell r="D351" t="str">
            <v>Max</v>
          </cell>
        </row>
        <row r="352">
          <cell r="C352" t="str">
            <v>SIBILLE</v>
          </cell>
          <cell r="D352" t="str">
            <v>J. Christophe</v>
          </cell>
        </row>
        <row r="353">
          <cell r="C353" t="str">
            <v>SIE</v>
          </cell>
          <cell r="D353" t="str">
            <v>Serge</v>
          </cell>
        </row>
        <row r="354">
          <cell r="C354" t="str">
            <v>SIGUIER</v>
          </cell>
          <cell r="D354" t="str">
            <v>Lionel</v>
          </cell>
        </row>
        <row r="355">
          <cell r="C355" t="str">
            <v>SIRE</v>
          </cell>
          <cell r="D355" t="str">
            <v>Gilles</v>
          </cell>
        </row>
        <row r="356">
          <cell r="C356" t="str">
            <v>SOPRANZI</v>
          </cell>
          <cell r="D356" t="str">
            <v>François</v>
          </cell>
        </row>
        <row r="357">
          <cell r="C357" t="str">
            <v>SURREL</v>
          </cell>
          <cell r="D357" t="str">
            <v>Philippe</v>
          </cell>
        </row>
        <row r="358">
          <cell r="C358" t="str">
            <v>SZOSTAK</v>
          </cell>
          <cell r="D358" t="str">
            <v>Nicolas</v>
          </cell>
        </row>
        <row r="359">
          <cell r="C359" t="str">
            <v>SZTELMA</v>
          </cell>
          <cell r="D359" t="str">
            <v>Yvan</v>
          </cell>
        </row>
        <row r="360">
          <cell r="C360" t="str">
            <v>TACNET</v>
          </cell>
          <cell r="D360" t="str">
            <v>Olivier</v>
          </cell>
        </row>
        <row r="361">
          <cell r="C361" t="str">
            <v>TACNET</v>
          </cell>
          <cell r="D361" t="str">
            <v>Philippe</v>
          </cell>
        </row>
        <row r="362">
          <cell r="C362" t="str">
            <v>TALPIN</v>
          </cell>
          <cell r="D362" t="str">
            <v>Frédéric</v>
          </cell>
        </row>
        <row r="363">
          <cell r="C363" t="str">
            <v>TARAVEL</v>
          </cell>
          <cell r="D363" t="str">
            <v>Eric</v>
          </cell>
        </row>
        <row r="364">
          <cell r="C364" t="str">
            <v>TELLIER</v>
          </cell>
          <cell r="D364" t="str">
            <v>Louison</v>
          </cell>
        </row>
        <row r="365">
          <cell r="C365" t="str">
            <v>THEVENIN</v>
          </cell>
          <cell r="D365" t="str">
            <v>Pascal</v>
          </cell>
        </row>
        <row r="366">
          <cell r="C366" t="str">
            <v>THIBAUDIN</v>
          </cell>
          <cell r="D366" t="str">
            <v>Cédric</v>
          </cell>
        </row>
        <row r="367">
          <cell r="C367" t="str">
            <v>THIÉBAUT</v>
          </cell>
          <cell r="D367" t="str">
            <v>Dominique</v>
          </cell>
        </row>
        <row r="368">
          <cell r="C368" t="str">
            <v>THIEL</v>
          </cell>
          <cell r="D368" t="str">
            <v>Christian</v>
          </cell>
        </row>
        <row r="369">
          <cell r="C369" t="str">
            <v>THION</v>
          </cell>
          <cell r="D369" t="str">
            <v>Laurent</v>
          </cell>
        </row>
        <row r="370">
          <cell r="C370" t="str">
            <v>THOMAS</v>
          </cell>
          <cell r="D370" t="str">
            <v>Anthony</v>
          </cell>
        </row>
        <row r="371">
          <cell r="C371" t="str">
            <v>THOMAS</v>
          </cell>
          <cell r="D371" t="str">
            <v>Yoann</v>
          </cell>
        </row>
        <row r="372">
          <cell r="C372" t="str">
            <v>TORLAY</v>
          </cell>
          <cell r="D372" t="str">
            <v>Philippe</v>
          </cell>
        </row>
        <row r="373">
          <cell r="C373" t="str">
            <v>TRACLET</v>
          </cell>
          <cell r="D373" t="str">
            <v>Patrick</v>
          </cell>
        </row>
        <row r="374">
          <cell r="C374" t="str">
            <v>TRIBOULET</v>
          </cell>
          <cell r="D374" t="str">
            <v>Roland</v>
          </cell>
        </row>
        <row r="375">
          <cell r="C375" t="str">
            <v>VACHER</v>
          </cell>
          <cell r="D375" t="str">
            <v>Jérôme</v>
          </cell>
        </row>
        <row r="376">
          <cell r="C376" t="str">
            <v>VALERO</v>
          </cell>
          <cell r="D376" t="str">
            <v>Jésus</v>
          </cell>
        </row>
        <row r="377">
          <cell r="C377" t="str">
            <v>VALLERY</v>
          </cell>
          <cell r="D377" t="str">
            <v>John</v>
          </cell>
        </row>
        <row r="378">
          <cell r="C378" t="str">
            <v>VALLET</v>
          </cell>
          <cell r="D378" t="str">
            <v>Gérard</v>
          </cell>
        </row>
        <row r="379">
          <cell r="C379" t="str">
            <v>VALLEZ</v>
          </cell>
          <cell r="D379" t="str">
            <v>Francis</v>
          </cell>
        </row>
        <row r="380">
          <cell r="C380" t="str">
            <v>VANDAMME</v>
          </cell>
          <cell r="D380" t="str">
            <v>Christian</v>
          </cell>
        </row>
        <row r="381">
          <cell r="C381" t="str">
            <v>VANDERWEYEN</v>
          </cell>
          <cell r="D381" t="str">
            <v>Romaric</v>
          </cell>
        </row>
        <row r="382">
          <cell r="C382" t="str">
            <v>VANNIER</v>
          </cell>
          <cell r="D382" t="str">
            <v>Eric</v>
          </cell>
        </row>
        <row r="383">
          <cell r="C383" t="str">
            <v>VANNIER</v>
          </cell>
          <cell r="D383" t="str">
            <v>Martine</v>
          </cell>
        </row>
        <row r="384">
          <cell r="C384" t="str">
            <v>VAZ</v>
          </cell>
          <cell r="D384" t="str">
            <v>Mario</v>
          </cell>
        </row>
        <row r="385">
          <cell r="C385" t="str">
            <v>VERDELET</v>
          </cell>
          <cell r="D385" t="str">
            <v>Laurent</v>
          </cell>
        </row>
        <row r="386">
          <cell r="C386" t="str">
            <v>VERGER</v>
          </cell>
          <cell r="D386" t="str">
            <v>Jérémy</v>
          </cell>
        </row>
        <row r="387">
          <cell r="C387" t="str">
            <v>VERKYNDEREN</v>
          </cell>
          <cell r="D387" t="str">
            <v>Anthony</v>
          </cell>
        </row>
        <row r="388">
          <cell r="C388" t="str">
            <v>VERTUAUX</v>
          </cell>
          <cell r="D388" t="str">
            <v>Jean</v>
          </cell>
        </row>
        <row r="389">
          <cell r="C389" t="str">
            <v>VIAL</v>
          </cell>
          <cell r="D389" t="str">
            <v>Philippe</v>
          </cell>
        </row>
        <row r="390">
          <cell r="C390" t="str">
            <v>VIALLETEL</v>
          </cell>
          <cell r="D390" t="str">
            <v>Pascal</v>
          </cell>
        </row>
        <row r="391">
          <cell r="C391" t="str">
            <v>VIANA</v>
          </cell>
          <cell r="D391" t="str">
            <v>Stéphane</v>
          </cell>
        </row>
        <row r="392">
          <cell r="C392" t="str">
            <v>VIÉ</v>
          </cell>
          <cell r="D392" t="str">
            <v>Thierry</v>
          </cell>
        </row>
        <row r="393">
          <cell r="C393" t="str">
            <v>VINCENT</v>
          </cell>
          <cell r="D393" t="str">
            <v>Pascal</v>
          </cell>
        </row>
        <row r="394">
          <cell r="C394" t="str">
            <v>VOLLEREAU</v>
          </cell>
          <cell r="D394" t="str">
            <v>Christophe</v>
          </cell>
        </row>
        <row r="395">
          <cell r="C395" t="str">
            <v>VUILLEMIN</v>
          </cell>
          <cell r="D395" t="str">
            <v>Christian</v>
          </cell>
        </row>
        <row r="396">
          <cell r="C396" t="str">
            <v>WININGER</v>
          </cell>
          <cell r="D396" t="str">
            <v>Philippe</v>
          </cell>
        </row>
        <row r="397">
          <cell r="C397" t="str">
            <v>YANN</v>
          </cell>
          <cell r="D397" t="str">
            <v>Cédric</v>
          </cell>
        </row>
        <row r="398">
          <cell r="C398" t="str">
            <v>ZARB</v>
          </cell>
          <cell r="D398" t="str">
            <v>Edmond</v>
          </cell>
        </row>
        <row r="399">
          <cell r="C399" t="str">
            <v>ALBIZZATI</v>
          </cell>
          <cell r="D399" t="str">
            <v>Jérôme</v>
          </cell>
        </row>
        <row r="400">
          <cell r="C400" t="str">
            <v>AMIDIEU</v>
          </cell>
          <cell r="D400" t="str">
            <v>Simon</v>
          </cell>
        </row>
        <row r="401">
          <cell r="C401" t="str">
            <v>ANGELI</v>
          </cell>
          <cell r="D401" t="str">
            <v>Bernard</v>
          </cell>
        </row>
        <row r="402">
          <cell r="C402" t="str">
            <v>AROLES</v>
          </cell>
          <cell r="D402" t="str">
            <v>Dominique</v>
          </cell>
        </row>
        <row r="403">
          <cell r="C403" t="str">
            <v>AUMONIER</v>
          </cell>
          <cell r="D403" t="str">
            <v>Gabriel</v>
          </cell>
        </row>
        <row r="404">
          <cell r="C404" t="str">
            <v>AURIAC</v>
          </cell>
          <cell r="D404" t="str">
            <v>Vincent</v>
          </cell>
        </row>
        <row r="405">
          <cell r="C405" t="str">
            <v>AUTIN</v>
          </cell>
          <cell r="D405" t="str">
            <v>Bruno</v>
          </cell>
        </row>
        <row r="406">
          <cell r="C406" t="str">
            <v>BACHEROT</v>
          </cell>
          <cell r="D406" t="str">
            <v>Gérard</v>
          </cell>
        </row>
        <row r="407">
          <cell r="C407" t="str">
            <v>BADEY</v>
          </cell>
          <cell r="D407" t="str">
            <v>Stéphane</v>
          </cell>
        </row>
        <row r="408">
          <cell r="C408" t="str">
            <v>BAÏDO</v>
          </cell>
          <cell r="D408" t="str">
            <v>Mickaël</v>
          </cell>
        </row>
        <row r="409">
          <cell r="C409" t="str">
            <v>BALLUFFIER</v>
          </cell>
          <cell r="D409" t="str">
            <v>Jean-Luc</v>
          </cell>
        </row>
        <row r="410">
          <cell r="C410" t="str">
            <v>BARALE</v>
          </cell>
          <cell r="D410" t="str">
            <v>Morgan</v>
          </cell>
        </row>
        <row r="411">
          <cell r="C411" t="str">
            <v>BARATIN</v>
          </cell>
          <cell r="D411" t="str">
            <v>Yves</v>
          </cell>
        </row>
        <row r="412">
          <cell r="C412" t="str">
            <v>BARBERAT</v>
          </cell>
          <cell r="D412" t="str">
            <v>Gilles</v>
          </cell>
        </row>
        <row r="413">
          <cell r="C413" t="str">
            <v>BARBET</v>
          </cell>
          <cell r="D413" t="str">
            <v>Daniel</v>
          </cell>
        </row>
        <row r="414">
          <cell r="C414" t="str">
            <v>BARDAY</v>
          </cell>
          <cell r="D414" t="str">
            <v>Guy</v>
          </cell>
        </row>
        <row r="415">
          <cell r="C415" t="str">
            <v>BARRALLON</v>
          </cell>
          <cell r="D415" t="str">
            <v>André</v>
          </cell>
        </row>
        <row r="416">
          <cell r="C416" t="str">
            <v>BARSKI</v>
          </cell>
          <cell r="D416" t="str">
            <v>Alain</v>
          </cell>
        </row>
        <row r="417">
          <cell r="C417" t="str">
            <v>BARTHELEMY</v>
          </cell>
          <cell r="D417" t="str">
            <v>Claude</v>
          </cell>
        </row>
        <row r="418">
          <cell r="C418" t="str">
            <v>BARTHELEMY</v>
          </cell>
          <cell r="D418" t="str">
            <v>Jacques</v>
          </cell>
        </row>
        <row r="419">
          <cell r="C419" t="str">
            <v>BATHIE</v>
          </cell>
          <cell r="D419" t="str">
            <v>Jean-Paul</v>
          </cell>
        </row>
        <row r="420">
          <cell r="C420" t="str">
            <v>BAYON</v>
          </cell>
          <cell r="D420" t="str">
            <v>Fabrice</v>
          </cell>
        </row>
        <row r="421">
          <cell r="C421" t="str">
            <v>BÉAL</v>
          </cell>
          <cell r="D421" t="str">
            <v>Philippe</v>
          </cell>
        </row>
        <row r="422">
          <cell r="C422" t="str">
            <v>BENETON</v>
          </cell>
          <cell r="D422" t="str">
            <v>Philippe</v>
          </cell>
        </row>
        <row r="423">
          <cell r="C423" t="str">
            <v>BERAUD</v>
          </cell>
          <cell r="D423" t="str">
            <v>Richard</v>
          </cell>
        </row>
        <row r="424">
          <cell r="C424" t="str">
            <v>BERGEROT</v>
          </cell>
          <cell r="D424" t="str">
            <v>André</v>
          </cell>
        </row>
        <row r="425">
          <cell r="C425" t="str">
            <v>BERLAND</v>
          </cell>
          <cell r="D425" t="str">
            <v>Benoît</v>
          </cell>
        </row>
        <row r="426">
          <cell r="C426" t="str">
            <v>BERNARD</v>
          </cell>
          <cell r="D426" t="str">
            <v>Samuel</v>
          </cell>
        </row>
        <row r="427">
          <cell r="C427" t="str">
            <v>BERNET</v>
          </cell>
          <cell r="D427" t="str">
            <v>Jacques</v>
          </cell>
        </row>
        <row r="428">
          <cell r="C428" t="str">
            <v>BERROCAL</v>
          </cell>
          <cell r="D428" t="str">
            <v>Henri</v>
          </cell>
        </row>
        <row r="429">
          <cell r="C429" t="str">
            <v>BERTHAUD</v>
          </cell>
          <cell r="D429" t="str">
            <v>Claude</v>
          </cell>
        </row>
        <row r="430">
          <cell r="C430" t="str">
            <v>BERTHAULT</v>
          </cell>
          <cell r="D430" t="str">
            <v>Sylvain</v>
          </cell>
        </row>
        <row r="431">
          <cell r="C431" t="str">
            <v>BERTHET</v>
          </cell>
          <cell r="D431" t="str">
            <v>Roger</v>
          </cell>
        </row>
        <row r="432">
          <cell r="C432" t="str">
            <v>BESSON</v>
          </cell>
          <cell r="D432" t="str">
            <v>Dominique</v>
          </cell>
        </row>
        <row r="433">
          <cell r="C433" t="str">
            <v>BEST</v>
          </cell>
          <cell r="D433" t="str">
            <v>Emmanuel</v>
          </cell>
        </row>
        <row r="434">
          <cell r="C434" t="str">
            <v>BEUDET</v>
          </cell>
          <cell r="D434" t="str">
            <v>Dominique</v>
          </cell>
        </row>
        <row r="435">
          <cell r="C435" t="str">
            <v>BEUDET</v>
          </cell>
          <cell r="D435" t="str">
            <v>Rémi</v>
          </cell>
        </row>
        <row r="436">
          <cell r="C436" t="str">
            <v>BEUDET</v>
          </cell>
          <cell r="D436" t="str">
            <v>Yoann</v>
          </cell>
        </row>
        <row r="437">
          <cell r="C437" t="str">
            <v>BIDARD</v>
          </cell>
          <cell r="D437" t="str">
            <v>Lucien</v>
          </cell>
        </row>
        <row r="438">
          <cell r="C438" t="str">
            <v>BIGNON</v>
          </cell>
          <cell r="D438" t="str">
            <v>Élie</v>
          </cell>
        </row>
        <row r="439">
          <cell r="C439" t="str">
            <v>BIGOT</v>
          </cell>
          <cell r="D439" t="str">
            <v>Vianney</v>
          </cell>
        </row>
        <row r="440">
          <cell r="C440" t="str">
            <v>BOILLON</v>
          </cell>
          <cell r="D440" t="str">
            <v>Marcel</v>
          </cell>
        </row>
        <row r="441">
          <cell r="C441" t="str">
            <v>BOINON</v>
          </cell>
          <cell r="D441" t="str">
            <v>Sylvain</v>
          </cell>
        </row>
        <row r="442">
          <cell r="C442" t="str">
            <v>BONDETTI</v>
          </cell>
          <cell r="D442" t="str">
            <v>Aldo</v>
          </cell>
        </row>
        <row r="443">
          <cell r="C443" t="str">
            <v>BONHOMME</v>
          </cell>
          <cell r="D443" t="str">
            <v>François</v>
          </cell>
        </row>
        <row r="444">
          <cell r="C444" t="str">
            <v>BONIFACE</v>
          </cell>
          <cell r="D444" t="str">
            <v>Stéphane</v>
          </cell>
        </row>
        <row r="445">
          <cell r="C445" t="str">
            <v>BONJEAN</v>
          </cell>
          <cell r="D445" t="str">
            <v>Bruno</v>
          </cell>
        </row>
        <row r="446">
          <cell r="C446" t="str">
            <v>BORELLI</v>
          </cell>
          <cell r="D446" t="str">
            <v>Stéphane</v>
          </cell>
        </row>
        <row r="447">
          <cell r="C447" t="str">
            <v>BOREY</v>
          </cell>
          <cell r="D447" t="str">
            <v>Christian</v>
          </cell>
        </row>
        <row r="448">
          <cell r="C448" t="str">
            <v>BOREY</v>
          </cell>
          <cell r="D448" t="str">
            <v>Robert</v>
          </cell>
        </row>
        <row r="449">
          <cell r="C449" t="str">
            <v>BOUCAUD</v>
          </cell>
          <cell r="D449" t="str">
            <v>Michel</v>
          </cell>
        </row>
        <row r="450">
          <cell r="C450" t="str">
            <v>BOULICAUT</v>
          </cell>
          <cell r="D450" t="str">
            <v>Frédéric</v>
          </cell>
        </row>
        <row r="451">
          <cell r="C451" t="str">
            <v>BOURELIER</v>
          </cell>
          <cell r="D451" t="str">
            <v>Thibaut</v>
          </cell>
        </row>
        <row r="452">
          <cell r="C452" t="str">
            <v>BOURGEON</v>
          </cell>
          <cell r="D452" t="str">
            <v>Jean-Claude</v>
          </cell>
        </row>
        <row r="453">
          <cell r="C453" t="str">
            <v>BOURRAT</v>
          </cell>
          <cell r="D453" t="str">
            <v>Michel</v>
          </cell>
        </row>
        <row r="454">
          <cell r="C454" t="str">
            <v>BOURRICAND</v>
          </cell>
          <cell r="D454" t="str">
            <v>J.</v>
          </cell>
        </row>
        <row r="455">
          <cell r="C455" t="str">
            <v>BRAHIER</v>
          </cell>
          <cell r="D455" t="str">
            <v>Aurore</v>
          </cell>
        </row>
        <row r="456">
          <cell r="C456" t="str">
            <v>BRESSAND</v>
          </cell>
          <cell r="D456" t="str">
            <v>Xavier</v>
          </cell>
        </row>
        <row r="457">
          <cell r="C457" t="str">
            <v>BRET</v>
          </cell>
          <cell r="D457" t="str">
            <v>Christophe</v>
          </cell>
        </row>
        <row r="458">
          <cell r="C458" t="str">
            <v>BRETON</v>
          </cell>
          <cell r="D458" t="str">
            <v>Hervé</v>
          </cell>
        </row>
        <row r="459">
          <cell r="C459" t="str">
            <v>BRIANTI</v>
          </cell>
          <cell r="D459" t="str">
            <v>Yann</v>
          </cell>
        </row>
        <row r="460">
          <cell r="C460" t="str">
            <v>BROE</v>
          </cell>
          <cell r="D460" t="str">
            <v>Pascal</v>
          </cell>
        </row>
        <row r="461">
          <cell r="C461" t="str">
            <v>BUDIN</v>
          </cell>
          <cell r="D461" t="str">
            <v>Sébastien</v>
          </cell>
        </row>
        <row r="462">
          <cell r="C462" t="str">
            <v>BUET</v>
          </cell>
          <cell r="D462" t="str">
            <v>Gérard</v>
          </cell>
        </row>
        <row r="463">
          <cell r="C463" t="str">
            <v>BURDIN</v>
          </cell>
          <cell r="D463" t="str">
            <v>Cédric</v>
          </cell>
        </row>
        <row r="464">
          <cell r="C464" t="str">
            <v>CACCIUTTOLO</v>
          </cell>
          <cell r="D464" t="str">
            <v>Christophe</v>
          </cell>
        </row>
        <row r="465">
          <cell r="C465" t="str">
            <v>CANZONIERI</v>
          </cell>
          <cell r="D465" t="str">
            <v>Antonio</v>
          </cell>
        </row>
        <row r="466">
          <cell r="C466" t="str">
            <v>CARPENTIER</v>
          </cell>
          <cell r="D466" t="str">
            <v>Patrick</v>
          </cell>
        </row>
        <row r="467">
          <cell r="C467" t="str">
            <v>CARRARA</v>
          </cell>
          <cell r="D467" t="str">
            <v>Claude</v>
          </cell>
        </row>
        <row r="468">
          <cell r="C468" t="str">
            <v>CARRÉ</v>
          </cell>
          <cell r="D468" t="str">
            <v>Michel</v>
          </cell>
        </row>
        <row r="469">
          <cell r="C469" t="str">
            <v>CARRÉ</v>
          </cell>
          <cell r="D469" t="str">
            <v>Patrice</v>
          </cell>
        </row>
        <row r="470">
          <cell r="C470" t="str">
            <v>CARRETTE</v>
          </cell>
          <cell r="D470" t="str">
            <v>Fabien</v>
          </cell>
        </row>
        <row r="471">
          <cell r="C471" t="str">
            <v>CARVALHO</v>
          </cell>
          <cell r="D471" t="str">
            <v>Auguste</v>
          </cell>
        </row>
        <row r="472">
          <cell r="C472" t="str">
            <v>CHABAT</v>
          </cell>
          <cell r="D472" t="str">
            <v>Guillaume</v>
          </cell>
        </row>
        <row r="473">
          <cell r="C473" t="str">
            <v>CHAILLOT</v>
          </cell>
          <cell r="D473" t="str">
            <v>Georges</v>
          </cell>
        </row>
        <row r="474">
          <cell r="C474" t="str">
            <v>CHANEL</v>
          </cell>
          <cell r="D474" t="str">
            <v>Gilles</v>
          </cell>
        </row>
        <row r="475">
          <cell r="C475" t="str">
            <v>CHASSIBOUD</v>
          </cell>
          <cell r="D475" t="str">
            <v>Jean-Paul</v>
          </cell>
        </row>
        <row r="476">
          <cell r="C476" t="str">
            <v>CHATELUS</v>
          </cell>
          <cell r="D476" t="str">
            <v>Jean-Luc</v>
          </cell>
        </row>
        <row r="477">
          <cell r="C477" t="str">
            <v>CHAUDAGNE</v>
          </cell>
          <cell r="D477" t="str">
            <v>Olivier</v>
          </cell>
        </row>
        <row r="478">
          <cell r="C478" t="str">
            <v>CHAUSSINAND</v>
          </cell>
          <cell r="D478" t="str">
            <v>Lila</v>
          </cell>
        </row>
        <row r="479">
          <cell r="C479" t="str">
            <v>CHAUSSINAND</v>
          </cell>
          <cell r="D479" t="str">
            <v>Patrick</v>
          </cell>
        </row>
        <row r="480">
          <cell r="C480" t="str">
            <v>CHERPIN</v>
          </cell>
          <cell r="D480" t="str">
            <v>Christophe</v>
          </cell>
        </row>
        <row r="481">
          <cell r="C481" t="str">
            <v>CHIRAT</v>
          </cell>
          <cell r="D481" t="str">
            <v>Gilbert</v>
          </cell>
        </row>
        <row r="482">
          <cell r="C482" t="str">
            <v>CIGOLOTTI</v>
          </cell>
          <cell r="D482" t="str">
            <v>Michel</v>
          </cell>
        </row>
        <row r="483">
          <cell r="C483" t="str">
            <v>CINY</v>
          </cell>
          <cell r="D483" t="str">
            <v>Guillaume</v>
          </cell>
        </row>
        <row r="484">
          <cell r="C484" t="str">
            <v>CINY</v>
          </cell>
          <cell r="D484" t="str">
            <v>Roger</v>
          </cell>
        </row>
        <row r="485">
          <cell r="C485" t="str">
            <v>CIPRELLI</v>
          </cell>
          <cell r="D485" t="str">
            <v>Patrice</v>
          </cell>
        </row>
        <row r="486">
          <cell r="C486" t="str">
            <v>CLERC</v>
          </cell>
          <cell r="D486" t="str">
            <v>Bernard</v>
          </cell>
        </row>
        <row r="487">
          <cell r="C487" t="str">
            <v>CLERET</v>
          </cell>
          <cell r="D487" t="str">
            <v>Frédéric</v>
          </cell>
        </row>
        <row r="488">
          <cell r="C488" t="str">
            <v>CLOIX</v>
          </cell>
          <cell r="D488" t="str">
            <v>Christophe</v>
          </cell>
        </row>
        <row r="489">
          <cell r="C489" t="str">
            <v>COIN</v>
          </cell>
          <cell r="D489" t="str">
            <v>David</v>
          </cell>
        </row>
        <row r="490">
          <cell r="C490" t="str">
            <v>COLANTONIO</v>
          </cell>
          <cell r="D490" t="str">
            <v>Daniel</v>
          </cell>
        </row>
        <row r="491">
          <cell r="C491" t="str">
            <v>COLOMBET</v>
          </cell>
          <cell r="D491" t="str">
            <v>Pascal</v>
          </cell>
        </row>
        <row r="492">
          <cell r="C492" t="str">
            <v>COLOMBIER</v>
          </cell>
          <cell r="D492" t="str">
            <v>David</v>
          </cell>
        </row>
        <row r="493">
          <cell r="C493" t="str">
            <v>CONVERT</v>
          </cell>
          <cell r="D493" t="str">
            <v>François</v>
          </cell>
        </row>
        <row r="494">
          <cell r="C494" t="str">
            <v>CORDIER</v>
          </cell>
          <cell r="D494" t="str">
            <v>Bernard</v>
          </cell>
        </row>
        <row r="495">
          <cell r="C495" t="str">
            <v>COUCHOUD</v>
          </cell>
          <cell r="D495" t="str">
            <v>Bruno</v>
          </cell>
        </row>
        <row r="496">
          <cell r="C496" t="str">
            <v>COURLET</v>
          </cell>
          <cell r="D496" t="str">
            <v>David</v>
          </cell>
        </row>
        <row r="497">
          <cell r="C497" t="str">
            <v>COUROT</v>
          </cell>
          <cell r="D497" t="str">
            <v>Michel</v>
          </cell>
        </row>
        <row r="498">
          <cell r="C498" t="str">
            <v>CROCI</v>
          </cell>
          <cell r="D498" t="str">
            <v>Alan</v>
          </cell>
        </row>
        <row r="499">
          <cell r="C499" t="str">
            <v>CROCI</v>
          </cell>
          <cell r="D499" t="str">
            <v>Silvano</v>
          </cell>
        </row>
        <row r="500">
          <cell r="C500" t="str">
            <v>CUISSON</v>
          </cell>
          <cell r="D500" t="str">
            <v>Sylvain</v>
          </cell>
        </row>
        <row r="501">
          <cell r="C501" t="str">
            <v>DE</v>
          </cell>
          <cell r="D501" t="str">
            <v>POURCQ</v>
          </cell>
        </row>
        <row r="502">
          <cell r="C502" t="str">
            <v>DE</v>
          </cell>
          <cell r="D502" t="str">
            <v>POURCQ</v>
          </cell>
        </row>
        <row r="503">
          <cell r="C503" t="str">
            <v>DEBORDE</v>
          </cell>
          <cell r="D503" t="str">
            <v>Damien</v>
          </cell>
        </row>
        <row r="504">
          <cell r="C504" t="str">
            <v>DÉCOLOGNE</v>
          </cell>
          <cell r="D504" t="str">
            <v>Luc</v>
          </cell>
        </row>
        <row r="505">
          <cell r="C505" t="str">
            <v>DEHURTEVENT</v>
          </cell>
          <cell r="D505" t="str">
            <v>Christophe</v>
          </cell>
        </row>
        <row r="506">
          <cell r="C506" t="str">
            <v>DEKKIL</v>
          </cell>
          <cell r="D506" t="str">
            <v>Guillaume</v>
          </cell>
        </row>
        <row r="507">
          <cell r="C507" t="str">
            <v>DELAGE</v>
          </cell>
          <cell r="D507" t="str">
            <v>Anthony</v>
          </cell>
        </row>
        <row r="508">
          <cell r="C508" t="str">
            <v>DELATTRE</v>
          </cell>
          <cell r="D508" t="str">
            <v>Davy</v>
          </cell>
        </row>
        <row r="509">
          <cell r="C509" t="str">
            <v>DELEERSNYDER</v>
          </cell>
          <cell r="D509" t="str">
            <v>Arnaud</v>
          </cell>
        </row>
        <row r="510">
          <cell r="C510" t="str">
            <v>DELISLE</v>
          </cell>
          <cell r="D510" t="str">
            <v>DE</v>
          </cell>
        </row>
        <row r="511">
          <cell r="C511" t="str">
            <v>DEMARIA</v>
          </cell>
          <cell r="D511" t="str">
            <v>Claude</v>
          </cell>
        </row>
        <row r="512">
          <cell r="C512" t="str">
            <v>DEREUX</v>
          </cell>
          <cell r="D512" t="str">
            <v>David</v>
          </cell>
        </row>
        <row r="513">
          <cell r="C513" t="str">
            <v>DESGOUTTE</v>
          </cell>
          <cell r="D513" t="str">
            <v>Pascal</v>
          </cell>
        </row>
        <row r="514">
          <cell r="C514" t="str">
            <v>DESGOUTTE</v>
          </cell>
          <cell r="D514" t="str">
            <v>Romain</v>
          </cell>
        </row>
        <row r="515">
          <cell r="C515" t="str">
            <v>DESPLACES</v>
          </cell>
          <cell r="D515" t="str">
            <v>Roger</v>
          </cell>
        </row>
        <row r="516">
          <cell r="C516" t="str">
            <v>DEVAUX</v>
          </cell>
          <cell r="D516" t="str">
            <v>David</v>
          </cell>
        </row>
        <row r="517">
          <cell r="C517" t="str">
            <v>DIAZ</v>
          </cell>
          <cell r="D517" t="str">
            <v>Gilles</v>
          </cell>
        </row>
        <row r="518">
          <cell r="C518" t="str">
            <v>DIJOUD</v>
          </cell>
          <cell r="D518" t="str">
            <v>Jean-Philippe</v>
          </cell>
        </row>
        <row r="519">
          <cell r="C519" t="str">
            <v>DONNET</v>
          </cell>
          <cell r="D519" t="str">
            <v>Daniel</v>
          </cell>
        </row>
        <row r="520">
          <cell r="C520" t="str">
            <v>DOS</v>
          </cell>
          <cell r="D520" t="str">
            <v>SANTOS</v>
          </cell>
        </row>
        <row r="521">
          <cell r="C521" t="str">
            <v>DUBOIS</v>
          </cell>
          <cell r="D521" t="str">
            <v>Romain</v>
          </cell>
        </row>
        <row r="522">
          <cell r="C522" t="str">
            <v>DUCHAINE</v>
          </cell>
          <cell r="D522" t="str">
            <v>Pierre</v>
          </cell>
        </row>
        <row r="523">
          <cell r="C523" t="str">
            <v>DUCLOS</v>
          </cell>
          <cell r="D523" t="str">
            <v>Daniel</v>
          </cell>
        </row>
        <row r="524">
          <cell r="C524" t="str">
            <v>DUFOSSÉ</v>
          </cell>
          <cell r="D524" t="str">
            <v>David</v>
          </cell>
        </row>
        <row r="525">
          <cell r="C525" t="str">
            <v>DUPERRAY</v>
          </cell>
          <cell r="D525" t="str">
            <v>David</v>
          </cell>
        </row>
        <row r="526">
          <cell r="C526" t="str">
            <v>DUPERRON</v>
          </cell>
          <cell r="D526" t="str">
            <v>Bernard</v>
          </cell>
        </row>
        <row r="527">
          <cell r="C527" t="str">
            <v>DUPONT</v>
          </cell>
          <cell r="D527" t="str">
            <v>Frédéric</v>
          </cell>
        </row>
        <row r="528">
          <cell r="C528" t="str">
            <v>DUREY</v>
          </cell>
          <cell r="D528" t="str">
            <v>Thomas</v>
          </cell>
        </row>
        <row r="529">
          <cell r="C529" t="str">
            <v>DUSART</v>
          </cell>
          <cell r="D529" t="str">
            <v>Christian</v>
          </cell>
        </row>
        <row r="530">
          <cell r="C530" t="str">
            <v>DUSART</v>
          </cell>
          <cell r="D530" t="str">
            <v>Mathieu</v>
          </cell>
        </row>
        <row r="531">
          <cell r="C531" t="str">
            <v>EHRHOLD</v>
          </cell>
          <cell r="D531" t="str">
            <v>Patrick</v>
          </cell>
        </row>
        <row r="532">
          <cell r="C532" t="str">
            <v>ÉNAULT</v>
          </cell>
          <cell r="D532" t="str">
            <v>Thierry</v>
          </cell>
        </row>
        <row r="533">
          <cell r="C533" t="str">
            <v>FARÈS</v>
          </cell>
          <cell r="D533" t="str">
            <v>Karim</v>
          </cell>
        </row>
        <row r="534">
          <cell r="C534" t="str">
            <v>FAUCONNIER</v>
          </cell>
          <cell r="D534" t="str">
            <v>Serge</v>
          </cell>
        </row>
        <row r="535">
          <cell r="C535" t="str">
            <v>FAVIER</v>
          </cell>
          <cell r="D535" t="str">
            <v>Martial</v>
          </cell>
        </row>
        <row r="536">
          <cell r="C536" t="str">
            <v>FEBVAY</v>
          </cell>
          <cell r="D536" t="str">
            <v>Jordan</v>
          </cell>
        </row>
        <row r="537">
          <cell r="C537" t="str">
            <v>FERLET</v>
          </cell>
          <cell r="D537" t="str">
            <v>Yannick</v>
          </cell>
        </row>
        <row r="538">
          <cell r="C538" t="str">
            <v>FERRARI</v>
          </cell>
          <cell r="D538" t="str">
            <v>Elliot</v>
          </cell>
        </row>
        <row r="539">
          <cell r="C539" t="str">
            <v>FERRET</v>
          </cell>
          <cell r="D539" t="str">
            <v>Pierre-Yves</v>
          </cell>
        </row>
        <row r="540">
          <cell r="C540" t="str">
            <v>FISCHER</v>
          </cell>
          <cell r="D540" t="str">
            <v>Samuel</v>
          </cell>
        </row>
        <row r="541">
          <cell r="C541" t="str">
            <v>FLAJOLLET</v>
          </cell>
          <cell r="D541" t="str">
            <v>J.François</v>
          </cell>
        </row>
        <row r="542">
          <cell r="C542" t="str">
            <v>FLOHIMONT</v>
          </cell>
          <cell r="D542" t="str">
            <v>Régis</v>
          </cell>
        </row>
        <row r="543">
          <cell r="C543" t="str">
            <v>FLORENCE</v>
          </cell>
          <cell r="D543" t="str">
            <v>Thierry</v>
          </cell>
        </row>
        <row r="544">
          <cell r="C544" t="str">
            <v>FORLINI</v>
          </cell>
          <cell r="D544" t="str">
            <v>Bruno</v>
          </cell>
        </row>
        <row r="545">
          <cell r="C545" t="str">
            <v>FORMISARO</v>
          </cell>
          <cell r="D545" t="str">
            <v>Philippe</v>
          </cell>
        </row>
        <row r="546">
          <cell r="C546" t="str">
            <v>FOUILLOUSE</v>
          </cell>
          <cell r="D546" t="str">
            <v>Hervé</v>
          </cell>
        </row>
        <row r="547">
          <cell r="C547" t="str">
            <v>FOURNERON</v>
          </cell>
          <cell r="D547" t="str">
            <v>Pierre</v>
          </cell>
        </row>
        <row r="548">
          <cell r="C548" t="str">
            <v>FRANÇOIS</v>
          </cell>
          <cell r="D548" t="str">
            <v>Thierry</v>
          </cell>
        </row>
        <row r="549">
          <cell r="C549" t="str">
            <v>FRASSANITO</v>
          </cell>
          <cell r="D549" t="str">
            <v>Jean-Claude</v>
          </cell>
        </row>
        <row r="550">
          <cell r="C550" t="str">
            <v>FROIDEVAL</v>
          </cell>
          <cell r="D550" t="str">
            <v>Xavier</v>
          </cell>
        </row>
        <row r="551">
          <cell r="C551" t="str">
            <v>FULCHIRON</v>
          </cell>
          <cell r="D551" t="str">
            <v>Pierre</v>
          </cell>
        </row>
        <row r="552">
          <cell r="C552" t="str">
            <v>GAGNOUX</v>
          </cell>
          <cell r="D552" t="str">
            <v>Emmanuel</v>
          </cell>
        </row>
        <row r="553">
          <cell r="C553" t="str">
            <v>GARAT</v>
          </cell>
          <cell r="D553" t="str">
            <v>Etor</v>
          </cell>
        </row>
        <row r="554">
          <cell r="C554" t="str">
            <v>GARNIER</v>
          </cell>
          <cell r="D554" t="str">
            <v>Didier</v>
          </cell>
        </row>
        <row r="555">
          <cell r="C555" t="str">
            <v>GAUDILLIÈRE</v>
          </cell>
          <cell r="D555" t="str">
            <v>Florian</v>
          </cell>
        </row>
        <row r="556">
          <cell r="C556" t="str">
            <v>GAUTHIER</v>
          </cell>
          <cell r="D556" t="str">
            <v>Mathieu</v>
          </cell>
        </row>
        <row r="557">
          <cell r="C557" t="str">
            <v>GAUTHRON</v>
          </cell>
          <cell r="D557" t="str">
            <v>Théophile</v>
          </cell>
        </row>
        <row r="558">
          <cell r="C558" t="str">
            <v>GAVIGNET</v>
          </cell>
          <cell r="D558" t="str">
            <v>Emeline</v>
          </cell>
        </row>
        <row r="559">
          <cell r="C559" t="str">
            <v>GAVIGNET</v>
          </cell>
          <cell r="D559" t="str">
            <v>Jérôme</v>
          </cell>
        </row>
        <row r="560">
          <cell r="C560" t="str">
            <v>GENESTE</v>
          </cell>
          <cell r="D560" t="str">
            <v>Émilie</v>
          </cell>
        </row>
        <row r="561">
          <cell r="C561" t="str">
            <v>GENESTE</v>
          </cell>
          <cell r="D561" t="str">
            <v>Noël</v>
          </cell>
        </row>
        <row r="562">
          <cell r="C562" t="str">
            <v>GENETET</v>
          </cell>
          <cell r="D562" t="str">
            <v>Thomas</v>
          </cell>
        </row>
        <row r="563">
          <cell r="C563" t="str">
            <v>GEOFFRAY</v>
          </cell>
          <cell r="D563" t="str">
            <v>Philippe</v>
          </cell>
        </row>
        <row r="564">
          <cell r="C564" t="str">
            <v>GERMAIN</v>
          </cell>
          <cell r="D564" t="str">
            <v>Alexandre</v>
          </cell>
        </row>
        <row r="565">
          <cell r="C565" t="str">
            <v>GIBERT</v>
          </cell>
          <cell r="D565" t="str">
            <v>Michel</v>
          </cell>
        </row>
        <row r="566">
          <cell r="C566" t="str">
            <v>GIRAUDIER</v>
          </cell>
          <cell r="D566" t="str">
            <v>Raphaël</v>
          </cell>
        </row>
        <row r="567">
          <cell r="C567" t="str">
            <v>GOEURY</v>
          </cell>
          <cell r="D567" t="str">
            <v>Gérard</v>
          </cell>
        </row>
        <row r="568">
          <cell r="C568" t="str">
            <v>GOMBERT</v>
          </cell>
          <cell r="D568" t="str">
            <v>William</v>
          </cell>
        </row>
        <row r="569">
          <cell r="C569" t="str">
            <v>GONZALES</v>
          </cell>
          <cell r="D569" t="str">
            <v>Gérard</v>
          </cell>
        </row>
        <row r="570">
          <cell r="C570" t="str">
            <v>GOURLAND</v>
          </cell>
          <cell r="D570" t="str">
            <v>David</v>
          </cell>
        </row>
        <row r="571">
          <cell r="C571" t="str">
            <v>GOUTEBROSE</v>
          </cell>
          <cell r="D571" t="str">
            <v>Didier</v>
          </cell>
        </row>
        <row r="572">
          <cell r="C572" t="str">
            <v>GOY</v>
          </cell>
          <cell r="D572" t="str">
            <v>Alain</v>
          </cell>
        </row>
        <row r="573">
          <cell r="C573" t="str">
            <v>GRAND</v>
          </cell>
          <cell r="D573" t="str">
            <v>Yannick</v>
          </cell>
        </row>
        <row r="574">
          <cell r="C574" t="str">
            <v>GRANGER</v>
          </cell>
          <cell r="D574" t="str">
            <v>Philippe</v>
          </cell>
        </row>
        <row r="575">
          <cell r="C575" t="str">
            <v>GRANJEON</v>
          </cell>
          <cell r="D575" t="str">
            <v>Daniel</v>
          </cell>
        </row>
        <row r="576">
          <cell r="C576" t="str">
            <v>GRANJEON</v>
          </cell>
          <cell r="D576" t="str">
            <v>David</v>
          </cell>
        </row>
        <row r="577">
          <cell r="C577" t="str">
            <v>GRENAUD</v>
          </cell>
          <cell r="D577" t="str">
            <v>Claude</v>
          </cell>
        </row>
        <row r="578">
          <cell r="C578" t="str">
            <v>GRILLOT</v>
          </cell>
          <cell r="D578" t="str">
            <v>Jean-Michel</v>
          </cell>
        </row>
        <row r="579">
          <cell r="C579" t="str">
            <v>GRILLOT</v>
          </cell>
          <cell r="D579" t="str">
            <v>Nicolas</v>
          </cell>
        </row>
        <row r="580">
          <cell r="C580" t="str">
            <v>GRIVEAUX</v>
          </cell>
          <cell r="D580" t="str">
            <v>Olivier</v>
          </cell>
        </row>
        <row r="581">
          <cell r="C581" t="str">
            <v>GUIGON</v>
          </cell>
          <cell r="D581" t="str">
            <v>Michel</v>
          </cell>
        </row>
        <row r="582">
          <cell r="C582" t="str">
            <v>GUIGUE</v>
          </cell>
          <cell r="D582" t="str">
            <v>Arnaud</v>
          </cell>
        </row>
        <row r="583">
          <cell r="C583" t="str">
            <v>GUILLAUME</v>
          </cell>
          <cell r="D583" t="str">
            <v>Alexandre</v>
          </cell>
        </row>
        <row r="584">
          <cell r="C584" t="str">
            <v>GUILLIN</v>
          </cell>
          <cell r="D584" t="str">
            <v>Philippe</v>
          </cell>
        </row>
        <row r="585">
          <cell r="C585" t="str">
            <v>GUILLOT</v>
          </cell>
          <cell r="D585" t="str">
            <v>Nicolas</v>
          </cell>
        </row>
        <row r="586">
          <cell r="C586" t="str">
            <v>GUILLOT</v>
          </cell>
          <cell r="D586" t="str">
            <v>Pierre</v>
          </cell>
        </row>
        <row r="587">
          <cell r="C587" t="str">
            <v>GUITTON</v>
          </cell>
          <cell r="D587" t="str">
            <v>Jean-Marc</v>
          </cell>
        </row>
        <row r="588">
          <cell r="C588" t="str">
            <v>HELLIN</v>
          </cell>
          <cell r="D588" t="str">
            <v>Roger</v>
          </cell>
        </row>
        <row r="589">
          <cell r="C589" t="str">
            <v>HENRY</v>
          </cell>
          <cell r="D589" t="str">
            <v>Christophe</v>
          </cell>
        </row>
        <row r="590">
          <cell r="C590" t="str">
            <v>HUANT</v>
          </cell>
          <cell r="D590" t="str">
            <v>Thierry</v>
          </cell>
        </row>
        <row r="591">
          <cell r="C591" t="str">
            <v>HUMBERT</v>
          </cell>
          <cell r="D591" t="str">
            <v>Gérard</v>
          </cell>
        </row>
        <row r="592">
          <cell r="C592" t="str">
            <v>HUMBERT</v>
          </cell>
          <cell r="D592" t="str">
            <v>Roger</v>
          </cell>
        </row>
        <row r="593">
          <cell r="C593" t="str">
            <v>JACQUET</v>
          </cell>
          <cell r="D593" t="str">
            <v>André</v>
          </cell>
        </row>
        <row r="594">
          <cell r="C594" t="str">
            <v>JACQUET</v>
          </cell>
          <cell r="D594" t="str">
            <v>Thierry</v>
          </cell>
        </row>
        <row r="595">
          <cell r="C595" t="str">
            <v>JACQUIN</v>
          </cell>
          <cell r="D595" t="str">
            <v>Michel</v>
          </cell>
        </row>
        <row r="596">
          <cell r="C596" t="str">
            <v>JANIN</v>
          </cell>
          <cell r="D596" t="str">
            <v>Sébastien</v>
          </cell>
        </row>
        <row r="597">
          <cell r="C597" t="str">
            <v>JEAMBENOIT</v>
          </cell>
          <cell r="D597" t="str">
            <v>Monique</v>
          </cell>
        </row>
        <row r="598">
          <cell r="C598" t="str">
            <v>JOLY</v>
          </cell>
          <cell r="D598" t="str">
            <v>Michel</v>
          </cell>
        </row>
        <row r="599">
          <cell r="C599" t="str">
            <v>JOSSINET</v>
          </cell>
          <cell r="D599" t="str">
            <v>Daniel</v>
          </cell>
        </row>
        <row r="600">
          <cell r="C600" t="str">
            <v>JUILLARD</v>
          </cell>
          <cell r="D600" t="str">
            <v>Jacques</v>
          </cell>
        </row>
        <row r="601">
          <cell r="C601" t="str">
            <v>KERVADEC</v>
          </cell>
          <cell r="D601" t="str">
            <v>Steve</v>
          </cell>
        </row>
        <row r="602">
          <cell r="C602" t="str">
            <v>KILMARTIN</v>
          </cell>
          <cell r="D602" t="str">
            <v>Jane</v>
          </cell>
        </row>
        <row r="603">
          <cell r="C603" t="str">
            <v>LABALME</v>
          </cell>
          <cell r="D603" t="str">
            <v>Alain</v>
          </cell>
        </row>
        <row r="604">
          <cell r="C604" t="str">
            <v>LACHLAN-JENICOT</v>
          </cell>
          <cell r="D604" t="str">
            <v>Lionel</v>
          </cell>
        </row>
        <row r="605">
          <cell r="C605" t="str">
            <v>LACOMBRE</v>
          </cell>
          <cell r="D605" t="str">
            <v>Julien</v>
          </cell>
        </row>
        <row r="606">
          <cell r="C606" t="str">
            <v>LACROIX</v>
          </cell>
          <cell r="D606" t="str">
            <v>Cédric</v>
          </cell>
        </row>
        <row r="607">
          <cell r="C607" t="str">
            <v>LACROIX</v>
          </cell>
          <cell r="D607" t="str">
            <v>Gérard</v>
          </cell>
        </row>
        <row r="608">
          <cell r="C608" t="str">
            <v>LAGRANGE</v>
          </cell>
          <cell r="D608" t="str">
            <v>Jean-Marc</v>
          </cell>
        </row>
        <row r="609">
          <cell r="C609" t="str">
            <v>LAHOUSSINE</v>
          </cell>
          <cell r="D609" t="str">
            <v>Gérard</v>
          </cell>
        </row>
        <row r="610">
          <cell r="C610" t="str">
            <v>LALAU</v>
          </cell>
          <cell r="D610" t="str">
            <v>Didier</v>
          </cell>
        </row>
        <row r="611">
          <cell r="C611" t="str">
            <v>LALAU</v>
          </cell>
          <cell r="D611" t="str">
            <v>Julien</v>
          </cell>
        </row>
        <row r="612">
          <cell r="C612" t="str">
            <v>LAMBLOT</v>
          </cell>
          <cell r="D612" t="str">
            <v>André-Louis</v>
          </cell>
        </row>
        <row r="613">
          <cell r="C613" t="str">
            <v>LANDRÉ</v>
          </cell>
          <cell r="D613" t="str">
            <v>Pierre</v>
          </cell>
        </row>
        <row r="614">
          <cell r="C614" t="str">
            <v>LAPADULA</v>
          </cell>
          <cell r="D614" t="str">
            <v>Raphaël</v>
          </cell>
        </row>
        <row r="615">
          <cell r="C615" t="str">
            <v>LASSAIGNE</v>
          </cell>
          <cell r="D615" t="str">
            <v>Régis</v>
          </cell>
        </row>
        <row r="616">
          <cell r="C616" t="str">
            <v>LASSARA</v>
          </cell>
          <cell r="D616" t="str">
            <v>Alain</v>
          </cell>
        </row>
        <row r="617">
          <cell r="C617" t="str">
            <v>LAURIA</v>
          </cell>
          <cell r="D617" t="str">
            <v>Christophe</v>
          </cell>
        </row>
        <row r="618">
          <cell r="C618" t="str">
            <v>LAURIA</v>
          </cell>
          <cell r="D618" t="str">
            <v>Joseph</v>
          </cell>
        </row>
        <row r="619">
          <cell r="C619" t="str">
            <v>LE</v>
          </cell>
          <cell r="D619" t="str">
            <v>CALVEZ</v>
          </cell>
        </row>
        <row r="620">
          <cell r="C620" t="str">
            <v>LEBAS</v>
          </cell>
          <cell r="D620" t="str">
            <v>Jean-Luc</v>
          </cell>
        </row>
        <row r="621">
          <cell r="C621" t="str">
            <v>LECOINTRE</v>
          </cell>
          <cell r="D621" t="str">
            <v>Didier</v>
          </cell>
        </row>
        <row r="622">
          <cell r="C622" t="str">
            <v>LECONTE</v>
          </cell>
          <cell r="D622" t="str">
            <v>Sébastien</v>
          </cell>
        </row>
        <row r="623">
          <cell r="C623" t="str">
            <v>LEFEBVRE</v>
          </cell>
          <cell r="D623" t="str">
            <v>Thomas</v>
          </cell>
        </row>
        <row r="624">
          <cell r="C624" t="str">
            <v>LEMEUT</v>
          </cell>
          <cell r="D624" t="str">
            <v>Yohann</v>
          </cell>
        </row>
        <row r="625">
          <cell r="C625" t="str">
            <v>LEPRI</v>
          </cell>
          <cell r="D625" t="str">
            <v>Arnaldo</v>
          </cell>
        </row>
        <row r="626">
          <cell r="C626" t="str">
            <v>L'EXCELLENT</v>
          </cell>
          <cell r="D626" t="str">
            <v>Guy</v>
          </cell>
        </row>
        <row r="627">
          <cell r="C627" t="str">
            <v>LOISY</v>
          </cell>
          <cell r="D627" t="str">
            <v>Robert</v>
          </cell>
        </row>
        <row r="628">
          <cell r="C628" t="str">
            <v>LOMBARD</v>
          </cell>
          <cell r="D628" t="str">
            <v>Sébastien</v>
          </cell>
        </row>
        <row r="629">
          <cell r="C629" t="str">
            <v>LOMBARDET</v>
          </cell>
          <cell r="D629" t="str">
            <v>Bruno</v>
          </cell>
        </row>
        <row r="630">
          <cell r="C630" t="str">
            <v>LONGHI</v>
          </cell>
          <cell r="D630" t="str">
            <v>Marc</v>
          </cell>
        </row>
        <row r="631">
          <cell r="C631" t="str">
            <v>LONGO</v>
          </cell>
          <cell r="D631" t="str">
            <v>Jeannie</v>
          </cell>
        </row>
        <row r="632">
          <cell r="C632" t="str">
            <v>LORIOUX</v>
          </cell>
          <cell r="D632" t="str">
            <v>Stéphane</v>
          </cell>
        </row>
        <row r="633">
          <cell r="C633" t="str">
            <v>LOY</v>
          </cell>
          <cell r="D633" t="str">
            <v>Jean</v>
          </cell>
        </row>
        <row r="634">
          <cell r="C634" t="str">
            <v>MACAGNINO</v>
          </cell>
          <cell r="D634" t="str">
            <v>Patrick</v>
          </cell>
        </row>
        <row r="635">
          <cell r="C635" t="str">
            <v>MAGGIONI</v>
          </cell>
          <cell r="D635" t="str">
            <v>Pascal</v>
          </cell>
        </row>
        <row r="636">
          <cell r="C636" t="str">
            <v>MAGNIN</v>
          </cell>
          <cell r="D636" t="str">
            <v>Olivier</v>
          </cell>
        </row>
        <row r="637">
          <cell r="C637" t="str">
            <v>MAHIN</v>
          </cell>
          <cell r="D637" t="str">
            <v>Ugo</v>
          </cell>
        </row>
        <row r="638">
          <cell r="C638" t="str">
            <v>MAHLER</v>
          </cell>
          <cell r="D638" t="str">
            <v>Franck</v>
          </cell>
        </row>
        <row r="639">
          <cell r="C639" t="str">
            <v>MAIGNAN</v>
          </cell>
          <cell r="D639" t="str">
            <v>Sylvère</v>
          </cell>
        </row>
        <row r="640">
          <cell r="C640" t="str">
            <v>MAILLAND-ROSSET</v>
          </cell>
          <cell r="D640" t="str">
            <v>Vincent</v>
          </cell>
        </row>
        <row r="641">
          <cell r="C641" t="str">
            <v>MAINARD</v>
          </cell>
          <cell r="D641" t="str">
            <v>Patrick</v>
          </cell>
        </row>
        <row r="642">
          <cell r="C642" t="str">
            <v>MALGORN</v>
          </cell>
          <cell r="D642" t="str">
            <v>Thierry</v>
          </cell>
        </row>
        <row r="643">
          <cell r="C643" t="str">
            <v>MANZANINI</v>
          </cell>
          <cell r="D643" t="str">
            <v>Arnaud</v>
          </cell>
        </row>
        <row r="644">
          <cell r="C644" t="str">
            <v>MARTIN</v>
          </cell>
          <cell r="D644" t="str">
            <v>Bernard</v>
          </cell>
        </row>
        <row r="645">
          <cell r="C645" t="str">
            <v>MARTIN</v>
          </cell>
          <cell r="D645" t="str">
            <v>Roland</v>
          </cell>
        </row>
        <row r="646">
          <cell r="C646" t="str">
            <v>MARTINS</v>
          </cell>
          <cell r="D646" t="str">
            <v>Clément</v>
          </cell>
        </row>
        <row r="647">
          <cell r="C647" t="str">
            <v>MATHIEU</v>
          </cell>
          <cell r="D647" t="str">
            <v>Philippe</v>
          </cell>
        </row>
        <row r="648">
          <cell r="C648" t="str">
            <v>MATRON</v>
          </cell>
          <cell r="D648" t="str">
            <v>Lucien</v>
          </cell>
        </row>
        <row r="649">
          <cell r="C649" t="str">
            <v>MAUBLANC</v>
          </cell>
          <cell r="D649" t="str">
            <v>Jean-Michel</v>
          </cell>
        </row>
        <row r="650">
          <cell r="C650" t="str">
            <v>MAUBLANC</v>
          </cell>
          <cell r="D650" t="str">
            <v>Sylvain</v>
          </cell>
        </row>
        <row r="651">
          <cell r="C651" t="str">
            <v>MAURICE</v>
          </cell>
          <cell r="D651" t="str">
            <v>Michel</v>
          </cell>
        </row>
        <row r="652">
          <cell r="C652" t="str">
            <v>MENEGHELLI</v>
          </cell>
          <cell r="D652" t="str">
            <v>Giovanni</v>
          </cell>
        </row>
        <row r="653">
          <cell r="C653" t="str">
            <v>MENIER</v>
          </cell>
          <cell r="D653" t="str">
            <v>Maurice</v>
          </cell>
        </row>
        <row r="654">
          <cell r="C654" t="str">
            <v>MERVANT</v>
          </cell>
          <cell r="D654" t="str">
            <v>Eric</v>
          </cell>
        </row>
        <row r="655">
          <cell r="C655" t="str">
            <v>METROT</v>
          </cell>
          <cell r="D655" t="str">
            <v>Philippe</v>
          </cell>
        </row>
        <row r="656">
          <cell r="C656" t="str">
            <v>MICHARD</v>
          </cell>
          <cell r="D656" t="str">
            <v>Gilbert</v>
          </cell>
        </row>
        <row r="657">
          <cell r="C657" t="str">
            <v>MICHOT</v>
          </cell>
          <cell r="D657" t="str">
            <v>Denis</v>
          </cell>
        </row>
        <row r="658">
          <cell r="C658" t="str">
            <v>MILLET</v>
          </cell>
          <cell r="D658" t="str">
            <v>Pierre</v>
          </cell>
        </row>
        <row r="659">
          <cell r="C659" t="str">
            <v>MOISSON</v>
          </cell>
          <cell r="D659" t="str">
            <v>Michel</v>
          </cell>
        </row>
        <row r="660">
          <cell r="C660" t="str">
            <v>MOLINARI</v>
          </cell>
          <cell r="D660" t="str">
            <v>Alberto</v>
          </cell>
        </row>
        <row r="661">
          <cell r="C661" t="str">
            <v>MONARD</v>
          </cell>
          <cell r="D661" t="str">
            <v>Joris</v>
          </cell>
        </row>
        <row r="662">
          <cell r="C662" t="str">
            <v>MONOT</v>
          </cell>
          <cell r="D662" t="str">
            <v>Clément</v>
          </cell>
        </row>
        <row r="663">
          <cell r="C663" t="str">
            <v>MONTARD</v>
          </cell>
          <cell r="D663" t="str">
            <v>Gérard</v>
          </cell>
        </row>
        <row r="664">
          <cell r="C664" t="str">
            <v>MONTOLIEU</v>
          </cell>
          <cell r="D664" t="str">
            <v>Didier</v>
          </cell>
        </row>
        <row r="665">
          <cell r="C665" t="str">
            <v>MOREL</v>
          </cell>
          <cell r="D665" t="str">
            <v>Alain</v>
          </cell>
        </row>
        <row r="666">
          <cell r="C666" t="str">
            <v>MORIN</v>
          </cell>
          <cell r="D666" t="str">
            <v>Thierry</v>
          </cell>
        </row>
        <row r="667">
          <cell r="C667" t="str">
            <v>MORO</v>
          </cell>
          <cell r="D667" t="str">
            <v>Eric</v>
          </cell>
        </row>
        <row r="668">
          <cell r="C668" t="str">
            <v>MORVAN</v>
          </cell>
          <cell r="D668" t="str">
            <v>Yvon</v>
          </cell>
        </row>
        <row r="669">
          <cell r="C669" t="str">
            <v>MOULIN</v>
          </cell>
          <cell r="D669" t="str">
            <v>Didier</v>
          </cell>
        </row>
        <row r="670">
          <cell r="C670" t="str">
            <v>MURTIN</v>
          </cell>
          <cell r="D670" t="str">
            <v>François</v>
          </cell>
        </row>
        <row r="671">
          <cell r="C671" t="str">
            <v>NARDIN</v>
          </cell>
          <cell r="D671" t="str">
            <v>Jean-Pierre</v>
          </cell>
        </row>
        <row r="672">
          <cell r="C672" t="str">
            <v>NASROUN</v>
          </cell>
          <cell r="D672" t="str">
            <v>David</v>
          </cell>
        </row>
        <row r="673">
          <cell r="C673" t="str">
            <v>NAZARET</v>
          </cell>
          <cell r="D673" t="str">
            <v>Romain</v>
          </cell>
        </row>
        <row r="674">
          <cell r="C674" t="str">
            <v>NIARD</v>
          </cell>
          <cell r="D674" t="str">
            <v>Robert</v>
          </cell>
        </row>
        <row r="675">
          <cell r="C675" t="str">
            <v>NICOLAS</v>
          </cell>
          <cell r="D675" t="str">
            <v>Matthieu</v>
          </cell>
        </row>
        <row r="676">
          <cell r="C676" t="str">
            <v>NICOLLE</v>
          </cell>
          <cell r="D676" t="str">
            <v>André</v>
          </cell>
        </row>
        <row r="677">
          <cell r="C677" t="str">
            <v>NICOLLE</v>
          </cell>
          <cell r="D677" t="str">
            <v>Sébastien</v>
          </cell>
        </row>
        <row r="678">
          <cell r="C678" t="str">
            <v>NISSAS</v>
          </cell>
          <cell r="D678" t="str">
            <v>Christophe</v>
          </cell>
        </row>
        <row r="679">
          <cell r="C679" t="str">
            <v>NOISILLIER</v>
          </cell>
          <cell r="D679" t="str">
            <v>Christian</v>
          </cell>
        </row>
        <row r="680">
          <cell r="C680" t="str">
            <v>NOLLOT</v>
          </cell>
          <cell r="D680" t="str">
            <v>Marcel</v>
          </cell>
        </row>
        <row r="681">
          <cell r="C681" t="str">
            <v>NOVELLI</v>
          </cell>
          <cell r="D681" t="str">
            <v>Franco</v>
          </cell>
        </row>
        <row r="682">
          <cell r="C682" t="str">
            <v>OLIVIER</v>
          </cell>
          <cell r="D682" t="str">
            <v>Quentin</v>
          </cell>
        </row>
        <row r="683">
          <cell r="C683" t="str">
            <v>OLMOS</v>
          </cell>
          <cell r="D683" t="str">
            <v>José</v>
          </cell>
        </row>
        <row r="684">
          <cell r="C684" t="str">
            <v>ORSETTI</v>
          </cell>
          <cell r="D684" t="str">
            <v>Francis</v>
          </cell>
        </row>
        <row r="685">
          <cell r="C685" t="str">
            <v>PAGAND</v>
          </cell>
          <cell r="D685" t="str">
            <v>Arnaud</v>
          </cell>
        </row>
        <row r="686">
          <cell r="C686" t="str">
            <v>PARADON</v>
          </cell>
          <cell r="D686" t="str">
            <v>Eric</v>
          </cell>
        </row>
        <row r="687">
          <cell r="C687" t="str">
            <v>PARADON</v>
          </cell>
          <cell r="D687" t="str">
            <v>Sylvie</v>
          </cell>
        </row>
        <row r="688">
          <cell r="C688" t="str">
            <v>PASAQUAY</v>
          </cell>
          <cell r="D688" t="str">
            <v>Jean-Luc</v>
          </cell>
        </row>
        <row r="689">
          <cell r="C689" t="str">
            <v>PAUL</v>
          </cell>
          <cell r="D689" t="str">
            <v>Jean-Philippe</v>
          </cell>
        </row>
        <row r="690">
          <cell r="C690" t="str">
            <v>PÉLISSIER</v>
          </cell>
          <cell r="D690" t="str">
            <v>Raymond</v>
          </cell>
        </row>
        <row r="691">
          <cell r="C691" t="str">
            <v>PELLETIER</v>
          </cell>
          <cell r="D691" t="str">
            <v>Mathieu</v>
          </cell>
        </row>
        <row r="692">
          <cell r="C692" t="str">
            <v>PEREIRA</v>
          </cell>
          <cell r="D692" t="str">
            <v>DA</v>
          </cell>
        </row>
        <row r="693">
          <cell r="C693" t="str">
            <v>PERRAUD</v>
          </cell>
          <cell r="D693" t="str">
            <v>Éric</v>
          </cell>
        </row>
        <row r="694">
          <cell r="C694" t="str">
            <v>PERRIN</v>
          </cell>
          <cell r="D694" t="str">
            <v>Jean-Baptiste</v>
          </cell>
        </row>
        <row r="695">
          <cell r="C695" t="str">
            <v>PERRIN</v>
          </cell>
          <cell r="D695" t="str">
            <v>Michel</v>
          </cell>
        </row>
        <row r="696">
          <cell r="C696" t="str">
            <v>PERRUSSET</v>
          </cell>
          <cell r="D696" t="str">
            <v>Mickaël</v>
          </cell>
        </row>
        <row r="697">
          <cell r="C697" t="str">
            <v>PETILLAT</v>
          </cell>
          <cell r="D697" t="str">
            <v>Eric</v>
          </cell>
        </row>
        <row r="698">
          <cell r="C698" t="str">
            <v>PETIT</v>
          </cell>
          <cell r="D698" t="str">
            <v>Daniel</v>
          </cell>
        </row>
        <row r="699">
          <cell r="C699" t="str">
            <v>PETIT</v>
          </cell>
          <cell r="D699" t="str">
            <v>Laurent</v>
          </cell>
        </row>
        <row r="700">
          <cell r="C700" t="str">
            <v>PETITJEAN</v>
          </cell>
          <cell r="D700" t="str">
            <v>Philippe</v>
          </cell>
        </row>
        <row r="701">
          <cell r="C701" t="str">
            <v>PHILIPPE</v>
          </cell>
          <cell r="D701" t="str">
            <v>François</v>
          </cell>
        </row>
        <row r="702">
          <cell r="C702" t="str">
            <v>PHILIPPE</v>
          </cell>
          <cell r="D702" t="str">
            <v>Mathieu</v>
          </cell>
        </row>
        <row r="703">
          <cell r="C703" t="str">
            <v>PIAGNERI</v>
          </cell>
          <cell r="D703" t="str">
            <v>Luca</v>
          </cell>
        </row>
        <row r="704">
          <cell r="C704" t="str">
            <v>PIERNOT</v>
          </cell>
          <cell r="D704" t="str">
            <v>Damien</v>
          </cell>
        </row>
        <row r="705">
          <cell r="C705" t="str">
            <v>PIERRE-EUGÈNE</v>
          </cell>
          <cell r="D705" t="str">
            <v>Vincent</v>
          </cell>
        </row>
        <row r="706">
          <cell r="C706" t="str">
            <v>PINGET</v>
          </cell>
          <cell r="D706" t="str">
            <v>Clément</v>
          </cell>
        </row>
        <row r="707">
          <cell r="C707" t="str">
            <v>PIOTTE</v>
          </cell>
          <cell r="D707" t="str">
            <v>Claude</v>
          </cell>
        </row>
        <row r="708">
          <cell r="C708" t="str">
            <v>PIQUET</v>
          </cell>
          <cell r="D708" t="str">
            <v>Christophe</v>
          </cell>
        </row>
        <row r="709">
          <cell r="C709" t="str">
            <v>PIRAT</v>
          </cell>
          <cell r="D709" t="str">
            <v>Abel</v>
          </cell>
        </row>
        <row r="710">
          <cell r="C710" t="str">
            <v>PIROUX</v>
          </cell>
          <cell r="D710" t="str">
            <v>Didier</v>
          </cell>
        </row>
        <row r="711">
          <cell r="C711" t="str">
            <v>PIROUX</v>
          </cell>
          <cell r="D711" t="str">
            <v>Laurent</v>
          </cell>
        </row>
        <row r="712">
          <cell r="C712" t="str">
            <v>PLANTIN</v>
          </cell>
          <cell r="D712" t="str">
            <v>Richard</v>
          </cell>
        </row>
        <row r="713">
          <cell r="C713" t="str">
            <v>PLOT</v>
          </cell>
          <cell r="D713" t="str">
            <v>Frédéric</v>
          </cell>
        </row>
        <row r="714">
          <cell r="C714" t="str">
            <v>POILPRE</v>
          </cell>
          <cell r="D714" t="str">
            <v>Olivier</v>
          </cell>
        </row>
        <row r="715">
          <cell r="C715" t="str">
            <v>POMMIER</v>
          </cell>
          <cell r="D715" t="str">
            <v>Annick</v>
          </cell>
        </row>
        <row r="716">
          <cell r="C716" t="str">
            <v>POMORSKI</v>
          </cell>
          <cell r="D716" t="str">
            <v>Vincent</v>
          </cell>
        </row>
        <row r="717">
          <cell r="C717" t="str">
            <v>POSSE</v>
          </cell>
          <cell r="D717" t="str">
            <v>Nadège</v>
          </cell>
        </row>
        <row r="718">
          <cell r="C718" t="str">
            <v>POULENARD</v>
          </cell>
          <cell r="D718" t="str">
            <v>Gérard</v>
          </cell>
        </row>
        <row r="719">
          <cell r="C719" t="str">
            <v>PRAT</v>
          </cell>
          <cell r="D719" t="str">
            <v>Maurice</v>
          </cell>
        </row>
        <row r="720">
          <cell r="C720" t="str">
            <v>PROMPT</v>
          </cell>
          <cell r="D720" t="str">
            <v>Hervé</v>
          </cell>
        </row>
        <row r="721">
          <cell r="C721" t="str">
            <v>PROST</v>
          </cell>
          <cell r="D721" t="str">
            <v>Christophe</v>
          </cell>
        </row>
        <row r="722">
          <cell r="C722" t="str">
            <v>PROST</v>
          </cell>
          <cell r="D722" t="str">
            <v>Laurent</v>
          </cell>
        </row>
        <row r="723">
          <cell r="C723" t="str">
            <v>PROTAS</v>
          </cell>
          <cell r="D723" t="str">
            <v>Philippe</v>
          </cell>
        </row>
        <row r="724">
          <cell r="C724" t="str">
            <v>PUCCIANTI</v>
          </cell>
          <cell r="D724" t="str">
            <v>Christophe</v>
          </cell>
        </row>
        <row r="725">
          <cell r="C725" t="str">
            <v>PUITIN</v>
          </cell>
          <cell r="D725" t="str">
            <v>Franck</v>
          </cell>
        </row>
        <row r="726">
          <cell r="C726" t="str">
            <v>QUIVET</v>
          </cell>
          <cell r="D726" t="str">
            <v>Alain</v>
          </cell>
        </row>
        <row r="727">
          <cell r="C727" t="str">
            <v>RADIX</v>
          </cell>
          <cell r="D727" t="str">
            <v>Christian</v>
          </cell>
        </row>
        <row r="728">
          <cell r="C728" t="str">
            <v>RADIX</v>
          </cell>
          <cell r="D728" t="str">
            <v>Julien</v>
          </cell>
        </row>
        <row r="729">
          <cell r="C729" t="str">
            <v>RAMOS</v>
          </cell>
          <cell r="D729" t="str">
            <v>Thomas</v>
          </cell>
        </row>
        <row r="730">
          <cell r="C730" t="str">
            <v>RAULT</v>
          </cell>
          <cell r="D730" t="str">
            <v>Michel</v>
          </cell>
        </row>
        <row r="731">
          <cell r="C731" t="str">
            <v>RAVEL</v>
          </cell>
          <cell r="D731" t="str">
            <v>Jean</v>
          </cell>
        </row>
        <row r="732">
          <cell r="C732" t="str">
            <v>RENSON</v>
          </cell>
          <cell r="D732" t="str">
            <v>Frédéric</v>
          </cell>
        </row>
        <row r="733">
          <cell r="C733" t="str">
            <v>RENTMEESTER</v>
          </cell>
          <cell r="D733" t="str">
            <v>Laurent</v>
          </cell>
        </row>
        <row r="734">
          <cell r="C734" t="str">
            <v>RIFFLART</v>
          </cell>
          <cell r="D734" t="str">
            <v>Eddy</v>
          </cell>
        </row>
        <row r="735">
          <cell r="C735" t="str">
            <v>RIGAUDIER</v>
          </cell>
          <cell r="D735" t="str">
            <v>Alexis</v>
          </cell>
        </row>
        <row r="736">
          <cell r="C736" t="str">
            <v>RIGOMIER</v>
          </cell>
          <cell r="D736" t="str">
            <v>Vincent</v>
          </cell>
        </row>
        <row r="737">
          <cell r="C737" t="str">
            <v>RIVIÈRE</v>
          </cell>
          <cell r="D737" t="str">
            <v>Paul</v>
          </cell>
        </row>
        <row r="738">
          <cell r="C738" t="str">
            <v>RIZOUD</v>
          </cell>
          <cell r="D738" t="str">
            <v>Fabien</v>
          </cell>
        </row>
        <row r="739">
          <cell r="C739" t="str">
            <v>ROBERT</v>
          </cell>
          <cell r="D739" t="str">
            <v>Jérôme</v>
          </cell>
        </row>
        <row r="740">
          <cell r="C740" t="str">
            <v>ROBIN</v>
          </cell>
          <cell r="D740" t="str">
            <v>Fabrice</v>
          </cell>
        </row>
        <row r="741">
          <cell r="C741" t="str">
            <v>ROCHARD</v>
          </cell>
          <cell r="D741" t="str">
            <v>Nicolas</v>
          </cell>
        </row>
        <row r="742">
          <cell r="C742" t="str">
            <v>ROCLE</v>
          </cell>
          <cell r="D742" t="str">
            <v>Maurice</v>
          </cell>
        </row>
        <row r="743">
          <cell r="C743" t="str">
            <v>ROGE</v>
          </cell>
          <cell r="D743" t="str">
            <v>Jean-Pierre</v>
          </cell>
        </row>
        <row r="744">
          <cell r="C744" t="str">
            <v>ROGNARD</v>
          </cell>
          <cell r="D744" t="str">
            <v>Mickaël</v>
          </cell>
        </row>
        <row r="745">
          <cell r="C745" t="str">
            <v>ROMAGNOSI</v>
          </cell>
          <cell r="D745" t="str">
            <v>Michel</v>
          </cell>
        </row>
        <row r="746">
          <cell r="C746" t="str">
            <v>ROSA</v>
          </cell>
          <cell r="D746" t="str">
            <v>Christophe</v>
          </cell>
        </row>
        <row r="747">
          <cell r="C747" t="str">
            <v>ROSSI</v>
          </cell>
          <cell r="D747" t="str">
            <v>Jean-Pierre</v>
          </cell>
        </row>
        <row r="748">
          <cell r="C748" t="str">
            <v>ROUGER</v>
          </cell>
          <cell r="D748" t="str">
            <v>Gianni</v>
          </cell>
        </row>
        <row r="749">
          <cell r="C749" t="str">
            <v>ROUSSEAU</v>
          </cell>
          <cell r="D749" t="str">
            <v>Pierre</v>
          </cell>
        </row>
        <row r="750">
          <cell r="C750" t="str">
            <v>ROUSSIN</v>
          </cell>
          <cell r="D750" t="str">
            <v>Yohan</v>
          </cell>
        </row>
        <row r="751">
          <cell r="C751" t="str">
            <v>ROY</v>
          </cell>
          <cell r="D751" t="str">
            <v>Thierry</v>
          </cell>
        </row>
        <row r="752">
          <cell r="C752" t="str">
            <v>RUBERTI</v>
          </cell>
          <cell r="D752" t="str">
            <v>Mireille</v>
          </cell>
        </row>
        <row r="753">
          <cell r="C753" t="str">
            <v>RUBERTI</v>
          </cell>
          <cell r="D753" t="str">
            <v>Roland</v>
          </cell>
        </row>
        <row r="754">
          <cell r="C754" t="str">
            <v>SALMON</v>
          </cell>
          <cell r="D754" t="str">
            <v>Michel</v>
          </cell>
        </row>
        <row r="755">
          <cell r="C755" t="str">
            <v>SALMON</v>
          </cell>
          <cell r="D755" t="str">
            <v>Nicolas</v>
          </cell>
        </row>
        <row r="756">
          <cell r="C756" t="str">
            <v>SCARPA</v>
          </cell>
          <cell r="D756" t="str">
            <v>Stefania</v>
          </cell>
        </row>
        <row r="757">
          <cell r="C757" t="str">
            <v>SCHUBERTH</v>
          </cell>
          <cell r="D757" t="str">
            <v>Jean-Pierre</v>
          </cell>
        </row>
        <row r="758">
          <cell r="C758" t="str">
            <v>SEGUIN</v>
          </cell>
          <cell r="D758" t="str">
            <v>Thierry</v>
          </cell>
        </row>
        <row r="759">
          <cell r="C759" t="str">
            <v>SÉRODIO</v>
          </cell>
          <cell r="D759" t="str">
            <v>Camille</v>
          </cell>
        </row>
        <row r="760">
          <cell r="C760" t="str">
            <v>SERRANO</v>
          </cell>
          <cell r="D760" t="str">
            <v>Daniel</v>
          </cell>
        </row>
        <row r="761">
          <cell r="C761" t="str">
            <v>SETTE</v>
          </cell>
          <cell r="D761" t="str">
            <v>Reynald</v>
          </cell>
        </row>
        <row r="762">
          <cell r="C762" t="str">
            <v>SIBILLE</v>
          </cell>
          <cell r="D762" t="str">
            <v>Jean-Christophe</v>
          </cell>
        </row>
        <row r="763">
          <cell r="C763" t="str">
            <v>SIE</v>
          </cell>
          <cell r="D763" t="str">
            <v>Serge</v>
          </cell>
        </row>
        <row r="764">
          <cell r="C764" t="str">
            <v>SIRE</v>
          </cell>
          <cell r="D764" t="str">
            <v>Gilles</v>
          </cell>
        </row>
        <row r="765">
          <cell r="C765" t="str">
            <v>TACNET</v>
          </cell>
          <cell r="D765" t="str">
            <v>Olivier</v>
          </cell>
        </row>
        <row r="766">
          <cell r="C766" t="str">
            <v>TACNET</v>
          </cell>
          <cell r="D766" t="str">
            <v>Philippe</v>
          </cell>
        </row>
        <row r="767">
          <cell r="C767" t="str">
            <v>TACNET</v>
          </cell>
          <cell r="D767" t="str">
            <v>Sandrine</v>
          </cell>
        </row>
        <row r="768">
          <cell r="C768" t="str">
            <v>TAYAS</v>
          </cell>
          <cell r="D768" t="str">
            <v>Dimitri</v>
          </cell>
        </row>
        <row r="769">
          <cell r="C769" t="str">
            <v>TAZIAUX</v>
          </cell>
          <cell r="D769" t="str">
            <v>Morgan</v>
          </cell>
        </row>
        <row r="770">
          <cell r="C770" t="str">
            <v>TELLIER</v>
          </cell>
          <cell r="D770" t="str">
            <v>Jean-Louis</v>
          </cell>
        </row>
        <row r="771">
          <cell r="C771" t="str">
            <v>TELLIER</v>
          </cell>
          <cell r="D771" t="str">
            <v>Jeanne</v>
          </cell>
        </row>
        <row r="772">
          <cell r="C772" t="str">
            <v>TELLIER</v>
          </cell>
          <cell r="D772" t="str">
            <v>Louison</v>
          </cell>
        </row>
        <row r="773">
          <cell r="C773" t="str">
            <v>TEPPE</v>
          </cell>
          <cell r="D773" t="str">
            <v>Franck</v>
          </cell>
        </row>
        <row r="774">
          <cell r="C774" t="str">
            <v>TETTE</v>
          </cell>
          <cell r="D774" t="str">
            <v>Franck</v>
          </cell>
        </row>
        <row r="775">
          <cell r="C775" t="str">
            <v>THEUREL</v>
          </cell>
          <cell r="D775" t="str">
            <v>Jean</v>
          </cell>
        </row>
        <row r="776">
          <cell r="C776" t="str">
            <v>THIÉBAUT</v>
          </cell>
          <cell r="D776" t="str">
            <v>Dominique</v>
          </cell>
        </row>
        <row r="777">
          <cell r="C777" t="str">
            <v>THIEL</v>
          </cell>
          <cell r="D777" t="str">
            <v>Christian</v>
          </cell>
        </row>
        <row r="778">
          <cell r="C778" t="str">
            <v>THOMASSON</v>
          </cell>
          <cell r="D778" t="str">
            <v>Christophe</v>
          </cell>
        </row>
        <row r="779">
          <cell r="C779" t="str">
            <v>THORLAY</v>
          </cell>
          <cell r="D779" t="str">
            <v>Philippe</v>
          </cell>
        </row>
        <row r="780">
          <cell r="C780" t="str">
            <v>TINET</v>
          </cell>
          <cell r="D780" t="str">
            <v>Daniel</v>
          </cell>
        </row>
        <row r="781">
          <cell r="C781" t="str">
            <v>TIXIER</v>
          </cell>
          <cell r="D781" t="str">
            <v>Alexandre</v>
          </cell>
        </row>
        <row r="782">
          <cell r="C782" t="str">
            <v>TOUSSAINT</v>
          </cell>
          <cell r="D782" t="str">
            <v>Pascal</v>
          </cell>
        </row>
        <row r="783">
          <cell r="C783" t="str">
            <v>TRACLET</v>
          </cell>
          <cell r="D783" t="str">
            <v>Patrice</v>
          </cell>
        </row>
        <row r="784">
          <cell r="C784" t="str">
            <v>TRANCHÉE</v>
          </cell>
          <cell r="D784" t="str">
            <v>Philippe</v>
          </cell>
        </row>
        <row r="785">
          <cell r="C785" t="str">
            <v>TRIBOULET</v>
          </cell>
          <cell r="D785" t="str">
            <v>Roland</v>
          </cell>
        </row>
        <row r="786">
          <cell r="C786" t="str">
            <v>URBANIAK</v>
          </cell>
          <cell r="D786" t="str">
            <v>Christophe</v>
          </cell>
        </row>
        <row r="787">
          <cell r="C787" t="str">
            <v>VACHET</v>
          </cell>
          <cell r="D787" t="str">
            <v>Vivien</v>
          </cell>
        </row>
        <row r="788">
          <cell r="C788" t="str">
            <v>VALERO</v>
          </cell>
          <cell r="D788" t="str">
            <v>Jésus</v>
          </cell>
        </row>
        <row r="789">
          <cell r="C789" t="str">
            <v>VALLET</v>
          </cell>
          <cell r="D789" t="str">
            <v>Gérard</v>
          </cell>
        </row>
        <row r="790">
          <cell r="C790" t="str">
            <v>VALLEZ</v>
          </cell>
          <cell r="D790" t="str">
            <v>Francis</v>
          </cell>
        </row>
        <row r="791">
          <cell r="C791" t="str">
            <v>VANDAMME</v>
          </cell>
          <cell r="D791" t="str">
            <v>Christian</v>
          </cell>
        </row>
        <row r="792">
          <cell r="C792" t="str">
            <v>VANNIER</v>
          </cell>
          <cell r="D792" t="str">
            <v>Eric</v>
          </cell>
        </row>
        <row r="793">
          <cell r="C793" t="str">
            <v>VANNIER</v>
          </cell>
          <cell r="D793" t="str">
            <v>Martine</v>
          </cell>
        </row>
        <row r="794">
          <cell r="C794" t="str">
            <v>VAZ</v>
          </cell>
          <cell r="D794" t="str">
            <v>Mario</v>
          </cell>
        </row>
        <row r="795">
          <cell r="C795" t="str">
            <v>VERDELET</v>
          </cell>
          <cell r="D795" t="str">
            <v>Laurent</v>
          </cell>
        </row>
        <row r="796">
          <cell r="C796" t="str">
            <v>VERMOREL</v>
          </cell>
          <cell r="D796" t="str">
            <v>Roger</v>
          </cell>
        </row>
        <row r="797">
          <cell r="C797" t="str">
            <v>VERNIER</v>
          </cell>
          <cell r="D797" t="str">
            <v>Philippe</v>
          </cell>
        </row>
        <row r="798">
          <cell r="C798" t="str">
            <v>VÉRON</v>
          </cell>
          <cell r="D798" t="str">
            <v>Marc</v>
          </cell>
        </row>
        <row r="799">
          <cell r="C799" t="str">
            <v>VÉROT</v>
          </cell>
          <cell r="D799" t="str">
            <v>Pierre-Louis</v>
          </cell>
        </row>
        <row r="800">
          <cell r="C800" t="str">
            <v>VERRIER</v>
          </cell>
          <cell r="D800" t="str">
            <v>Julien</v>
          </cell>
        </row>
        <row r="801">
          <cell r="C801" t="str">
            <v>VIÉ</v>
          </cell>
          <cell r="D801" t="str">
            <v>Thierry</v>
          </cell>
        </row>
        <row r="802">
          <cell r="C802" t="str">
            <v>VILLAIN</v>
          </cell>
          <cell r="D802" t="str">
            <v>Stéphane</v>
          </cell>
        </row>
        <row r="803">
          <cell r="C803" t="str">
            <v>VIOLANO</v>
          </cell>
          <cell r="D803" t="str">
            <v>Jean-Paul</v>
          </cell>
        </row>
        <row r="804">
          <cell r="C804" t="str">
            <v>VOSTIER</v>
          </cell>
          <cell r="D804" t="str">
            <v>Aurélien</v>
          </cell>
        </row>
        <row r="805">
          <cell r="C805" t="str">
            <v>VUITON</v>
          </cell>
          <cell r="D805" t="str">
            <v>Bernard</v>
          </cell>
        </row>
        <row r="806">
          <cell r="C806" t="str">
            <v>WAGNER</v>
          </cell>
          <cell r="D806" t="str">
            <v>Quentin</v>
          </cell>
        </row>
        <row r="807">
          <cell r="C807" t="str">
            <v>YANN</v>
          </cell>
          <cell r="D807" t="str">
            <v>Cédric</v>
          </cell>
        </row>
        <row r="808">
          <cell r="C808" t="str">
            <v>ZANCANARO</v>
          </cell>
          <cell r="D808" t="str">
            <v>Eric</v>
          </cell>
        </row>
        <row r="809">
          <cell r="C809" t="str">
            <v>ZARB</v>
          </cell>
          <cell r="D809" t="str">
            <v>Edmond</v>
          </cell>
        </row>
        <row r="810">
          <cell r="C810">
            <v>0</v>
          </cell>
          <cell r="D810">
            <v>0</v>
          </cell>
        </row>
        <row r="811">
          <cell r="C811">
            <v>0</v>
          </cell>
          <cell r="D811">
            <v>0</v>
          </cell>
        </row>
        <row r="812">
          <cell r="C812">
            <v>0</v>
          </cell>
          <cell r="D812">
            <v>0</v>
          </cell>
        </row>
        <row r="813">
          <cell r="C813">
            <v>0</v>
          </cell>
          <cell r="D813">
            <v>0</v>
          </cell>
        </row>
        <row r="814">
          <cell r="C814">
            <v>0</v>
          </cell>
          <cell r="D814">
            <v>0</v>
          </cell>
        </row>
        <row r="815">
          <cell r="C815">
            <v>0</v>
          </cell>
          <cell r="D815">
            <v>0</v>
          </cell>
        </row>
        <row r="816">
          <cell r="C816">
            <v>0</v>
          </cell>
          <cell r="D816">
            <v>0</v>
          </cell>
        </row>
        <row r="817">
          <cell r="C817">
            <v>0</v>
          </cell>
          <cell r="D817">
            <v>0</v>
          </cell>
        </row>
        <row r="818">
          <cell r="C818">
            <v>0</v>
          </cell>
          <cell r="D818">
            <v>0</v>
          </cell>
        </row>
        <row r="819">
          <cell r="C819">
            <v>0</v>
          </cell>
          <cell r="D819">
            <v>0</v>
          </cell>
        </row>
        <row r="820">
          <cell r="C820">
            <v>0</v>
          </cell>
          <cell r="D820">
            <v>0</v>
          </cell>
        </row>
        <row r="821">
          <cell r="C821">
            <v>0</v>
          </cell>
          <cell r="D821">
            <v>0</v>
          </cell>
        </row>
        <row r="822">
          <cell r="C822">
            <v>0</v>
          </cell>
          <cell r="D822">
            <v>0</v>
          </cell>
        </row>
        <row r="823">
          <cell r="C823">
            <v>0</v>
          </cell>
          <cell r="D823">
            <v>0</v>
          </cell>
        </row>
        <row r="824">
          <cell r="C824">
            <v>0</v>
          </cell>
          <cell r="D824">
            <v>0</v>
          </cell>
        </row>
        <row r="825">
          <cell r="C825">
            <v>0</v>
          </cell>
          <cell r="D825">
            <v>0</v>
          </cell>
        </row>
        <row r="826">
          <cell r="C826">
            <v>0</v>
          </cell>
          <cell r="D826">
            <v>0</v>
          </cell>
        </row>
        <row r="827">
          <cell r="C827">
            <v>0</v>
          </cell>
          <cell r="D827">
            <v>0</v>
          </cell>
        </row>
        <row r="828">
          <cell r="C828">
            <v>0</v>
          </cell>
          <cell r="D828">
            <v>0</v>
          </cell>
        </row>
        <row r="829">
          <cell r="C829">
            <v>0</v>
          </cell>
          <cell r="D829">
            <v>0</v>
          </cell>
        </row>
        <row r="830">
          <cell r="C830">
            <v>0</v>
          </cell>
          <cell r="D830">
            <v>0</v>
          </cell>
        </row>
        <row r="831">
          <cell r="C831">
            <v>0</v>
          </cell>
          <cell r="D831">
            <v>0</v>
          </cell>
        </row>
        <row r="832">
          <cell r="C832">
            <v>0</v>
          </cell>
          <cell r="D832">
            <v>0</v>
          </cell>
        </row>
        <row r="833">
          <cell r="C833">
            <v>0</v>
          </cell>
          <cell r="D833">
            <v>0</v>
          </cell>
        </row>
        <row r="834">
          <cell r="C834">
            <v>0</v>
          </cell>
          <cell r="D834">
            <v>0</v>
          </cell>
        </row>
        <row r="835">
          <cell r="C835">
            <v>0</v>
          </cell>
          <cell r="D835">
            <v>0</v>
          </cell>
        </row>
        <row r="836">
          <cell r="C836">
            <v>0</v>
          </cell>
          <cell r="D836">
            <v>0</v>
          </cell>
        </row>
        <row r="837">
          <cell r="C837">
            <v>0</v>
          </cell>
          <cell r="D837">
            <v>0</v>
          </cell>
        </row>
        <row r="838">
          <cell r="C838">
            <v>0</v>
          </cell>
          <cell r="D838">
            <v>0</v>
          </cell>
        </row>
        <row r="839">
          <cell r="C839">
            <v>0</v>
          </cell>
          <cell r="D839">
            <v>0</v>
          </cell>
        </row>
        <row r="840">
          <cell r="C840">
            <v>0</v>
          </cell>
          <cell r="D840">
            <v>0</v>
          </cell>
        </row>
        <row r="841">
          <cell r="C841">
            <v>0</v>
          </cell>
          <cell r="D841">
            <v>0</v>
          </cell>
        </row>
        <row r="842">
          <cell r="C842">
            <v>0</v>
          </cell>
          <cell r="D842">
            <v>0</v>
          </cell>
        </row>
        <row r="843">
          <cell r="C843">
            <v>0</v>
          </cell>
          <cell r="D843">
            <v>0</v>
          </cell>
        </row>
        <row r="844">
          <cell r="C844">
            <v>0</v>
          </cell>
          <cell r="D844">
            <v>0</v>
          </cell>
        </row>
        <row r="845">
          <cell r="C845">
            <v>0</v>
          </cell>
          <cell r="D845">
            <v>0</v>
          </cell>
        </row>
        <row r="846">
          <cell r="C846">
            <v>0</v>
          </cell>
          <cell r="D846">
            <v>0</v>
          </cell>
        </row>
        <row r="847">
          <cell r="C847">
            <v>0</v>
          </cell>
          <cell r="D847">
            <v>0</v>
          </cell>
        </row>
        <row r="848">
          <cell r="C848">
            <v>0</v>
          </cell>
          <cell r="D848">
            <v>0</v>
          </cell>
        </row>
        <row r="849">
          <cell r="C849">
            <v>0</v>
          </cell>
          <cell r="D849">
            <v>0</v>
          </cell>
        </row>
        <row r="851">
          <cell r="C851">
            <v>0</v>
          </cell>
          <cell r="D851">
            <v>0</v>
          </cell>
        </row>
        <row r="852">
          <cell r="C852">
            <v>0</v>
          </cell>
          <cell r="D852">
            <v>0</v>
          </cell>
        </row>
        <row r="853">
          <cell r="C853">
            <v>0</v>
          </cell>
          <cell r="D853">
            <v>0</v>
          </cell>
        </row>
        <row r="854">
          <cell r="C854">
            <v>0</v>
          </cell>
          <cell r="D854">
            <v>0</v>
          </cell>
        </row>
        <row r="855">
          <cell r="C855">
            <v>0</v>
          </cell>
          <cell r="D855">
            <v>0</v>
          </cell>
        </row>
        <row r="856">
          <cell r="C856">
            <v>0</v>
          </cell>
          <cell r="D856">
            <v>0</v>
          </cell>
        </row>
        <row r="857">
          <cell r="C857">
            <v>0</v>
          </cell>
          <cell r="D857">
            <v>0</v>
          </cell>
        </row>
        <row r="858">
          <cell r="C858">
            <v>0</v>
          </cell>
          <cell r="D858">
            <v>0</v>
          </cell>
        </row>
        <row r="859">
          <cell r="C859">
            <v>0</v>
          </cell>
          <cell r="D859">
            <v>0</v>
          </cell>
        </row>
        <row r="860">
          <cell r="C860">
            <v>0</v>
          </cell>
          <cell r="D860">
            <v>0</v>
          </cell>
        </row>
        <row r="861">
          <cell r="C861">
            <v>0</v>
          </cell>
          <cell r="D861">
            <v>0</v>
          </cell>
        </row>
        <row r="862">
          <cell r="C862">
            <v>0</v>
          </cell>
          <cell r="D862">
            <v>0</v>
          </cell>
        </row>
        <row r="863">
          <cell r="C863">
            <v>0</v>
          </cell>
          <cell r="D863">
            <v>0</v>
          </cell>
        </row>
        <row r="864">
          <cell r="C864">
            <v>0</v>
          </cell>
          <cell r="D864">
            <v>0</v>
          </cell>
        </row>
        <row r="865">
          <cell r="C865">
            <v>0</v>
          </cell>
          <cell r="D865">
            <v>0</v>
          </cell>
        </row>
        <row r="866">
          <cell r="C866">
            <v>0</v>
          </cell>
          <cell r="D866">
            <v>0</v>
          </cell>
        </row>
        <row r="867">
          <cell r="C867">
            <v>0</v>
          </cell>
          <cell r="D867">
            <v>0</v>
          </cell>
        </row>
        <row r="868">
          <cell r="C868">
            <v>0</v>
          </cell>
          <cell r="D86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88"/>
  <sheetViews>
    <sheetView workbookViewId="0">
      <pane ySplit="4" topLeftCell="A172" activePane="bottomLeft" state="frozen"/>
      <selection activeCell="A2" sqref="A2"/>
      <selection pane="bottomLeft" activeCell="Y2" sqref="Y2:AH3"/>
    </sheetView>
  </sheetViews>
  <sheetFormatPr baseColWidth="10" defaultRowHeight="13.5" customHeight="1" outlineLevelCol="1" x14ac:dyDescent="0.2"/>
  <cols>
    <col min="1" max="1" width="21.7109375" style="13" customWidth="1"/>
    <col min="2" max="2" width="11" style="4" customWidth="1"/>
    <col min="3" max="3" width="22.85546875" style="5" customWidth="1"/>
    <col min="4" max="4" width="5.28515625" style="9" customWidth="1"/>
    <col min="5" max="5" width="9.5703125" style="11" customWidth="1" outlineLevel="1"/>
    <col min="6" max="6" width="3.28515625" style="9" customWidth="1"/>
    <col min="7" max="7" width="3.42578125" style="3" customWidth="1"/>
    <col min="8" max="8" width="3.28515625" style="3" customWidth="1"/>
    <col min="9" max="9" width="3.42578125" style="3" customWidth="1"/>
    <col min="10" max="28" width="3.28515625" style="3" customWidth="1"/>
    <col min="29" max="29" width="3.28515625" style="4" customWidth="1"/>
    <col min="30" max="30" width="3.7109375" style="4" customWidth="1"/>
    <col min="31" max="40" width="3.28515625" style="4" customWidth="1"/>
    <col min="41" max="41" width="12.5703125" style="10" customWidth="1"/>
    <col min="42" max="42" width="16.28515625" style="13" customWidth="1" outlineLevel="1"/>
    <col min="43" max="43" width="28" style="4" customWidth="1" outlineLevel="1"/>
    <col min="44" max="45" width="11.42578125" style="4"/>
    <col min="46" max="47" width="26.7109375" style="4" customWidth="1"/>
    <col min="48" max="48" width="5.140625" style="5" customWidth="1"/>
    <col min="49" max="49" width="3.140625" style="4" customWidth="1"/>
    <col min="50" max="51" width="2.7109375" style="4" customWidth="1"/>
    <col min="52" max="16384" width="11.42578125" style="4"/>
  </cols>
  <sheetData>
    <row r="1" spans="1:51" ht="28.5" hidden="1" customHeight="1" x14ac:dyDescent="0.2">
      <c r="A1" s="33" t="s">
        <v>301</v>
      </c>
      <c r="B1" s="17">
        <v>35796</v>
      </c>
      <c r="C1" s="10">
        <v>36160</v>
      </c>
      <c r="Y1" s="5">
        <f>SUMIF(Y5:Y75,1)</f>
        <v>13</v>
      </c>
      <c r="Z1" s="5"/>
      <c r="AA1" s="5">
        <f>SUMIF(AA5:AA75,1)</f>
        <v>0</v>
      </c>
      <c r="AB1" s="5">
        <f>SUMIF(AB5:AB75,2)/2</f>
        <v>18</v>
      </c>
      <c r="AC1" s="5">
        <f>SUMIF(AC5:AC75,1)</f>
        <v>0</v>
      </c>
      <c r="AD1" s="5">
        <f>SUMIF(AD5:AD75,3)/3</f>
        <v>8</v>
      </c>
      <c r="AE1" s="5">
        <f>SUMIF(AE5:AE75,1)</f>
        <v>0</v>
      </c>
      <c r="AF1" s="5">
        <f>SUMIF(AF5:AF75,4)/4</f>
        <v>11</v>
      </c>
      <c r="AG1" s="5">
        <f>SUMIF(AG5:AG75,1)</f>
        <v>0</v>
      </c>
      <c r="AH1" s="5">
        <f>SUMIF(AH5:AH75,5)/5</f>
        <v>20</v>
      </c>
      <c r="AI1" s="5">
        <f>SUMIF(AI5:AI75,1)</f>
        <v>0</v>
      </c>
      <c r="AJ1" s="5">
        <f>SUMIF(AJ5:AJ75,6)/6</f>
        <v>0</v>
      </c>
      <c r="AK1" s="5">
        <f>SUMIF(AK5:AK75,1)</f>
        <v>0</v>
      </c>
      <c r="AL1" s="5">
        <f>SUMIF(AL5:AL75,f)</f>
        <v>0</v>
      </c>
      <c r="AM1" s="5">
        <f>SUMIF(AM5:AM75,1)</f>
        <v>0</v>
      </c>
      <c r="AN1" s="5">
        <f>COUNTIF(AN5:AN75,M)</f>
        <v>0</v>
      </c>
      <c r="AO1" s="19">
        <f>COUNT(AO5:AO91)</f>
        <v>83</v>
      </c>
      <c r="AP1" s="19"/>
    </row>
    <row r="2" spans="1:51" s="6" customFormat="1" ht="26.25" customHeight="1" x14ac:dyDescent="0.25">
      <c r="A2" s="253" t="s">
        <v>374</v>
      </c>
      <c r="B2" s="254"/>
      <c r="C2" s="254"/>
      <c r="D2" s="255"/>
      <c r="E2" s="267" t="s">
        <v>54</v>
      </c>
      <c r="F2" s="269" t="s">
        <v>5</v>
      </c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1"/>
      <c r="X2" s="272" t="s">
        <v>3</v>
      </c>
      <c r="Y2" s="261" t="s">
        <v>373</v>
      </c>
      <c r="Z2" s="262"/>
      <c r="AA2" s="262"/>
      <c r="AB2" s="262"/>
      <c r="AC2" s="262"/>
      <c r="AD2" s="262"/>
      <c r="AE2" s="262"/>
      <c r="AF2" s="262"/>
      <c r="AG2" s="262"/>
      <c r="AH2" s="262"/>
      <c r="AI2" s="30"/>
      <c r="AJ2" s="30"/>
      <c r="AK2" s="30"/>
      <c r="AL2" s="30"/>
      <c r="AM2" s="30"/>
      <c r="AN2" s="31"/>
      <c r="AO2" s="256" t="s">
        <v>6</v>
      </c>
      <c r="AP2" s="12" t="s">
        <v>57</v>
      </c>
      <c r="AQ2" s="265" t="s">
        <v>89</v>
      </c>
      <c r="AV2" s="99"/>
    </row>
    <row r="3" spans="1:51" s="7" customFormat="1" ht="20.25" customHeight="1" x14ac:dyDescent="0.25">
      <c r="A3" s="26"/>
      <c r="B3" s="27" t="s">
        <v>375</v>
      </c>
      <c r="C3" s="28">
        <f ca="1">TODAY()</f>
        <v>41815</v>
      </c>
      <c r="D3" s="29"/>
      <c r="E3" s="268"/>
      <c r="F3" s="258" t="s">
        <v>10</v>
      </c>
      <c r="G3" s="259"/>
      <c r="H3" s="260"/>
      <c r="I3" s="258" t="s">
        <v>11</v>
      </c>
      <c r="J3" s="259"/>
      <c r="K3" s="259"/>
      <c r="L3" s="259"/>
      <c r="M3" s="259"/>
      <c r="N3" s="259"/>
      <c r="O3" s="260"/>
      <c r="P3" s="258" t="s">
        <v>51</v>
      </c>
      <c r="Q3" s="259"/>
      <c r="R3" s="259"/>
      <c r="S3" s="259"/>
      <c r="T3" s="259"/>
      <c r="U3" s="259"/>
      <c r="V3" s="259"/>
      <c r="W3" s="260"/>
      <c r="X3" s="273"/>
      <c r="Y3" s="263"/>
      <c r="Z3" s="264"/>
      <c r="AA3" s="264"/>
      <c r="AB3" s="264"/>
      <c r="AC3" s="264"/>
      <c r="AD3" s="264"/>
      <c r="AE3" s="264"/>
      <c r="AF3" s="264"/>
      <c r="AG3" s="264"/>
      <c r="AH3" s="264"/>
      <c r="AI3" s="1"/>
      <c r="AJ3" s="1"/>
      <c r="AK3" s="1"/>
      <c r="AL3" s="1"/>
      <c r="AM3" s="1"/>
      <c r="AN3" s="32"/>
      <c r="AO3" s="257"/>
      <c r="AP3" s="266" t="s">
        <v>10</v>
      </c>
      <c r="AQ3" s="265"/>
      <c r="AV3" s="100"/>
    </row>
    <row r="4" spans="1:51" s="7" customFormat="1" ht="18.75" customHeight="1" x14ac:dyDescent="0.25">
      <c r="A4" s="25" t="s">
        <v>7</v>
      </c>
      <c r="B4" s="23" t="s">
        <v>8</v>
      </c>
      <c r="C4" s="22" t="s">
        <v>0</v>
      </c>
      <c r="D4" s="24" t="s">
        <v>9</v>
      </c>
      <c r="E4" s="268"/>
      <c r="F4" s="34" t="s">
        <v>52</v>
      </c>
      <c r="G4" s="35" t="s">
        <v>12</v>
      </c>
      <c r="H4" s="36" t="s">
        <v>13</v>
      </c>
      <c r="I4" s="37">
        <v>1</v>
      </c>
      <c r="J4" s="20">
        <v>2</v>
      </c>
      <c r="K4" s="20">
        <v>3</v>
      </c>
      <c r="L4" s="21">
        <v>4</v>
      </c>
      <c r="M4" s="21" t="s">
        <v>14</v>
      </c>
      <c r="N4" s="21" t="s">
        <v>4</v>
      </c>
      <c r="O4" s="38" t="s">
        <v>293</v>
      </c>
      <c r="P4" s="37">
        <v>1</v>
      </c>
      <c r="Q4" s="20">
        <v>2</v>
      </c>
      <c r="R4" s="20">
        <v>3</v>
      </c>
      <c r="S4" s="21">
        <v>4</v>
      </c>
      <c r="T4" s="20">
        <v>5</v>
      </c>
      <c r="U4" s="39" t="s">
        <v>14</v>
      </c>
      <c r="V4" s="21" t="s">
        <v>4</v>
      </c>
      <c r="W4" s="38" t="s">
        <v>293</v>
      </c>
      <c r="X4" s="274"/>
      <c r="Y4" s="37">
        <v>1</v>
      </c>
      <c r="Z4" s="40">
        <v>1</v>
      </c>
      <c r="AA4" s="20">
        <v>2</v>
      </c>
      <c r="AB4" s="20">
        <v>2</v>
      </c>
      <c r="AC4" s="20">
        <v>3</v>
      </c>
      <c r="AD4" s="40">
        <v>3</v>
      </c>
      <c r="AE4" s="41">
        <v>4</v>
      </c>
      <c r="AF4" s="41">
        <v>4</v>
      </c>
      <c r="AG4" s="20">
        <v>5</v>
      </c>
      <c r="AH4" s="20">
        <v>5</v>
      </c>
      <c r="AI4" s="20">
        <v>6</v>
      </c>
      <c r="AJ4" s="42">
        <v>6</v>
      </c>
      <c r="AK4" s="39" t="s">
        <v>14</v>
      </c>
      <c r="AL4" s="39" t="s">
        <v>14</v>
      </c>
      <c r="AM4" s="21" t="s">
        <v>4</v>
      </c>
      <c r="AN4" s="39" t="s">
        <v>4</v>
      </c>
      <c r="AO4" s="257"/>
      <c r="AP4" s="266"/>
      <c r="AQ4" s="265"/>
      <c r="AV4" s="100"/>
    </row>
    <row r="5" spans="1:51" s="13" customFormat="1" ht="13.5" customHeight="1" x14ac:dyDescent="0.25">
      <c r="A5" s="44" t="s">
        <v>462</v>
      </c>
      <c r="B5" s="45" t="s">
        <v>15</v>
      </c>
      <c r="C5" s="46" t="s">
        <v>16</v>
      </c>
      <c r="D5" s="47" t="s">
        <v>35</v>
      </c>
      <c r="E5" s="48"/>
      <c r="F5" s="49"/>
      <c r="G5" s="50"/>
      <c r="H5" s="50"/>
      <c r="I5" s="51"/>
      <c r="J5" s="50"/>
      <c r="K5" s="50"/>
      <c r="L5" s="52"/>
      <c r="M5" s="52"/>
      <c r="N5" s="50"/>
      <c r="O5" s="50"/>
      <c r="P5" s="51"/>
      <c r="Q5" s="50"/>
      <c r="R5" s="50"/>
      <c r="S5" s="52"/>
      <c r="T5" s="52"/>
      <c r="U5" s="53"/>
      <c r="V5" s="52"/>
      <c r="W5" s="54"/>
      <c r="X5" s="58">
        <f t="shared" ref="X5:X68" si="0">IF((F5="x"),0.5,0)</f>
        <v>0</v>
      </c>
      <c r="Y5" s="65">
        <f t="shared" ref="Y5:Y36" si="1">IF(OR(G5="X",P5="X",),1,0)</f>
        <v>0</v>
      </c>
      <c r="Z5" s="55"/>
      <c r="AA5" s="55"/>
      <c r="AB5" s="55">
        <v>2</v>
      </c>
      <c r="AC5" s="55"/>
      <c r="AD5" s="55"/>
      <c r="AE5" s="55"/>
      <c r="AF5" s="55"/>
      <c r="AG5" s="55"/>
      <c r="AH5" s="55"/>
      <c r="AI5" s="55"/>
      <c r="AJ5" s="55"/>
      <c r="AK5" s="56"/>
      <c r="AL5" s="56"/>
      <c r="AM5" s="57"/>
      <c r="AN5" s="58"/>
      <c r="AO5" s="59">
        <v>41359</v>
      </c>
      <c r="AP5" s="13" t="s">
        <v>50</v>
      </c>
      <c r="AQ5" s="13" t="s">
        <v>127</v>
      </c>
      <c r="AR5" s="13" t="str">
        <f>A5</f>
        <v>AIGON</v>
      </c>
      <c r="AS5" s="13" t="str">
        <f t="shared" ref="AS5:AT5" si="2">B5</f>
        <v>Florent</v>
      </c>
      <c r="AT5" s="13" t="str">
        <f t="shared" si="2"/>
        <v>ASL Hauteville</v>
      </c>
      <c r="AU5" s="151">
        <f>E5</f>
        <v>0</v>
      </c>
      <c r="AV5" s="102" t="str">
        <f>D5</f>
        <v>21</v>
      </c>
      <c r="AW5" s="13">
        <f>Z5+AB5+AD5+AF5+AH5+AJ5</f>
        <v>2</v>
      </c>
      <c r="AX5" s="13">
        <f>AL5</f>
        <v>0</v>
      </c>
      <c r="AY5" s="13">
        <f>AN5</f>
        <v>0</v>
      </c>
    </row>
    <row r="6" spans="1:51" ht="13.5" customHeight="1" x14ac:dyDescent="0.25">
      <c r="A6" s="66" t="s">
        <v>463</v>
      </c>
      <c r="B6" s="67" t="s">
        <v>341</v>
      </c>
      <c r="C6" s="68" t="s">
        <v>28</v>
      </c>
      <c r="D6" s="69" t="s">
        <v>29</v>
      </c>
      <c r="E6" s="70">
        <v>24507</v>
      </c>
      <c r="F6" s="71"/>
      <c r="G6" s="72"/>
      <c r="H6" s="72" t="s">
        <v>56</v>
      </c>
      <c r="I6" s="73"/>
      <c r="J6" s="72"/>
      <c r="K6" s="72"/>
      <c r="L6" s="74"/>
      <c r="M6" s="74"/>
      <c r="N6" s="72"/>
      <c r="O6" s="72"/>
      <c r="P6" s="73"/>
      <c r="Q6" s="72"/>
      <c r="R6" s="72" t="s">
        <v>56</v>
      </c>
      <c r="S6" s="74"/>
      <c r="T6" s="74"/>
      <c r="U6" s="75"/>
      <c r="V6" s="74"/>
      <c r="W6" s="76"/>
      <c r="X6" s="77">
        <f t="shared" si="0"/>
        <v>0</v>
      </c>
      <c r="Y6" s="78">
        <f t="shared" si="1"/>
        <v>0</v>
      </c>
      <c r="Z6" s="79">
        <f t="shared" ref="Z6:Z64" si="3">IF((Y6-X6&gt;=1),1,0)</f>
        <v>0</v>
      </c>
      <c r="AA6" s="79">
        <f t="shared" ref="AA6:AA64" si="4">IF(OR(H6="X",I6="X",Q6="X",),2,0)</f>
        <v>2</v>
      </c>
      <c r="AB6" s="79">
        <f t="shared" ref="AB6:AB64" si="5">IF(AND(AA6-Y6&gt;=2,X6=0),2,0)</f>
        <v>2</v>
      </c>
      <c r="AC6" s="79">
        <f t="shared" ref="AC6:AC64" si="6">IF(OR(J6="X",R6="X",),3,0)</f>
        <v>3</v>
      </c>
      <c r="AD6" s="79">
        <f t="shared" ref="AD6:AD64" si="7">IF(AND(AC6-AB6-Y6&gt;=3,X6=0),3,0)</f>
        <v>0</v>
      </c>
      <c r="AE6" s="79">
        <f t="shared" ref="AE6:AE64" si="8">IF(OR(K6="X",S6="X",O6="x",W6="x",),4,0)</f>
        <v>0</v>
      </c>
      <c r="AF6" s="79">
        <f t="shared" ref="AF6:AF64" si="9">IF(AND((AE6-AD6-AB6-Y6&gt;=4),(E6&lt;$B$1),(X6=0)),4,0)</f>
        <v>0</v>
      </c>
      <c r="AG6" s="79">
        <f t="shared" ref="AG6:AG64" si="10">IF(OR(L6="X",T6="X",O6="x",W6="x",),5,0)</f>
        <v>0</v>
      </c>
      <c r="AH6" s="79">
        <f t="shared" ref="AH6:AH64" si="11">IF(OR((AG6-AF6-AD6-AB6-Y6&gt;=5),(E6&gt;$B$1)),5,0)</f>
        <v>0</v>
      </c>
      <c r="AI6" s="79">
        <f t="shared" ref="AI6:AI64" si="12">IF(OR(M6="X",U6="X",),6,0)</f>
        <v>0</v>
      </c>
      <c r="AJ6" s="79">
        <f t="shared" ref="AJ6:AJ36" si="13">IF((AI6-AH6-AF6-AD6-AB6-Y6&gt;=6),6,0)</f>
        <v>0</v>
      </c>
      <c r="AK6" s="80">
        <f t="shared" ref="AK6:AK36" si="14">IF(U6="x",7,0)</f>
        <v>0</v>
      </c>
      <c r="AL6" s="80">
        <f t="shared" ref="AL6:AL36" si="15">IF((AK6-AJ6-AH6-AF6-AD6-AB6-Y6&gt;=7),"F",0)</f>
        <v>0</v>
      </c>
      <c r="AM6" s="81">
        <f t="shared" ref="AM6:AM64" si="16">IF(OR(N6="X",V6="X",),8,0)</f>
        <v>0</v>
      </c>
      <c r="AN6" s="77">
        <f t="shared" ref="AN6:AN64" si="17">IF((AM6=8),"M",0)</f>
        <v>0</v>
      </c>
      <c r="AO6" s="82">
        <v>41357</v>
      </c>
      <c r="AP6" s="14" t="s">
        <v>121</v>
      </c>
      <c r="AR6" s="13" t="str">
        <f t="shared" ref="AR6:AR15" si="18">A6</f>
        <v>ALLAIN</v>
      </c>
      <c r="AS6" s="13" t="str">
        <f t="shared" ref="AS6:AS15" si="19">B6</f>
        <v>Jean-Claude</v>
      </c>
      <c r="AT6" s="13" t="str">
        <f t="shared" ref="AT6:AT15" si="20">C6</f>
        <v>VC Corbas</v>
      </c>
      <c r="AU6" s="151">
        <f>E6</f>
        <v>24507</v>
      </c>
      <c r="AV6" s="102" t="str">
        <f t="shared" ref="AV6:AV15" si="21">D6</f>
        <v>69</v>
      </c>
      <c r="AW6" s="13">
        <f t="shared" ref="AW6:AW15" si="22">Z6+AB6+AD6+AF6+AH6+AJ6</f>
        <v>2</v>
      </c>
      <c r="AX6" s="13">
        <f t="shared" ref="AX6:AX15" si="23">AL6</f>
        <v>0</v>
      </c>
      <c r="AY6" s="13">
        <f t="shared" ref="AY6:AY15" si="24">AN6</f>
        <v>0</v>
      </c>
    </row>
    <row r="7" spans="1:51" ht="13.5" customHeight="1" x14ac:dyDescent="0.25">
      <c r="A7" s="44" t="s">
        <v>405</v>
      </c>
      <c r="B7" s="45" t="s">
        <v>101</v>
      </c>
      <c r="C7" s="46" t="s">
        <v>34</v>
      </c>
      <c r="D7" s="47" t="s">
        <v>35</v>
      </c>
      <c r="E7" s="48">
        <v>18754</v>
      </c>
      <c r="F7" s="49"/>
      <c r="G7" s="50"/>
      <c r="H7" s="50"/>
      <c r="I7" s="51"/>
      <c r="J7" s="50"/>
      <c r="K7" s="50"/>
      <c r="L7" s="52"/>
      <c r="M7" s="52"/>
      <c r="N7" s="50"/>
      <c r="O7" s="50"/>
      <c r="P7" s="51"/>
      <c r="Q7" s="50"/>
      <c r="R7" s="50"/>
      <c r="S7" s="52"/>
      <c r="T7" s="52" t="s">
        <v>56</v>
      </c>
      <c r="U7" s="53"/>
      <c r="V7" s="52"/>
      <c r="W7" s="54"/>
      <c r="X7" s="58">
        <f t="shared" si="0"/>
        <v>0</v>
      </c>
      <c r="Y7" s="65">
        <f t="shared" si="1"/>
        <v>0</v>
      </c>
      <c r="Z7" s="55">
        <f t="shared" si="3"/>
        <v>0</v>
      </c>
      <c r="AA7" s="55">
        <f t="shared" si="4"/>
        <v>0</v>
      </c>
      <c r="AB7" s="55">
        <f t="shared" si="5"/>
        <v>0</v>
      </c>
      <c r="AC7" s="55">
        <f t="shared" si="6"/>
        <v>0</v>
      </c>
      <c r="AD7" s="55">
        <f t="shared" si="7"/>
        <v>0</v>
      </c>
      <c r="AE7" s="55">
        <f t="shared" si="8"/>
        <v>0</v>
      </c>
      <c r="AF7" s="55">
        <f t="shared" si="9"/>
        <v>0</v>
      </c>
      <c r="AG7" s="55">
        <f t="shared" si="10"/>
        <v>5</v>
      </c>
      <c r="AH7" s="55">
        <f t="shared" si="11"/>
        <v>5</v>
      </c>
      <c r="AI7" s="55">
        <f t="shared" si="12"/>
        <v>0</v>
      </c>
      <c r="AJ7" s="55">
        <f t="shared" si="13"/>
        <v>0</v>
      </c>
      <c r="AK7" s="56">
        <f t="shared" si="14"/>
        <v>0</v>
      </c>
      <c r="AL7" s="56">
        <f t="shared" si="15"/>
        <v>0</v>
      </c>
      <c r="AM7" s="57">
        <f t="shared" si="16"/>
        <v>0</v>
      </c>
      <c r="AN7" s="58">
        <f t="shared" si="17"/>
        <v>0</v>
      </c>
      <c r="AO7" s="59">
        <v>41346</v>
      </c>
      <c r="AP7" s="13" t="s">
        <v>50</v>
      </c>
      <c r="AR7" s="13" t="str">
        <f t="shared" si="18"/>
        <v>ALSINA</v>
      </c>
      <c r="AS7" s="13" t="str">
        <f t="shared" si="19"/>
        <v>Robert</v>
      </c>
      <c r="AT7" s="13" t="str">
        <f t="shared" si="20"/>
        <v>Mirebeau SC</v>
      </c>
      <c r="AU7" s="151">
        <f t="shared" ref="AU7:AU70" si="25">E7</f>
        <v>18754</v>
      </c>
      <c r="AV7" s="102" t="str">
        <f t="shared" si="21"/>
        <v>21</v>
      </c>
      <c r="AW7" s="13">
        <f t="shared" si="22"/>
        <v>5</v>
      </c>
      <c r="AX7" s="13">
        <f t="shared" si="23"/>
        <v>0</v>
      </c>
      <c r="AY7" s="13">
        <f t="shared" si="24"/>
        <v>0</v>
      </c>
    </row>
    <row r="8" spans="1:51" ht="13.5" customHeight="1" x14ac:dyDescent="0.25">
      <c r="A8" s="66" t="s">
        <v>339</v>
      </c>
      <c r="B8" s="67" t="s">
        <v>340</v>
      </c>
      <c r="C8" s="68" t="s">
        <v>382</v>
      </c>
      <c r="D8" s="69" t="s">
        <v>23</v>
      </c>
      <c r="E8" s="70">
        <v>21308</v>
      </c>
      <c r="F8" s="71"/>
      <c r="G8" s="72"/>
      <c r="H8" s="72"/>
      <c r="I8" s="73"/>
      <c r="J8" s="72"/>
      <c r="K8" s="72" t="s">
        <v>56</v>
      </c>
      <c r="L8" s="74"/>
      <c r="M8" s="74"/>
      <c r="N8" s="72"/>
      <c r="O8" s="72"/>
      <c r="P8" s="73"/>
      <c r="Q8" s="72"/>
      <c r="R8" s="72"/>
      <c r="S8" s="74"/>
      <c r="T8" s="74"/>
      <c r="U8" s="75"/>
      <c r="V8" s="74"/>
      <c r="W8" s="76"/>
      <c r="X8" s="77">
        <f t="shared" si="0"/>
        <v>0</v>
      </c>
      <c r="Y8" s="78">
        <f t="shared" si="1"/>
        <v>0</v>
      </c>
      <c r="Z8" s="79">
        <f t="shared" si="3"/>
        <v>0</v>
      </c>
      <c r="AA8" s="79">
        <f t="shared" si="4"/>
        <v>0</v>
      </c>
      <c r="AB8" s="79">
        <f t="shared" si="5"/>
        <v>0</v>
      </c>
      <c r="AC8" s="79">
        <f t="shared" si="6"/>
        <v>0</v>
      </c>
      <c r="AD8" s="79">
        <f t="shared" si="7"/>
        <v>0</v>
      </c>
      <c r="AE8" s="79">
        <f t="shared" si="8"/>
        <v>4</v>
      </c>
      <c r="AF8" s="79">
        <f t="shared" si="9"/>
        <v>4</v>
      </c>
      <c r="AG8" s="79">
        <f t="shared" si="10"/>
        <v>0</v>
      </c>
      <c r="AH8" s="79">
        <f t="shared" si="11"/>
        <v>0</v>
      </c>
      <c r="AI8" s="79">
        <f t="shared" si="12"/>
        <v>0</v>
      </c>
      <c r="AJ8" s="79">
        <f t="shared" si="13"/>
        <v>0</v>
      </c>
      <c r="AK8" s="80">
        <f t="shared" si="14"/>
        <v>0</v>
      </c>
      <c r="AL8" s="80">
        <f t="shared" si="15"/>
        <v>0</v>
      </c>
      <c r="AM8" s="81">
        <f t="shared" si="16"/>
        <v>0</v>
      </c>
      <c r="AN8" s="77">
        <f t="shared" si="17"/>
        <v>0</v>
      </c>
      <c r="AO8" s="82">
        <v>41345</v>
      </c>
      <c r="AP8" s="13" t="s">
        <v>50</v>
      </c>
      <c r="AR8" s="13" t="str">
        <f t="shared" si="18"/>
        <v>AUMONIER</v>
      </c>
      <c r="AS8" s="13" t="str">
        <f t="shared" si="19"/>
        <v>Gabriel</v>
      </c>
      <c r="AT8" s="13" t="str">
        <f t="shared" si="20"/>
        <v>VC Trévoux</v>
      </c>
      <c r="AU8" s="151">
        <f t="shared" si="25"/>
        <v>21308</v>
      </c>
      <c r="AV8" s="102" t="str">
        <f t="shared" si="21"/>
        <v>01</v>
      </c>
      <c r="AW8" s="13">
        <f t="shared" si="22"/>
        <v>4</v>
      </c>
      <c r="AX8" s="13">
        <f t="shared" si="23"/>
        <v>0</v>
      </c>
      <c r="AY8" s="13">
        <f t="shared" si="24"/>
        <v>0</v>
      </c>
    </row>
    <row r="9" spans="1:51" ht="13.5" customHeight="1" x14ac:dyDescent="0.25">
      <c r="A9" s="44" t="s">
        <v>135</v>
      </c>
      <c r="B9" s="45" t="s">
        <v>136</v>
      </c>
      <c r="C9" s="46" t="s">
        <v>338</v>
      </c>
      <c r="D9" s="47" t="s">
        <v>35</v>
      </c>
      <c r="E9" s="48">
        <v>23710</v>
      </c>
      <c r="F9" s="49"/>
      <c r="G9" s="50"/>
      <c r="H9" s="50"/>
      <c r="I9" s="51"/>
      <c r="J9" s="50"/>
      <c r="K9" s="50"/>
      <c r="L9" s="52" t="s">
        <v>56</v>
      </c>
      <c r="M9" s="52"/>
      <c r="N9" s="50"/>
      <c r="O9" s="50"/>
      <c r="P9" s="51"/>
      <c r="Q9" s="50"/>
      <c r="R9" s="50"/>
      <c r="S9" s="52"/>
      <c r="T9" s="52"/>
      <c r="U9" s="53"/>
      <c r="V9" s="52"/>
      <c r="W9" s="54"/>
      <c r="X9" s="58">
        <f t="shared" si="0"/>
        <v>0</v>
      </c>
      <c r="Y9" s="65">
        <f t="shared" si="1"/>
        <v>0</v>
      </c>
      <c r="Z9" s="55">
        <f t="shared" si="3"/>
        <v>0</v>
      </c>
      <c r="AA9" s="55">
        <f t="shared" si="4"/>
        <v>0</v>
      </c>
      <c r="AB9" s="55">
        <f t="shared" si="5"/>
        <v>0</v>
      </c>
      <c r="AC9" s="55">
        <f t="shared" si="6"/>
        <v>0</v>
      </c>
      <c r="AD9" s="55">
        <f t="shared" si="7"/>
        <v>0</v>
      </c>
      <c r="AE9" s="55">
        <f t="shared" si="8"/>
        <v>0</v>
      </c>
      <c r="AF9" s="55">
        <f t="shared" si="9"/>
        <v>0</v>
      </c>
      <c r="AG9" s="55">
        <f t="shared" si="10"/>
        <v>5</v>
      </c>
      <c r="AH9" s="55">
        <f t="shared" si="11"/>
        <v>5</v>
      </c>
      <c r="AI9" s="55">
        <f t="shared" si="12"/>
        <v>0</v>
      </c>
      <c r="AJ9" s="55">
        <f t="shared" si="13"/>
        <v>0</v>
      </c>
      <c r="AK9" s="56">
        <f t="shared" si="14"/>
        <v>0</v>
      </c>
      <c r="AL9" s="56">
        <f t="shared" si="15"/>
        <v>0</v>
      </c>
      <c r="AM9" s="57">
        <f t="shared" si="16"/>
        <v>0</v>
      </c>
      <c r="AN9" s="58">
        <f t="shared" si="17"/>
        <v>0</v>
      </c>
      <c r="AO9" s="59">
        <v>41372</v>
      </c>
      <c r="AP9" s="13" t="s">
        <v>50</v>
      </c>
      <c r="AR9" s="13" t="str">
        <f t="shared" si="18"/>
        <v>AURIAC</v>
      </c>
      <c r="AS9" s="13" t="str">
        <f t="shared" si="19"/>
        <v>Vincent</v>
      </c>
      <c r="AT9" s="13" t="str">
        <f t="shared" si="20"/>
        <v>VS Trouhans</v>
      </c>
      <c r="AU9" s="151">
        <f t="shared" si="25"/>
        <v>23710</v>
      </c>
      <c r="AV9" s="102" t="str">
        <f t="shared" si="21"/>
        <v>21</v>
      </c>
      <c r="AW9" s="13">
        <f t="shared" si="22"/>
        <v>5</v>
      </c>
      <c r="AX9" s="13">
        <f t="shared" si="23"/>
        <v>0</v>
      </c>
      <c r="AY9" s="13">
        <f t="shared" si="24"/>
        <v>0</v>
      </c>
    </row>
    <row r="10" spans="1:51" ht="13.5" customHeight="1" x14ac:dyDescent="0.25">
      <c r="A10" s="66" t="s">
        <v>137</v>
      </c>
      <c r="B10" s="67" t="s">
        <v>17</v>
      </c>
      <c r="C10" s="68" t="s">
        <v>305</v>
      </c>
      <c r="D10" s="69" t="s">
        <v>23</v>
      </c>
      <c r="E10" s="70">
        <v>28012</v>
      </c>
      <c r="F10" s="71"/>
      <c r="G10" s="72"/>
      <c r="H10" s="72"/>
      <c r="I10" s="73" t="s">
        <v>56</v>
      </c>
      <c r="J10" s="72"/>
      <c r="K10" s="72"/>
      <c r="L10" s="74"/>
      <c r="M10" s="74"/>
      <c r="N10" s="72"/>
      <c r="O10" s="72"/>
      <c r="P10" s="73"/>
      <c r="Q10" s="72"/>
      <c r="R10" s="72"/>
      <c r="S10" s="74"/>
      <c r="T10" s="74"/>
      <c r="U10" s="75"/>
      <c r="V10" s="74"/>
      <c r="W10" s="76"/>
      <c r="X10" s="77">
        <f t="shared" si="0"/>
        <v>0</v>
      </c>
      <c r="Y10" s="78">
        <f t="shared" si="1"/>
        <v>0</v>
      </c>
      <c r="Z10" s="79">
        <f t="shared" si="3"/>
        <v>0</v>
      </c>
      <c r="AA10" s="79">
        <f t="shared" si="4"/>
        <v>2</v>
      </c>
      <c r="AB10" s="79">
        <f t="shared" si="5"/>
        <v>2</v>
      </c>
      <c r="AC10" s="79">
        <f t="shared" si="6"/>
        <v>0</v>
      </c>
      <c r="AD10" s="79">
        <f t="shared" si="7"/>
        <v>0</v>
      </c>
      <c r="AE10" s="79">
        <f t="shared" si="8"/>
        <v>0</v>
      </c>
      <c r="AF10" s="79">
        <f t="shared" si="9"/>
        <v>0</v>
      </c>
      <c r="AG10" s="79">
        <f t="shared" si="10"/>
        <v>0</v>
      </c>
      <c r="AH10" s="79">
        <f t="shared" si="11"/>
        <v>0</v>
      </c>
      <c r="AI10" s="79">
        <f t="shared" si="12"/>
        <v>0</v>
      </c>
      <c r="AJ10" s="79">
        <f t="shared" si="13"/>
        <v>0</v>
      </c>
      <c r="AK10" s="80">
        <f t="shared" si="14"/>
        <v>0</v>
      </c>
      <c r="AL10" s="80">
        <f t="shared" si="15"/>
        <v>0</v>
      </c>
      <c r="AM10" s="81">
        <f t="shared" si="16"/>
        <v>0</v>
      </c>
      <c r="AN10" s="77">
        <f t="shared" si="17"/>
        <v>0</v>
      </c>
      <c r="AO10" s="82">
        <v>41328</v>
      </c>
      <c r="AP10" s="61" t="s">
        <v>122</v>
      </c>
      <c r="AR10" s="13" t="str">
        <f t="shared" si="18"/>
        <v>BADEY</v>
      </c>
      <c r="AS10" s="13" t="str">
        <f t="shared" si="19"/>
        <v>Stéphane</v>
      </c>
      <c r="AT10" s="13" t="str">
        <f t="shared" si="20"/>
        <v>St Denis Cyclisme</v>
      </c>
      <c r="AU10" s="151">
        <f t="shared" si="25"/>
        <v>28012</v>
      </c>
      <c r="AV10" s="102" t="str">
        <f t="shared" si="21"/>
        <v>01</v>
      </c>
      <c r="AW10" s="13">
        <f t="shared" si="22"/>
        <v>2</v>
      </c>
      <c r="AX10" s="13">
        <f t="shared" si="23"/>
        <v>0</v>
      </c>
      <c r="AY10" s="13">
        <f t="shared" si="24"/>
        <v>0</v>
      </c>
    </row>
    <row r="11" spans="1:51" ht="13.5" customHeight="1" x14ac:dyDescent="0.25">
      <c r="A11" s="44" t="s">
        <v>450</v>
      </c>
      <c r="B11" s="45" t="s">
        <v>451</v>
      </c>
      <c r="C11" s="46" t="s">
        <v>452</v>
      </c>
      <c r="D11" s="47" t="s">
        <v>298</v>
      </c>
      <c r="E11" s="48">
        <v>19234</v>
      </c>
      <c r="F11" s="49"/>
      <c r="G11" s="50"/>
      <c r="H11" s="50"/>
      <c r="I11" s="51"/>
      <c r="J11" s="50"/>
      <c r="K11" s="50"/>
      <c r="L11" s="52"/>
      <c r="M11" s="52"/>
      <c r="N11" s="50"/>
      <c r="O11" s="50"/>
      <c r="P11" s="51"/>
      <c r="Q11" s="50"/>
      <c r="R11" s="50"/>
      <c r="S11" s="52" t="s">
        <v>56</v>
      </c>
      <c r="T11" s="52"/>
      <c r="U11" s="53"/>
      <c r="V11" s="52"/>
      <c r="W11" s="54"/>
      <c r="X11" s="58">
        <f t="shared" si="0"/>
        <v>0</v>
      </c>
      <c r="Y11" s="65">
        <f t="shared" si="1"/>
        <v>0</v>
      </c>
      <c r="Z11" s="55">
        <f t="shared" si="3"/>
        <v>0</v>
      </c>
      <c r="AA11" s="55">
        <f t="shared" si="4"/>
        <v>0</v>
      </c>
      <c r="AB11" s="55">
        <f t="shared" si="5"/>
        <v>0</v>
      </c>
      <c r="AC11" s="55">
        <f t="shared" si="6"/>
        <v>0</v>
      </c>
      <c r="AD11" s="55">
        <f t="shared" si="7"/>
        <v>0</v>
      </c>
      <c r="AE11" s="55">
        <f t="shared" si="8"/>
        <v>4</v>
      </c>
      <c r="AF11" s="55">
        <f t="shared" si="9"/>
        <v>4</v>
      </c>
      <c r="AG11" s="55">
        <f t="shared" si="10"/>
        <v>0</v>
      </c>
      <c r="AH11" s="55">
        <f t="shared" si="11"/>
        <v>0</v>
      </c>
      <c r="AI11" s="55">
        <f t="shared" si="12"/>
        <v>0</v>
      </c>
      <c r="AJ11" s="55">
        <f t="shared" si="13"/>
        <v>0</v>
      </c>
      <c r="AK11" s="56">
        <f t="shared" si="14"/>
        <v>0</v>
      </c>
      <c r="AL11" s="56">
        <f t="shared" si="15"/>
        <v>0</v>
      </c>
      <c r="AM11" s="57">
        <f t="shared" si="16"/>
        <v>0</v>
      </c>
      <c r="AN11" s="58">
        <f t="shared" si="17"/>
        <v>0</v>
      </c>
      <c r="AO11" s="59">
        <v>41353</v>
      </c>
      <c r="AP11" s="13" t="s">
        <v>122</v>
      </c>
      <c r="AR11" s="13" t="str">
        <f t="shared" si="18"/>
        <v>BALDUCCI</v>
      </c>
      <c r="AS11" s="13" t="str">
        <f t="shared" si="19"/>
        <v>Alfred</v>
      </c>
      <c r="AT11" s="13" t="str">
        <f t="shared" si="20"/>
        <v>AS GGB France Annecy</v>
      </c>
      <c r="AU11" s="151">
        <f t="shared" si="25"/>
        <v>19234</v>
      </c>
      <c r="AV11" s="102" t="str">
        <f t="shared" si="21"/>
        <v>74</v>
      </c>
      <c r="AW11" s="13">
        <f t="shared" si="22"/>
        <v>4</v>
      </c>
      <c r="AX11" s="13">
        <f t="shared" si="23"/>
        <v>0</v>
      </c>
      <c r="AY11" s="13">
        <f t="shared" si="24"/>
        <v>0</v>
      </c>
    </row>
    <row r="12" spans="1:51" ht="13.5" customHeight="1" x14ac:dyDescent="0.25">
      <c r="A12" s="66" t="s">
        <v>551</v>
      </c>
      <c r="B12" s="67" t="s">
        <v>552</v>
      </c>
      <c r="C12" s="68" t="s">
        <v>553</v>
      </c>
      <c r="D12" s="69" t="s">
        <v>554</v>
      </c>
      <c r="E12" s="70">
        <v>34259</v>
      </c>
      <c r="F12" s="71"/>
      <c r="G12" s="72" t="s">
        <v>56</v>
      </c>
      <c r="H12" s="72"/>
      <c r="I12" s="73"/>
      <c r="J12" s="72"/>
      <c r="K12" s="72"/>
      <c r="L12" s="74"/>
      <c r="M12" s="74"/>
      <c r="N12" s="72"/>
      <c r="O12" s="72"/>
      <c r="P12" s="73"/>
      <c r="Q12" s="72"/>
      <c r="R12" s="72" t="s">
        <v>56</v>
      </c>
      <c r="S12" s="74"/>
      <c r="T12" s="74"/>
      <c r="U12" s="75"/>
      <c r="V12" s="74"/>
      <c r="W12" s="76"/>
      <c r="X12" s="77">
        <f t="shared" si="0"/>
        <v>0</v>
      </c>
      <c r="Y12" s="78">
        <f t="shared" si="1"/>
        <v>1</v>
      </c>
      <c r="Z12" s="79">
        <f t="shared" si="3"/>
        <v>1</v>
      </c>
      <c r="AA12" s="79">
        <f t="shared" si="4"/>
        <v>0</v>
      </c>
      <c r="AB12" s="79">
        <f t="shared" si="5"/>
        <v>0</v>
      </c>
      <c r="AC12" s="79">
        <f t="shared" si="6"/>
        <v>3</v>
      </c>
      <c r="AD12" s="79">
        <f t="shared" si="7"/>
        <v>0</v>
      </c>
      <c r="AE12" s="79">
        <f t="shared" si="8"/>
        <v>0</v>
      </c>
      <c r="AF12" s="79">
        <f t="shared" si="9"/>
        <v>0</v>
      </c>
      <c r="AG12" s="79">
        <f t="shared" si="10"/>
        <v>0</v>
      </c>
      <c r="AH12" s="79">
        <f t="shared" si="11"/>
        <v>0</v>
      </c>
      <c r="AI12" s="79">
        <f t="shared" si="12"/>
        <v>0</v>
      </c>
      <c r="AJ12" s="79">
        <f t="shared" si="13"/>
        <v>0</v>
      </c>
      <c r="AK12" s="80">
        <f t="shared" si="14"/>
        <v>0</v>
      </c>
      <c r="AL12" s="80">
        <f t="shared" si="15"/>
        <v>0</v>
      </c>
      <c r="AM12" s="81">
        <f t="shared" si="16"/>
        <v>0</v>
      </c>
      <c r="AN12" s="77">
        <f t="shared" si="17"/>
        <v>0</v>
      </c>
      <c r="AO12" s="82">
        <v>41386</v>
      </c>
      <c r="AP12" s="14" t="s">
        <v>447</v>
      </c>
      <c r="AR12" s="13" t="str">
        <f t="shared" si="18"/>
        <v>BALLIN</v>
      </c>
      <c r="AS12" s="13" t="str">
        <f t="shared" si="19"/>
        <v>Thimothée</v>
      </c>
      <c r="AT12" s="13" t="str">
        <f t="shared" si="20"/>
        <v>Perséverante Pont / Yonne</v>
      </c>
      <c r="AU12" s="151">
        <f t="shared" si="25"/>
        <v>34259</v>
      </c>
      <c r="AV12" s="102" t="str">
        <f t="shared" si="21"/>
        <v>89</v>
      </c>
      <c r="AW12" s="13">
        <f t="shared" si="22"/>
        <v>1</v>
      </c>
      <c r="AX12" s="13">
        <f t="shared" si="23"/>
        <v>0</v>
      </c>
      <c r="AY12" s="13">
        <f t="shared" si="24"/>
        <v>0</v>
      </c>
    </row>
    <row r="13" spans="1:51" ht="13.5" customHeight="1" x14ac:dyDescent="0.25">
      <c r="A13" s="44" t="s">
        <v>140</v>
      </c>
      <c r="B13" s="45" t="s">
        <v>141</v>
      </c>
      <c r="C13" s="46" t="s">
        <v>315</v>
      </c>
      <c r="D13" s="47" t="s">
        <v>23</v>
      </c>
      <c r="E13" s="48"/>
      <c r="F13" s="49"/>
      <c r="G13" s="50"/>
      <c r="H13" s="50"/>
      <c r="I13" s="51"/>
      <c r="J13" s="50"/>
      <c r="K13" s="50"/>
      <c r="L13" s="52" t="s">
        <v>56</v>
      </c>
      <c r="M13" s="52"/>
      <c r="N13" s="50"/>
      <c r="O13" s="50"/>
      <c r="P13" s="51"/>
      <c r="Q13" s="50"/>
      <c r="R13" s="50"/>
      <c r="S13" s="52"/>
      <c r="T13" s="52"/>
      <c r="U13" s="53"/>
      <c r="V13" s="52"/>
      <c r="W13" s="54"/>
      <c r="X13" s="58">
        <f t="shared" si="0"/>
        <v>0</v>
      </c>
      <c r="Y13" s="65">
        <f t="shared" si="1"/>
        <v>0</v>
      </c>
      <c r="Z13" s="55">
        <f t="shared" si="3"/>
        <v>0</v>
      </c>
      <c r="AA13" s="55">
        <f t="shared" si="4"/>
        <v>0</v>
      </c>
      <c r="AB13" s="55">
        <f t="shared" si="5"/>
        <v>0</v>
      </c>
      <c r="AC13" s="55">
        <f t="shared" si="6"/>
        <v>0</v>
      </c>
      <c r="AD13" s="55">
        <f t="shared" si="7"/>
        <v>0</v>
      </c>
      <c r="AE13" s="55">
        <f t="shared" si="8"/>
        <v>0</v>
      </c>
      <c r="AF13" s="55">
        <f t="shared" si="9"/>
        <v>0</v>
      </c>
      <c r="AG13" s="55">
        <f t="shared" si="10"/>
        <v>5</v>
      </c>
      <c r="AH13" s="55">
        <f t="shared" si="11"/>
        <v>5</v>
      </c>
      <c r="AI13" s="55">
        <f t="shared" si="12"/>
        <v>0</v>
      </c>
      <c r="AJ13" s="55">
        <f t="shared" si="13"/>
        <v>0</v>
      </c>
      <c r="AK13" s="56">
        <f t="shared" si="14"/>
        <v>0</v>
      </c>
      <c r="AL13" s="56">
        <f t="shared" si="15"/>
        <v>0</v>
      </c>
      <c r="AM13" s="57">
        <f t="shared" si="16"/>
        <v>0</v>
      </c>
      <c r="AN13" s="58">
        <f t="shared" si="17"/>
        <v>0</v>
      </c>
      <c r="AO13" s="59">
        <v>41353</v>
      </c>
      <c r="AP13" s="13" t="s">
        <v>50</v>
      </c>
      <c r="AQ13" s="13" t="s">
        <v>456</v>
      </c>
      <c r="AR13" s="13" t="str">
        <f t="shared" si="18"/>
        <v>BARDAY</v>
      </c>
      <c r="AS13" s="13" t="str">
        <f t="shared" si="19"/>
        <v>Guy</v>
      </c>
      <c r="AT13" s="13" t="str">
        <f t="shared" si="20"/>
        <v xml:space="preserve">VL Feillens </v>
      </c>
      <c r="AU13" s="151">
        <f t="shared" si="25"/>
        <v>0</v>
      </c>
      <c r="AV13" s="102" t="str">
        <f t="shared" si="21"/>
        <v>01</v>
      </c>
      <c r="AW13" s="13">
        <f t="shared" si="22"/>
        <v>5</v>
      </c>
      <c r="AX13" s="13">
        <f t="shared" si="23"/>
        <v>0</v>
      </c>
      <c r="AY13" s="13">
        <f t="shared" si="24"/>
        <v>0</v>
      </c>
    </row>
    <row r="14" spans="1:51" s="13" customFormat="1" ht="13.5" customHeight="1" x14ac:dyDescent="0.25">
      <c r="A14" s="66" t="s">
        <v>94</v>
      </c>
      <c r="B14" s="67" t="s">
        <v>95</v>
      </c>
      <c r="C14" s="68" t="s">
        <v>96</v>
      </c>
      <c r="D14" s="69" t="s">
        <v>29</v>
      </c>
      <c r="E14" s="70">
        <v>16986</v>
      </c>
      <c r="F14" s="71"/>
      <c r="G14" s="72"/>
      <c r="H14" s="72"/>
      <c r="I14" s="73"/>
      <c r="J14" s="72"/>
      <c r="K14" s="72"/>
      <c r="L14" s="74"/>
      <c r="M14" s="74"/>
      <c r="N14" s="72"/>
      <c r="O14" s="72"/>
      <c r="P14" s="73"/>
      <c r="Q14" s="72"/>
      <c r="R14" s="72"/>
      <c r="S14" s="74"/>
      <c r="T14" s="74" t="s">
        <v>56</v>
      </c>
      <c r="U14" s="75"/>
      <c r="V14" s="74"/>
      <c r="W14" s="76"/>
      <c r="X14" s="77">
        <f t="shared" si="0"/>
        <v>0</v>
      </c>
      <c r="Y14" s="78">
        <f t="shared" si="1"/>
        <v>0</v>
      </c>
      <c r="Z14" s="79">
        <f t="shared" si="3"/>
        <v>0</v>
      </c>
      <c r="AA14" s="79">
        <f t="shared" si="4"/>
        <v>0</v>
      </c>
      <c r="AB14" s="79">
        <f t="shared" si="5"/>
        <v>0</v>
      </c>
      <c r="AC14" s="79">
        <f t="shared" si="6"/>
        <v>0</v>
      </c>
      <c r="AD14" s="79">
        <f t="shared" si="7"/>
        <v>0</v>
      </c>
      <c r="AE14" s="79">
        <f t="shared" si="8"/>
        <v>0</v>
      </c>
      <c r="AF14" s="79">
        <f t="shared" si="9"/>
        <v>0</v>
      </c>
      <c r="AG14" s="79">
        <f t="shared" si="10"/>
        <v>5</v>
      </c>
      <c r="AH14" s="79">
        <f t="shared" si="11"/>
        <v>5</v>
      </c>
      <c r="AI14" s="79">
        <f t="shared" si="12"/>
        <v>0</v>
      </c>
      <c r="AJ14" s="79">
        <f t="shared" si="13"/>
        <v>0</v>
      </c>
      <c r="AK14" s="80">
        <f t="shared" si="14"/>
        <v>0</v>
      </c>
      <c r="AL14" s="80">
        <f t="shared" si="15"/>
        <v>0</v>
      </c>
      <c r="AM14" s="81">
        <f t="shared" si="16"/>
        <v>0</v>
      </c>
      <c r="AN14" s="77">
        <f t="shared" si="17"/>
        <v>0</v>
      </c>
      <c r="AO14" s="82">
        <v>41310</v>
      </c>
      <c r="AP14" s="13" t="s">
        <v>50</v>
      </c>
      <c r="AQ14" s="4"/>
      <c r="AR14" s="13" t="str">
        <f t="shared" si="18"/>
        <v>BARLE</v>
      </c>
      <c r="AS14" s="13" t="str">
        <f t="shared" si="19"/>
        <v>Michel</v>
      </c>
      <c r="AT14" s="13" t="str">
        <f t="shared" si="20"/>
        <v>VC Caladois</v>
      </c>
      <c r="AU14" s="151">
        <f t="shared" si="25"/>
        <v>16986</v>
      </c>
      <c r="AV14" s="102" t="str">
        <f t="shared" si="21"/>
        <v>69</v>
      </c>
      <c r="AW14" s="13">
        <f t="shared" si="22"/>
        <v>5</v>
      </c>
      <c r="AX14" s="13">
        <f t="shared" si="23"/>
        <v>0</v>
      </c>
      <c r="AY14" s="13">
        <f t="shared" si="24"/>
        <v>0</v>
      </c>
    </row>
    <row r="15" spans="1:51" ht="13.5" customHeight="1" x14ac:dyDescent="0.25">
      <c r="A15" s="44" t="s">
        <v>94</v>
      </c>
      <c r="B15" s="45" t="s">
        <v>142</v>
      </c>
      <c r="C15" s="46" t="s">
        <v>555</v>
      </c>
      <c r="D15" s="47" t="s">
        <v>29</v>
      </c>
      <c r="E15" s="48">
        <v>29132</v>
      </c>
      <c r="F15" s="49"/>
      <c r="G15" s="50"/>
      <c r="H15" s="50"/>
      <c r="I15" s="51"/>
      <c r="J15" s="50"/>
      <c r="K15" s="50"/>
      <c r="L15" s="52"/>
      <c r="M15" s="52"/>
      <c r="N15" s="50"/>
      <c r="O15" s="50"/>
      <c r="P15" s="51"/>
      <c r="Q15" s="50" t="s">
        <v>56</v>
      </c>
      <c r="R15" s="50"/>
      <c r="S15" s="52"/>
      <c r="T15" s="52"/>
      <c r="U15" s="53"/>
      <c r="V15" s="52"/>
      <c r="W15" s="54"/>
      <c r="X15" s="58">
        <f t="shared" si="0"/>
        <v>0</v>
      </c>
      <c r="Y15" s="65">
        <f t="shared" si="1"/>
        <v>0</v>
      </c>
      <c r="Z15" s="55">
        <f t="shared" si="3"/>
        <v>0</v>
      </c>
      <c r="AA15" s="55">
        <f t="shared" si="4"/>
        <v>2</v>
      </c>
      <c r="AB15" s="55">
        <f t="shared" si="5"/>
        <v>2</v>
      </c>
      <c r="AC15" s="55">
        <f t="shared" si="6"/>
        <v>0</v>
      </c>
      <c r="AD15" s="55">
        <f t="shared" si="7"/>
        <v>0</v>
      </c>
      <c r="AE15" s="55">
        <f t="shared" si="8"/>
        <v>0</v>
      </c>
      <c r="AF15" s="55">
        <f t="shared" si="9"/>
        <v>0</v>
      </c>
      <c r="AG15" s="55">
        <f t="shared" si="10"/>
        <v>0</v>
      </c>
      <c r="AH15" s="55">
        <f t="shared" si="11"/>
        <v>0</v>
      </c>
      <c r="AI15" s="55">
        <f t="shared" si="12"/>
        <v>0</v>
      </c>
      <c r="AJ15" s="55">
        <f t="shared" si="13"/>
        <v>0</v>
      </c>
      <c r="AK15" s="56">
        <f t="shared" si="14"/>
        <v>0</v>
      </c>
      <c r="AL15" s="56">
        <f t="shared" si="15"/>
        <v>0</v>
      </c>
      <c r="AM15" s="57">
        <f t="shared" si="16"/>
        <v>0</v>
      </c>
      <c r="AN15" s="58">
        <f t="shared" si="17"/>
        <v>0</v>
      </c>
      <c r="AO15" s="59">
        <v>41379</v>
      </c>
      <c r="AP15" s="13" t="s">
        <v>556</v>
      </c>
      <c r="AR15" s="13" t="str">
        <f t="shared" si="18"/>
        <v>BARLE</v>
      </c>
      <c r="AS15" s="13" t="str">
        <f t="shared" si="19"/>
        <v>Romain</v>
      </c>
      <c r="AT15" s="13" t="str">
        <f t="shared" si="20"/>
        <v xml:space="preserve">VC Caladois </v>
      </c>
      <c r="AU15" s="151">
        <f t="shared" si="25"/>
        <v>29132</v>
      </c>
      <c r="AV15" s="102" t="str">
        <f t="shared" si="21"/>
        <v>69</v>
      </c>
      <c r="AW15" s="13">
        <f t="shared" si="22"/>
        <v>2</v>
      </c>
      <c r="AX15" s="13">
        <f t="shared" si="23"/>
        <v>0</v>
      </c>
      <c r="AY15" s="13">
        <f t="shared" si="24"/>
        <v>0</v>
      </c>
    </row>
    <row r="16" spans="1:51" ht="13.5" customHeight="1" x14ac:dyDescent="0.25">
      <c r="A16" s="66" t="s">
        <v>145</v>
      </c>
      <c r="B16" s="67" t="s">
        <v>146</v>
      </c>
      <c r="C16" s="68" t="s">
        <v>337</v>
      </c>
      <c r="D16" s="69" t="s">
        <v>39</v>
      </c>
      <c r="E16" s="70">
        <v>27366</v>
      </c>
      <c r="F16" s="71"/>
      <c r="G16" s="72"/>
      <c r="H16" s="72"/>
      <c r="I16" s="73"/>
      <c r="J16" s="72"/>
      <c r="K16" s="72"/>
      <c r="L16" s="74"/>
      <c r="M16" s="74"/>
      <c r="N16" s="72"/>
      <c r="O16" s="72"/>
      <c r="P16" s="73"/>
      <c r="Q16" s="72"/>
      <c r="R16" s="72" t="s">
        <v>56</v>
      </c>
      <c r="S16" s="74"/>
      <c r="T16" s="74"/>
      <c r="U16" s="75"/>
      <c r="V16" s="74"/>
      <c r="W16" s="76"/>
      <c r="X16" s="77">
        <f t="shared" si="0"/>
        <v>0</v>
      </c>
      <c r="Y16" s="78">
        <f t="shared" si="1"/>
        <v>0</v>
      </c>
      <c r="Z16" s="79">
        <f t="shared" si="3"/>
        <v>0</v>
      </c>
      <c r="AA16" s="79">
        <f t="shared" si="4"/>
        <v>0</v>
      </c>
      <c r="AB16" s="79">
        <f t="shared" si="5"/>
        <v>0</v>
      </c>
      <c r="AC16" s="79">
        <f t="shared" si="6"/>
        <v>3</v>
      </c>
      <c r="AD16" s="79">
        <f t="shared" si="7"/>
        <v>3</v>
      </c>
      <c r="AE16" s="79">
        <f t="shared" si="8"/>
        <v>0</v>
      </c>
      <c r="AF16" s="79">
        <f t="shared" si="9"/>
        <v>0</v>
      </c>
      <c r="AG16" s="79">
        <f t="shared" si="10"/>
        <v>0</v>
      </c>
      <c r="AH16" s="79">
        <f t="shared" si="11"/>
        <v>0</v>
      </c>
      <c r="AI16" s="79">
        <f t="shared" si="12"/>
        <v>0</v>
      </c>
      <c r="AJ16" s="79">
        <f t="shared" si="13"/>
        <v>0</v>
      </c>
      <c r="AK16" s="80">
        <f t="shared" si="14"/>
        <v>0</v>
      </c>
      <c r="AL16" s="80">
        <f t="shared" si="15"/>
        <v>0</v>
      </c>
      <c r="AM16" s="81">
        <f t="shared" si="16"/>
        <v>0</v>
      </c>
      <c r="AN16" s="77">
        <f t="shared" si="17"/>
        <v>0</v>
      </c>
      <c r="AO16" s="82">
        <v>41358</v>
      </c>
      <c r="AP16" s="13" t="s">
        <v>50</v>
      </c>
      <c r="AR16" s="13" t="str">
        <f t="shared" ref="AR16:AR79" si="26">A16</f>
        <v>BAYON</v>
      </c>
      <c r="AS16" s="13" t="str">
        <f t="shared" ref="AS16:AS79" si="27">B16</f>
        <v>Fabrice</v>
      </c>
      <c r="AT16" s="13" t="str">
        <f t="shared" ref="AT16:AT79" si="28">C16</f>
        <v>VC Villerest</v>
      </c>
      <c r="AU16" s="151">
        <f t="shared" si="25"/>
        <v>27366</v>
      </c>
      <c r="AV16" s="102" t="str">
        <f t="shared" ref="AV16:AV79" si="29">D16</f>
        <v>42</v>
      </c>
      <c r="AW16" s="13">
        <f t="shared" ref="AW16:AW79" si="30">Z16+AB16+AD16+AF16+AH16+AJ16</f>
        <v>3</v>
      </c>
      <c r="AX16" s="13">
        <f t="shared" ref="AX16:AX79" si="31">AL16</f>
        <v>0</v>
      </c>
      <c r="AY16" s="13">
        <f t="shared" ref="AY16:AY79" si="32">AN16</f>
        <v>0</v>
      </c>
    </row>
    <row r="17" spans="1:51" ht="13.5" customHeight="1" x14ac:dyDescent="0.25">
      <c r="A17" s="44" t="s">
        <v>104</v>
      </c>
      <c r="B17" s="45" t="s">
        <v>27</v>
      </c>
      <c r="C17" s="46" t="s">
        <v>105</v>
      </c>
      <c r="D17" s="47" t="s">
        <v>39</v>
      </c>
      <c r="E17" s="48">
        <v>22384</v>
      </c>
      <c r="F17" s="49"/>
      <c r="G17" s="50"/>
      <c r="H17" s="50"/>
      <c r="I17" s="51"/>
      <c r="J17" s="50"/>
      <c r="K17" s="50"/>
      <c r="L17" s="52"/>
      <c r="M17" s="52"/>
      <c r="N17" s="50"/>
      <c r="O17" s="50"/>
      <c r="P17" s="51"/>
      <c r="Q17" s="50"/>
      <c r="R17" s="50"/>
      <c r="S17" s="52" t="s">
        <v>56</v>
      </c>
      <c r="T17" s="52"/>
      <c r="U17" s="53"/>
      <c r="V17" s="52"/>
      <c r="W17" s="54"/>
      <c r="X17" s="58">
        <f t="shared" si="0"/>
        <v>0</v>
      </c>
      <c r="Y17" s="65">
        <f t="shared" si="1"/>
        <v>0</v>
      </c>
      <c r="Z17" s="55">
        <f t="shared" si="3"/>
        <v>0</v>
      </c>
      <c r="AA17" s="55">
        <f t="shared" si="4"/>
        <v>0</v>
      </c>
      <c r="AB17" s="55">
        <f t="shared" si="5"/>
        <v>0</v>
      </c>
      <c r="AC17" s="55">
        <f t="shared" si="6"/>
        <v>0</v>
      </c>
      <c r="AD17" s="55">
        <f t="shared" si="7"/>
        <v>0</v>
      </c>
      <c r="AE17" s="55">
        <f t="shared" si="8"/>
        <v>4</v>
      </c>
      <c r="AF17" s="55">
        <f t="shared" si="9"/>
        <v>4</v>
      </c>
      <c r="AG17" s="55">
        <f t="shared" si="10"/>
        <v>0</v>
      </c>
      <c r="AH17" s="55">
        <f t="shared" si="11"/>
        <v>0</v>
      </c>
      <c r="AI17" s="55">
        <f t="shared" si="12"/>
        <v>0</v>
      </c>
      <c r="AJ17" s="55">
        <f t="shared" si="13"/>
        <v>0</v>
      </c>
      <c r="AK17" s="56">
        <f t="shared" si="14"/>
        <v>0</v>
      </c>
      <c r="AL17" s="56">
        <f t="shared" si="15"/>
        <v>0</v>
      </c>
      <c r="AM17" s="57">
        <f t="shared" si="16"/>
        <v>0</v>
      </c>
      <c r="AN17" s="58">
        <f t="shared" si="17"/>
        <v>0</v>
      </c>
      <c r="AO17" s="59">
        <v>41310</v>
      </c>
      <c r="AP17" s="13" t="s">
        <v>50</v>
      </c>
      <c r="AQ17" s="13"/>
      <c r="AR17" s="13" t="str">
        <f t="shared" si="26"/>
        <v>BEAL</v>
      </c>
      <c r="AS17" s="13" t="str">
        <f t="shared" si="27"/>
        <v>Philippe</v>
      </c>
      <c r="AT17" s="13" t="str">
        <f t="shared" si="28"/>
        <v>CO Roannais</v>
      </c>
      <c r="AU17" s="151">
        <f t="shared" si="25"/>
        <v>22384</v>
      </c>
      <c r="AV17" s="102" t="str">
        <f t="shared" si="29"/>
        <v>42</v>
      </c>
      <c r="AW17" s="13">
        <f t="shared" si="30"/>
        <v>4</v>
      </c>
      <c r="AX17" s="13">
        <f t="shared" si="31"/>
        <v>0</v>
      </c>
      <c r="AY17" s="13">
        <f t="shared" si="32"/>
        <v>0</v>
      </c>
    </row>
    <row r="18" spans="1:51" s="13" customFormat="1" ht="13.5" customHeight="1" x14ac:dyDescent="0.25">
      <c r="A18" s="66" t="s">
        <v>464</v>
      </c>
      <c r="B18" s="67" t="s">
        <v>27</v>
      </c>
      <c r="C18" s="68" t="s">
        <v>465</v>
      </c>
      <c r="D18" s="69" t="s">
        <v>39</v>
      </c>
      <c r="E18" s="70">
        <v>23236</v>
      </c>
      <c r="F18" s="71"/>
      <c r="G18" s="72"/>
      <c r="H18" s="72" t="s">
        <v>56</v>
      </c>
      <c r="I18" s="73"/>
      <c r="J18" s="72"/>
      <c r="K18" s="72"/>
      <c r="L18" s="74"/>
      <c r="M18" s="74"/>
      <c r="N18" s="72"/>
      <c r="O18" s="72"/>
      <c r="P18" s="73"/>
      <c r="Q18" s="72"/>
      <c r="R18" s="72" t="s">
        <v>56</v>
      </c>
      <c r="S18" s="74"/>
      <c r="T18" s="74"/>
      <c r="U18" s="75"/>
      <c r="V18" s="74"/>
      <c r="W18" s="76"/>
      <c r="X18" s="77">
        <f t="shared" si="0"/>
        <v>0</v>
      </c>
      <c r="Y18" s="78">
        <f t="shared" si="1"/>
        <v>0</v>
      </c>
      <c r="Z18" s="79">
        <f t="shared" si="3"/>
        <v>0</v>
      </c>
      <c r="AA18" s="79">
        <f t="shared" si="4"/>
        <v>2</v>
      </c>
      <c r="AB18" s="79">
        <f t="shared" si="5"/>
        <v>2</v>
      </c>
      <c r="AC18" s="79">
        <f t="shared" si="6"/>
        <v>3</v>
      </c>
      <c r="AD18" s="79">
        <f t="shared" si="7"/>
        <v>0</v>
      </c>
      <c r="AE18" s="79">
        <f t="shared" si="8"/>
        <v>0</v>
      </c>
      <c r="AF18" s="79">
        <f t="shared" si="9"/>
        <v>0</v>
      </c>
      <c r="AG18" s="79">
        <f t="shared" si="10"/>
        <v>0</v>
      </c>
      <c r="AH18" s="79">
        <f t="shared" si="11"/>
        <v>0</v>
      </c>
      <c r="AI18" s="79">
        <f t="shared" si="12"/>
        <v>0</v>
      </c>
      <c r="AJ18" s="79">
        <f t="shared" si="13"/>
        <v>0</v>
      </c>
      <c r="AK18" s="80">
        <f t="shared" si="14"/>
        <v>0</v>
      </c>
      <c r="AL18" s="80">
        <f t="shared" si="15"/>
        <v>0</v>
      </c>
      <c r="AM18" s="81">
        <f t="shared" si="16"/>
        <v>0</v>
      </c>
      <c r="AN18" s="77">
        <f t="shared" si="17"/>
        <v>0</v>
      </c>
      <c r="AO18" s="82">
        <v>41360</v>
      </c>
      <c r="AP18" s="13" t="s">
        <v>50</v>
      </c>
      <c r="AQ18" s="4"/>
      <c r="AR18" s="13" t="str">
        <f t="shared" si="26"/>
        <v>BEAUCOUP</v>
      </c>
      <c r="AS18" s="13" t="str">
        <f t="shared" si="27"/>
        <v>Philippe</v>
      </c>
      <c r="AT18" s="13" t="str">
        <f t="shared" si="28"/>
        <v>ASOS Saint Galmier</v>
      </c>
      <c r="AU18" s="151">
        <f t="shared" si="25"/>
        <v>23236</v>
      </c>
      <c r="AV18" s="102" t="str">
        <f t="shared" si="29"/>
        <v>42</v>
      </c>
      <c r="AW18" s="13">
        <f t="shared" si="30"/>
        <v>2</v>
      </c>
      <c r="AX18" s="13">
        <f t="shared" si="31"/>
        <v>0</v>
      </c>
      <c r="AY18" s="13">
        <f t="shared" si="32"/>
        <v>0</v>
      </c>
    </row>
    <row r="19" spans="1:51" ht="13.5" customHeight="1" x14ac:dyDescent="0.25">
      <c r="A19" s="44" t="s">
        <v>380</v>
      </c>
      <c r="B19" s="45" t="s">
        <v>158</v>
      </c>
      <c r="C19" s="46" t="s">
        <v>118</v>
      </c>
      <c r="D19" s="47" t="s">
        <v>35</v>
      </c>
      <c r="E19" s="48">
        <v>28457</v>
      </c>
      <c r="F19" s="49"/>
      <c r="G19" s="50"/>
      <c r="H19" s="50"/>
      <c r="I19" s="51"/>
      <c r="J19" s="50"/>
      <c r="K19" s="50" t="s">
        <v>56</v>
      </c>
      <c r="L19" s="52"/>
      <c r="M19" s="52"/>
      <c r="N19" s="50"/>
      <c r="O19" s="50"/>
      <c r="P19" s="51"/>
      <c r="Q19" s="50"/>
      <c r="R19" s="50"/>
      <c r="S19" s="52"/>
      <c r="T19" s="52"/>
      <c r="U19" s="53"/>
      <c r="V19" s="52"/>
      <c r="W19" s="54"/>
      <c r="X19" s="58">
        <f t="shared" si="0"/>
        <v>0</v>
      </c>
      <c r="Y19" s="65">
        <f t="shared" si="1"/>
        <v>0</v>
      </c>
      <c r="Z19" s="55">
        <f t="shared" si="3"/>
        <v>0</v>
      </c>
      <c r="AA19" s="55">
        <f t="shared" si="4"/>
        <v>0</v>
      </c>
      <c r="AB19" s="55">
        <f t="shared" si="5"/>
        <v>0</v>
      </c>
      <c r="AC19" s="55">
        <f t="shared" si="6"/>
        <v>0</v>
      </c>
      <c r="AD19" s="55">
        <f t="shared" si="7"/>
        <v>0</v>
      </c>
      <c r="AE19" s="55">
        <f t="shared" si="8"/>
        <v>4</v>
      </c>
      <c r="AF19" s="55">
        <f t="shared" si="9"/>
        <v>4</v>
      </c>
      <c r="AG19" s="55">
        <f t="shared" si="10"/>
        <v>0</v>
      </c>
      <c r="AH19" s="55">
        <f t="shared" si="11"/>
        <v>0</v>
      </c>
      <c r="AI19" s="55">
        <f t="shared" si="12"/>
        <v>0</v>
      </c>
      <c r="AJ19" s="55">
        <f t="shared" si="13"/>
        <v>0</v>
      </c>
      <c r="AK19" s="56">
        <f t="shared" si="14"/>
        <v>0</v>
      </c>
      <c r="AL19" s="56">
        <f t="shared" si="15"/>
        <v>0</v>
      </c>
      <c r="AM19" s="57">
        <f t="shared" si="16"/>
        <v>0</v>
      </c>
      <c r="AN19" s="58">
        <f t="shared" si="17"/>
        <v>0</v>
      </c>
      <c r="AO19" s="59">
        <v>41342</v>
      </c>
      <c r="AP19" s="13" t="s">
        <v>50</v>
      </c>
      <c r="AR19" s="13" t="str">
        <f t="shared" si="26"/>
        <v>BEAUGEY</v>
      </c>
      <c r="AS19" s="13" t="str">
        <f t="shared" si="27"/>
        <v>Dominique</v>
      </c>
      <c r="AT19" s="13" t="str">
        <f t="shared" si="28"/>
        <v>VSC Beaune</v>
      </c>
      <c r="AU19" s="151">
        <f t="shared" si="25"/>
        <v>28457</v>
      </c>
      <c r="AV19" s="102" t="str">
        <f t="shared" si="29"/>
        <v>21</v>
      </c>
      <c r="AW19" s="13">
        <f t="shared" si="30"/>
        <v>4</v>
      </c>
      <c r="AX19" s="13">
        <f t="shared" si="31"/>
        <v>0</v>
      </c>
      <c r="AY19" s="13">
        <f t="shared" si="32"/>
        <v>0</v>
      </c>
    </row>
    <row r="20" spans="1:51" ht="13.5" customHeight="1" x14ac:dyDescent="0.25">
      <c r="A20" s="66" t="s">
        <v>148</v>
      </c>
      <c r="B20" s="67" t="s">
        <v>149</v>
      </c>
      <c r="C20" s="68" t="s">
        <v>321</v>
      </c>
      <c r="D20" s="69" t="s">
        <v>43</v>
      </c>
      <c r="E20" s="70">
        <v>26822</v>
      </c>
      <c r="F20" s="71"/>
      <c r="G20" s="72"/>
      <c r="H20" s="72"/>
      <c r="I20" s="73"/>
      <c r="J20" s="72" t="s">
        <v>56</v>
      </c>
      <c r="K20" s="72"/>
      <c r="L20" s="74"/>
      <c r="M20" s="74"/>
      <c r="N20" s="72"/>
      <c r="O20" s="72"/>
      <c r="P20" s="73"/>
      <c r="Q20" s="72"/>
      <c r="R20" s="72"/>
      <c r="S20" s="74"/>
      <c r="T20" s="74"/>
      <c r="U20" s="75"/>
      <c r="V20" s="74"/>
      <c r="W20" s="76"/>
      <c r="X20" s="77">
        <f t="shared" si="0"/>
        <v>0</v>
      </c>
      <c r="Y20" s="78">
        <f t="shared" si="1"/>
        <v>0</v>
      </c>
      <c r="Z20" s="79">
        <f t="shared" si="3"/>
        <v>0</v>
      </c>
      <c r="AA20" s="79">
        <f t="shared" si="4"/>
        <v>0</v>
      </c>
      <c r="AB20" s="79">
        <f t="shared" si="5"/>
        <v>0</v>
      </c>
      <c r="AC20" s="79">
        <f t="shared" si="6"/>
        <v>3</v>
      </c>
      <c r="AD20" s="79">
        <f t="shared" si="7"/>
        <v>3</v>
      </c>
      <c r="AE20" s="79">
        <f t="shared" si="8"/>
        <v>0</v>
      </c>
      <c r="AF20" s="79">
        <f t="shared" si="9"/>
        <v>0</v>
      </c>
      <c r="AG20" s="79">
        <f t="shared" si="10"/>
        <v>0</v>
      </c>
      <c r="AH20" s="79">
        <f t="shared" si="11"/>
        <v>0</v>
      </c>
      <c r="AI20" s="79">
        <f t="shared" si="12"/>
        <v>0</v>
      </c>
      <c r="AJ20" s="79">
        <f t="shared" si="13"/>
        <v>0</v>
      </c>
      <c r="AK20" s="80">
        <f t="shared" si="14"/>
        <v>0</v>
      </c>
      <c r="AL20" s="80">
        <f t="shared" si="15"/>
        <v>0</v>
      </c>
      <c r="AM20" s="81">
        <f t="shared" si="16"/>
        <v>0</v>
      </c>
      <c r="AN20" s="77">
        <f t="shared" si="17"/>
        <v>0</v>
      </c>
      <c r="AO20" s="82">
        <v>41344</v>
      </c>
      <c r="AP20" s="13" t="s">
        <v>50</v>
      </c>
      <c r="AR20" s="13" t="str">
        <f t="shared" si="26"/>
        <v>BELOUZE</v>
      </c>
      <c r="AS20" s="13" t="str">
        <f t="shared" si="27"/>
        <v>Grégory</v>
      </c>
      <c r="AT20" s="13" t="str">
        <f t="shared" si="28"/>
        <v>Crèches</v>
      </c>
      <c r="AU20" s="151">
        <f t="shared" si="25"/>
        <v>26822</v>
      </c>
      <c r="AV20" s="102" t="str">
        <f t="shared" si="29"/>
        <v>71</v>
      </c>
      <c r="AW20" s="13">
        <f t="shared" si="30"/>
        <v>3</v>
      </c>
      <c r="AX20" s="13">
        <f t="shared" si="31"/>
        <v>0</v>
      </c>
      <c r="AY20" s="13">
        <f t="shared" si="32"/>
        <v>0</v>
      </c>
    </row>
    <row r="21" spans="1:51" ht="13.5" customHeight="1" x14ac:dyDescent="0.25">
      <c r="A21" s="44" t="s">
        <v>377</v>
      </c>
      <c r="B21" s="45" t="s">
        <v>378</v>
      </c>
      <c r="C21" s="46" t="s">
        <v>324</v>
      </c>
      <c r="D21" s="47" t="s">
        <v>39</v>
      </c>
      <c r="E21" s="48">
        <v>22798</v>
      </c>
      <c r="F21" s="49"/>
      <c r="G21" s="50"/>
      <c r="H21" s="50"/>
      <c r="I21" s="51"/>
      <c r="J21" s="50"/>
      <c r="K21" s="50"/>
      <c r="L21" s="52"/>
      <c r="M21" s="52"/>
      <c r="N21" s="50"/>
      <c r="O21" s="50"/>
      <c r="P21" s="51"/>
      <c r="Q21" s="50"/>
      <c r="R21" s="50"/>
      <c r="S21" s="52"/>
      <c r="T21" s="52" t="s">
        <v>56</v>
      </c>
      <c r="U21" s="53"/>
      <c r="V21" s="52"/>
      <c r="W21" s="54"/>
      <c r="X21" s="58">
        <f t="shared" si="0"/>
        <v>0</v>
      </c>
      <c r="Y21" s="65">
        <f t="shared" si="1"/>
        <v>0</v>
      </c>
      <c r="Z21" s="55">
        <f t="shared" si="3"/>
        <v>0</v>
      </c>
      <c r="AA21" s="55">
        <f t="shared" si="4"/>
        <v>0</v>
      </c>
      <c r="AB21" s="55">
        <f t="shared" si="5"/>
        <v>0</v>
      </c>
      <c r="AC21" s="55">
        <f t="shared" si="6"/>
        <v>0</v>
      </c>
      <c r="AD21" s="55">
        <f t="shared" si="7"/>
        <v>0</v>
      </c>
      <c r="AE21" s="55">
        <f t="shared" si="8"/>
        <v>0</v>
      </c>
      <c r="AF21" s="55">
        <f t="shared" si="9"/>
        <v>0</v>
      </c>
      <c r="AG21" s="55">
        <f t="shared" si="10"/>
        <v>5</v>
      </c>
      <c r="AH21" s="55">
        <f t="shared" si="11"/>
        <v>5</v>
      </c>
      <c r="AI21" s="55">
        <f t="shared" si="12"/>
        <v>0</v>
      </c>
      <c r="AJ21" s="55">
        <f t="shared" si="13"/>
        <v>0</v>
      </c>
      <c r="AK21" s="56">
        <f t="shared" si="14"/>
        <v>0</v>
      </c>
      <c r="AL21" s="56">
        <f t="shared" si="15"/>
        <v>0</v>
      </c>
      <c r="AM21" s="57">
        <f t="shared" si="16"/>
        <v>0</v>
      </c>
      <c r="AN21" s="58">
        <f t="shared" si="17"/>
        <v>0</v>
      </c>
      <c r="AO21" s="59">
        <v>41342</v>
      </c>
      <c r="AP21" s="4" t="s">
        <v>50</v>
      </c>
      <c r="AR21" s="13" t="str">
        <f t="shared" si="26"/>
        <v>BENETIERE</v>
      </c>
      <c r="AS21" s="13" t="str">
        <f t="shared" si="27"/>
        <v>Jean Marc</v>
      </c>
      <c r="AT21" s="13" t="str">
        <f t="shared" si="28"/>
        <v>Dynamic Vélo Riorges</v>
      </c>
      <c r="AU21" s="151">
        <f t="shared" si="25"/>
        <v>22798</v>
      </c>
      <c r="AV21" s="102" t="str">
        <f t="shared" si="29"/>
        <v>42</v>
      </c>
      <c r="AW21" s="13">
        <f t="shared" si="30"/>
        <v>5</v>
      </c>
      <c r="AX21" s="13">
        <f t="shared" si="31"/>
        <v>0</v>
      </c>
      <c r="AY21" s="13">
        <f t="shared" si="32"/>
        <v>0</v>
      </c>
    </row>
    <row r="22" spans="1:51" ht="13.5" customHeight="1" x14ac:dyDescent="0.25">
      <c r="A22" s="66" t="s">
        <v>66</v>
      </c>
      <c r="B22" s="67" t="s">
        <v>67</v>
      </c>
      <c r="C22" s="68" t="s">
        <v>2</v>
      </c>
      <c r="D22" s="69" t="s">
        <v>29</v>
      </c>
      <c r="E22" s="70">
        <v>21354</v>
      </c>
      <c r="F22" s="71"/>
      <c r="G22" s="72"/>
      <c r="H22" s="72"/>
      <c r="I22" s="73" t="s">
        <v>56</v>
      </c>
      <c r="J22" s="72"/>
      <c r="K22" s="72"/>
      <c r="L22" s="74"/>
      <c r="M22" s="74"/>
      <c r="N22" s="72"/>
      <c r="O22" s="72"/>
      <c r="P22" s="73"/>
      <c r="Q22" s="72"/>
      <c r="R22" s="72"/>
      <c r="S22" s="74"/>
      <c r="T22" s="74"/>
      <c r="U22" s="75"/>
      <c r="V22" s="74"/>
      <c r="W22" s="76"/>
      <c r="X22" s="77">
        <f t="shared" si="0"/>
        <v>0</v>
      </c>
      <c r="Y22" s="78">
        <f t="shared" si="1"/>
        <v>0</v>
      </c>
      <c r="Z22" s="79">
        <f t="shared" si="3"/>
        <v>0</v>
      </c>
      <c r="AA22" s="79">
        <f t="shared" si="4"/>
        <v>2</v>
      </c>
      <c r="AB22" s="79">
        <f t="shared" si="5"/>
        <v>2</v>
      </c>
      <c r="AC22" s="79">
        <f t="shared" si="6"/>
        <v>0</v>
      </c>
      <c r="AD22" s="79">
        <f t="shared" si="7"/>
        <v>0</v>
      </c>
      <c r="AE22" s="79">
        <f t="shared" si="8"/>
        <v>0</v>
      </c>
      <c r="AF22" s="79">
        <f t="shared" si="9"/>
        <v>0</v>
      </c>
      <c r="AG22" s="79">
        <f t="shared" si="10"/>
        <v>0</v>
      </c>
      <c r="AH22" s="79">
        <f t="shared" si="11"/>
        <v>0</v>
      </c>
      <c r="AI22" s="79">
        <f t="shared" si="12"/>
        <v>0</v>
      </c>
      <c r="AJ22" s="79">
        <f t="shared" si="13"/>
        <v>0</v>
      </c>
      <c r="AK22" s="80">
        <f t="shared" si="14"/>
        <v>0</v>
      </c>
      <c r="AL22" s="80">
        <f t="shared" si="15"/>
        <v>0</v>
      </c>
      <c r="AM22" s="81">
        <f t="shared" si="16"/>
        <v>0</v>
      </c>
      <c r="AN22" s="77">
        <f t="shared" si="17"/>
        <v>0</v>
      </c>
      <c r="AO22" s="82">
        <v>41292</v>
      </c>
      <c r="AP22" s="13" t="s">
        <v>50</v>
      </c>
      <c r="AR22" s="13" t="str">
        <f t="shared" si="26"/>
        <v>BERAUD</v>
      </c>
      <c r="AS22" s="13" t="str">
        <f t="shared" si="27"/>
        <v>Richard</v>
      </c>
      <c r="AT22" s="13" t="str">
        <f t="shared" si="28"/>
        <v>Cyclo Team 69</v>
      </c>
      <c r="AU22" s="151">
        <f t="shared" si="25"/>
        <v>21354</v>
      </c>
      <c r="AV22" s="102" t="str">
        <f t="shared" si="29"/>
        <v>69</v>
      </c>
      <c r="AW22" s="13">
        <f t="shared" si="30"/>
        <v>2</v>
      </c>
      <c r="AX22" s="13">
        <f t="shared" si="31"/>
        <v>0</v>
      </c>
      <c r="AY22" s="13">
        <f t="shared" si="32"/>
        <v>0</v>
      </c>
    </row>
    <row r="23" spans="1:51" ht="13.5" customHeight="1" x14ac:dyDescent="0.25">
      <c r="A23" s="44" t="s">
        <v>150</v>
      </c>
      <c r="B23" s="45" t="s">
        <v>151</v>
      </c>
      <c r="C23" s="46" t="s">
        <v>28</v>
      </c>
      <c r="D23" s="47" t="s">
        <v>29</v>
      </c>
      <c r="E23" s="48"/>
      <c r="F23" s="49"/>
      <c r="G23" s="50"/>
      <c r="H23" s="50"/>
      <c r="I23" s="51"/>
      <c r="J23" s="50"/>
      <c r="K23" s="50"/>
      <c r="L23" s="52"/>
      <c r="M23" s="52"/>
      <c r="N23" s="50"/>
      <c r="O23" s="50"/>
      <c r="P23" s="51"/>
      <c r="Q23" s="50"/>
      <c r="R23" s="50" t="s">
        <v>56</v>
      </c>
      <c r="S23" s="52"/>
      <c r="T23" s="52"/>
      <c r="U23" s="53"/>
      <c r="V23" s="52"/>
      <c r="W23" s="54"/>
      <c r="X23" s="58">
        <f t="shared" si="0"/>
        <v>0</v>
      </c>
      <c r="Y23" s="65">
        <f t="shared" si="1"/>
        <v>0</v>
      </c>
      <c r="Z23" s="55">
        <f t="shared" si="3"/>
        <v>0</v>
      </c>
      <c r="AA23" s="55">
        <f t="shared" si="4"/>
        <v>0</v>
      </c>
      <c r="AB23" s="55">
        <f t="shared" si="5"/>
        <v>0</v>
      </c>
      <c r="AC23" s="55">
        <f t="shared" si="6"/>
        <v>3</v>
      </c>
      <c r="AD23" s="55">
        <f t="shared" si="7"/>
        <v>3</v>
      </c>
      <c r="AE23" s="55">
        <f t="shared" si="8"/>
        <v>0</v>
      </c>
      <c r="AF23" s="55">
        <f t="shared" si="9"/>
        <v>0</v>
      </c>
      <c r="AG23" s="55">
        <f t="shared" si="10"/>
        <v>0</v>
      </c>
      <c r="AH23" s="55">
        <f t="shared" si="11"/>
        <v>0</v>
      </c>
      <c r="AI23" s="55">
        <f t="shared" si="12"/>
        <v>0</v>
      </c>
      <c r="AJ23" s="55">
        <f t="shared" si="13"/>
        <v>0</v>
      </c>
      <c r="AK23" s="56">
        <f t="shared" si="14"/>
        <v>0</v>
      </c>
      <c r="AL23" s="56">
        <f t="shared" si="15"/>
        <v>0</v>
      </c>
      <c r="AM23" s="57">
        <f t="shared" si="16"/>
        <v>0</v>
      </c>
      <c r="AN23" s="58">
        <f t="shared" si="17"/>
        <v>0</v>
      </c>
      <c r="AO23" s="59">
        <v>41357</v>
      </c>
      <c r="AP23" s="13" t="s">
        <v>50</v>
      </c>
      <c r="AR23" s="13" t="str">
        <f t="shared" si="26"/>
        <v>BERCET</v>
      </c>
      <c r="AS23" s="13" t="str">
        <f t="shared" si="27"/>
        <v>Joël</v>
      </c>
      <c r="AT23" s="13" t="str">
        <f t="shared" si="28"/>
        <v>VC Corbas</v>
      </c>
      <c r="AU23" s="151">
        <f t="shared" si="25"/>
        <v>0</v>
      </c>
      <c r="AV23" s="102" t="str">
        <f t="shared" si="29"/>
        <v>69</v>
      </c>
      <c r="AW23" s="13">
        <f t="shared" si="30"/>
        <v>3</v>
      </c>
      <c r="AX23" s="13">
        <f t="shared" si="31"/>
        <v>0</v>
      </c>
      <c r="AY23" s="13">
        <f t="shared" si="32"/>
        <v>0</v>
      </c>
    </row>
    <row r="24" spans="1:51" ht="13.5" customHeight="1" x14ac:dyDescent="0.25">
      <c r="A24" s="66" t="s">
        <v>152</v>
      </c>
      <c r="B24" s="67" t="s">
        <v>31</v>
      </c>
      <c r="C24" s="68" t="s">
        <v>118</v>
      </c>
      <c r="D24" s="69" t="s">
        <v>35</v>
      </c>
      <c r="E24" s="70">
        <v>16490</v>
      </c>
      <c r="F24" s="71"/>
      <c r="G24" s="72"/>
      <c r="H24" s="72"/>
      <c r="I24" s="73"/>
      <c r="J24" s="72"/>
      <c r="K24" s="72"/>
      <c r="L24" s="74" t="s">
        <v>56</v>
      </c>
      <c r="M24" s="74"/>
      <c r="N24" s="72"/>
      <c r="O24" s="72"/>
      <c r="P24" s="73"/>
      <c r="Q24" s="72"/>
      <c r="R24" s="72"/>
      <c r="S24" s="74"/>
      <c r="T24" s="74"/>
      <c r="U24" s="75"/>
      <c r="V24" s="74"/>
      <c r="W24" s="76"/>
      <c r="X24" s="77">
        <f t="shared" si="0"/>
        <v>0</v>
      </c>
      <c r="Y24" s="78">
        <f t="shared" si="1"/>
        <v>0</v>
      </c>
      <c r="Z24" s="79">
        <f t="shared" si="3"/>
        <v>0</v>
      </c>
      <c r="AA24" s="79">
        <f t="shared" si="4"/>
        <v>0</v>
      </c>
      <c r="AB24" s="79">
        <f t="shared" si="5"/>
        <v>0</v>
      </c>
      <c r="AC24" s="79">
        <f t="shared" si="6"/>
        <v>0</v>
      </c>
      <c r="AD24" s="79">
        <f t="shared" si="7"/>
        <v>0</v>
      </c>
      <c r="AE24" s="79">
        <f t="shared" si="8"/>
        <v>0</v>
      </c>
      <c r="AF24" s="79">
        <f t="shared" si="9"/>
        <v>0</v>
      </c>
      <c r="AG24" s="79">
        <f t="shared" si="10"/>
        <v>5</v>
      </c>
      <c r="AH24" s="79">
        <f t="shared" si="11"/>
        <v>5</v>
      </c>
      <c r="AI24" s="79">
        <f t="shared" si="12"/>
        <v>0</v>
      </c>
      <c r="AJ24" s="79">
        <f t="shared" si="13"/>
        <v>0</v>
      </c>
      <c r="AK24" s="80">
        <f t="shared" si="14"/>
        <v>0</v>
      </c>
      <c r="AL24" s="80">
        <f t="shared" si="15"/>
        <v>0</v>
      </c>
      <c r="AM24" s="81">
        <f t="shared" si="16"/>
        <v>0</v>
      </c>
      <c r="AN24" s="77">
        <f t="shared" si="17"/>
        <v>0</v>
      </c>
      <c r="AO24" s="82">
        <v>41359</v>
      </c>
      <c r="AP24" s="13" t="s">
        <v>50</v>
      </c>
      <c r="AQ24" s="4" t="s">
        <v>466</v>
      </c>
      <c r="AR24" s="13" t="str">
        <f t="shared" si="26"/>
        <v>BERGEROT</v>
      </c>
      <c r="AS24" s="13" t="str">
        <f t="shared" si="27"/>
        <v>André</v>
      </c>
      <c r="AT24" s="13" t="str">
        <f t="shared" si="28"/>
        <v>VSC Beaune</v>
      </c>
      <c r="AU24" s="151">
        <f t="shared" si="25"/>
        <v>16490</v>
      </c>
      <c r="AV24" s="102" t="str">
        <f t="shared" si="29"/>
        <v>21</v>
      </c>
      <c r="AW24" s="13">
        <f t="shared" si="30"/>
        <v>5</v>
      </c>
      <c r="AX24" s="13">
        <f t="shared" si="31"/>
        <v>0</v>
      </c>
      <c r="AY24" s="13">
        <f t="shared" si="32"/>
        <v>0</v>
      </c>
    </row>
    <row r="25" spans="1:51" ht="13.5" customHeight="1" x14ac:dyDescent="0.25">
      <c r="A25" s="44" t="s">
        <v>153</v>
      </c>
      <c r="B25" s="45" t="s">
        <v>154</v>
      </c>
      <c r="C25" s="46" t="s">
        <v>311</v>
      </c>
      <c r="D25" s="47" t="s">
        <v>35</v>
      </c>
      <c r="E25" s="48">
        <v>28387</v>
      </c>
      <c r="F25" s="49"/>
      <c r="G25" s="50"/>
      <c r="H25" s="50"/>
      <c r="I25" s="51"/>
      <c r="J25" s="50"/>
      <c r="K25" s="50"/>
      <c r="L25" s="52"/>
      <c r="M25" s="52"/>
      <c r="N25" s="50"/>
      <c r="O25" s="50"/>
      <c r="P25" s="51"/>
      <c r="Q25" s="50" t="s">
        <v>56</v>
      </c>
      <c r="R25" s="50"/>
      <c r="S25" s="52"/>
      <c r="T25" s="52"/>
      <c r="U25" s="53"/>
      <c r="V25" s="52"/>
      <c r="W25" s="54"/>
      <c r="X25" s="58">
        <f t="shared" si="0"/>
        <v>0</v>
      </c>
      <c r="Y25" s="65">
        <f t="shared" si="1"/>
        <v>0</v>
      </c>
      <c r="Z25" s="55">
        <f t="shared" si="3"/>
        <v>0</v>
      </c>
      <c r="AA25" s="55">
        <f t="shared" si="4"/>
        <v>2</v>
      </c>
      <c r="AB25" s="55">
        <f t="shared" si="5"/>
        <v>2</v>
      </c>
      <c r="AC25" s="55">
        <f t="shared" si="6"/>
        <v>0</v>
      </c>
      <c r="AD25" s="55">
        <f t="shared" si="7"/>
        <v>0</v>
      </c>
      <c r="AE25" s="55">
        <f t="shared" si="8"/>
        <v>0</v>
      </c>
      <c r="AF25" s="55">
        <f t="shared" si="9"/>
        <v>0</v>
      </c>
      <c r="AG25" s="55">
        <f t="shared" si="10"/>
        <v>0</v>
      </c>
      <c r="AH25" s="55">
        <f t="shared" si="11"/>
        <v>0</v>
      </c>
      <c r="AI25" s="55">
        <f t="shared" si="12"/>
        <v>0</v>
      </c>
      <c r="AJ25" s="55">
        <f t="shared" si="13"/>
        <v>0</v>
      </c>
      <c r="AK25" s="56">
        <f t="shared" si="14"/>
        <v>0</v>
      </c>
      <c r="AL25" s="56">
        <f t="shared" si="15"/>
        <v>0</v>
      </c>
      <c r="AM25" s="57">
        <f t="shared" si="16"/>
        <v>0</v>
      </c>
      <c r="AN25" s="58">
        <f t="shared" si="17"/>
        <v>0</v>
      </c>
      <c r="AO25" s="59">
        <v>41365</v>
      </c>
      <c r="AP25" s="13" t="s">
        <v>122</v>
      </c>
      <c r="AR25" s="13" t="str">
        <f t="shared" si="26"/>
        <v>BERLAND</v>
      </c>
      <c r="AS25" s="13" t="str">
        <f t="shared" si="27"/>
        <v>Benoît</v>
      </c>
      <c r="AT25" s="13" t="str">
        <f t="shared" si="28"/>
        <v xml:space="preserve">ASL Hauteville </v>
      </c>
      <c r="AU25" s="151">
        <f t="shared" si="25"/>
        <v>28387</v>
      </c>
      <c r="AV25" s="102" t="str">
        <f t="shared" si="29"/>
        <v>21</v>
      </c>
      <c r="AW25" s="13">
        <f t="shared" si="30"/>
        <v>2</v>
      </c>
      <c r="AX25" s="13">
        <f t="shared" si="31"/>
        <v>0</v>
      </c>
      <c r="AY25" s="13">
        <f t="shared" si="32"/>
        <v>0</v>
      </c>
    </row>
    <row r="26" spans="1:51" ht="13.5" customHeight="1" x14ac:dyDescent="0.25">
      <c r="A26" s="66" t="s">
        <v>100</v>
      </c>
      <c r="B26" s="67" t="s">
        <v>101</v>
      </c>
      <c r="C26" s="68" t="s">
        <v>62</v>
      </c>
      <c r="D26" s="69" t="s">
        <v>29</v>
      </c>
      <c r="E26" s="70">
        <v>18763</v>
      </c>
      <c r="F26" s="71"/>
      <c r="G26" s="72"/>
      <c r="H26" s="72"/>
      <c r="I26" s="73"/>
      <c r="J26" s="72"/>
      <c r="K26" s="72"/>
      <c r="L26" s="74" t="s">
        <v>56</v>
      </c>
      <c r="M26" s="74"/>
      <c r="N26" s="72"/>
      <c r="O26" s="72"/>
      <c r="P26" s="73"/>
      <c r="Q26" s="72"/>
      <c r="R26" s="72"/>
      <c r="S26" s="74"/>
      <c r="T26" s="74"/>
      <c r="U26" s="75"/>
      <c r="V26" s="74"/>
      <c r="W26" s="76"/>
      <c r="X26" s="77">
        <f t="shared" si="0"/>
        <v>0</v>
      </c>
      <c r="Y26" s="78">
        <f t="shared" si="1"/>
        <v>0</v>
      </c>
      <c r="Z26" s="79">
        <f t="shared" si="3"/>
        <v>0</v>
      </c>
      <c r="AA26" s="79">
        <f t="shared" si="4"/>
        <v>0</v>
      </c>
      <c r="AB26" s="79">
        <f t="shared" si="5"/>
        <v>0</v>
      </c>
      <c r="AC26" s="79">
        <f t="shared" si="6"/>
        <v>0</v>
      </c>
      <c r="AD26" s="79">
        <f t="shared" si="7"/>
        <v>0</v>
      </c>
      <c r="AE26" s="79">
        <f t="shared" si="8"/>
        <v>0</v>
      </c>
      <c r="AF26" s="79">
        <f t="shared" si="9"/>
        <v>0</v>
      </c>
      <c r="AG26" s="79">
        <f t="shared" si="10"/>
        <v>5</v>
      </c>
      <c r="AH26" s="79">
        <f t="shared" si="11"/>
        <v>5</v>
      </c>
      <c r="AI26" s="79">
        <f t="shared" si="12"/>
        <v>0</v>
      </c>
      <c r="AJ26" s="79">
        <f t="shared" si="13"/>
        <v>0</v>
      </c>
      <c r="AK26" s="80">
        <f t="shared" si="14"/>
        <v>0</v>
      </c>
      <c r="AL26" s="80">
        <f t="shared" si="15"/>
        <v>0</v>
      </c>
      <c r="AM26" s="81">
        <f t="shared" si="16"/>
        <v>0</v>
      </c>
      <c r="AN26" s="77">
        <f t="shared" si="17"/>
        <v>0</v>
      </c>
      <c r="AO26" s="82">
        <v>41310</v>
      </c>
      <c r="AP26" s="8" t="s">
        <v>50</v>
      </c>
      <c r="AR26" s="13" t="str">
        <f t="shared" si="26"/>
        <v>BESSON</v>
      </c>
      <c r="AS26" s="13" t="str">
        <f t="shared" si="27"/>
        <v>Robert</v>
      </c>
      <c r="AT26" s="13" t="str">
        <f t="shared" si="28"/>
        <v>AC Francheleins</v>
      </c>
      <c r="AU26" s="151">
        <f t="shared" si="25"/>
        <v>18763</v>
      </c>
      <c r="AV26" s="102" t="str">
        <f t="shared" si="29"/>
        <v>69</v>
      </c>
      <c r="AW26" s="13">
        <f t="shared" si="30"/>
        <v>5</v>
      </c>
      <c r="AX26" s="13">
        <f t="shared" si="31"/>
        <v>0</v>
      </c>
      <c r="AY26" s="13">
        <f t="shared" si="32"/>
        <v>0</v>
      </c>
    </row>
    <row r="27" spans="1:51" ht="13.5" customHeight="1" x14ac:dyDescent="0.25">
      <c r="A27" s="44" t="s">
        <v>386</v>
      </c>
      <c r="B27" s="45" t="s">
        <v>260</v>
      </c>
      <c r="C27" s="46" t="s">
        <v>49</v>
      </c>
      <c r="D27" s="47" t="s">
        <v>29</v>
      </c>
      <c r="E27" s="48">
        <v>31505</v>
      </c>
      <c r="F27" s="49"/>
      <c r="G27" s="50"/>
      <c r="H27" s="50"/>
      <c r="I27" s="51"/>
      <c r="J27" s="50"/>
      <c r="K27" s="50" t="s">
        <v>56</v>
      </c>
      <c r="L27" s="52"/>
      <c r="M27" s="52"/>
      <c r="N27" s="50"/>
      <c r="O27" s="50"/>
      <c r="P27" s="51"/>
      <c r="Q27" s="50"/>
      <c r="R27" s="50"/>
      <c r="S27" s="52"/>
      <c r="T27" s="52"/>
      <c r="U27" s="53"/>
      <c r="V27" s="52"/>
      <c r="W27" s="54"/>
      <c r="X27" s="58">
        <f t="shared" si="0"/>
        <v>0</v>
      </c>
      <c r="Y27" s="65">
        <f t="shared" si="1"/>
        <v>0</v>
      </c>
      <c r="Z27" s="55">
        <f t="shared" si="3"/>
        <v>0</v>
      </c>
      <c r="AA27" s="55">
        <f t="shared" si="4"/>
        <v>0</v>
      </c>
      <c r="AB27" s="55">
        <f t="shared" si="5"/>
        <v>0</v>
      </c>
      <c r="AC27" s="55">
        <f t="shared" si="6"/>
        <v>0</v>
      </c>
      <c r="AD27" s="55">
        <f t="shared" si="7"/>
        <v>0</v>
      </c>
      <c r="AE27" s="55">
        <f t="shared" si="8"/>
        <v>4</v>
      </c>
      <c r="AF27" s="55">
        <f t="shared" si="9"/>
        <v>4</v>
      </c>
      <c r="AG27" s="55">
        <f t="shared" si="10"/>
        <v>0</v>
      </c>
      <c r="AH27" s="55">
        <f t="shared" si="11"/>
        <v>0</v>
      </c>
      <c r="AI27" s="55">
        <f t="shared" si="12"/>
        <v>0</v>
      </c>
      <c r="AJ27" s="55">
        <f t="shared" si="13"/>
        <v>0</v>
      </c>
      <c r="AK27" s="56">
        <f t="shared" si="14"/>
        <v>0</v>
      </c>
      <c r="AL27" s="56">
        <f t="shared" si="15"/>
        <v>0</v>
      </c>
      <c r="AM27" s="57">
        <f t="shared" si="16"/>
        <v>0</v>
      </c>
      <c r="AN27" s="58">
        <f t="shared" si="17"/>
        <v>0</v>
      </c>
      <c r="AO27" s="59">
        <v>41344</v>
      </c>
      <c r="AP27" s="13" t="s">
        <v>50</v>
      </c>
      <c r="AR27" s="13" t="str">
        <f t="shared" si="26"/>
        <v>BESSY</v>
      </c>
      <c r="AS27" s="13" t="str">
        <f t="shared" si="27"/>
        <v>Anthony</v>
      </c>
      <c r="AT27" s="13" t="str">
        <f t="shared" si="28"/>
        <v>Gleizé CC</v>
      </c>
      <c r="AU27" s="151">
        <f t="shared" si="25"/>
        <v>31505</v>
      </c>
      <c r="AV27" s="102" t="str">
        <f t="shared" si="29"/>
        <v>69</v>
      </c>
      <c r="AW27" s="13">
        <f t="shared" si="30"/>
        <v>4</v>
      </c>
      <c r="AX27" s="13">
        <f t="shared" si="31"/>
        <v>0</v>
      </c>
      <c r="AY27" s="13">
        <f t="shared" si="32"/>
        <v>0</v>
      </c>
    </row>
    <row r="28" spans="1:51" ht="13.5" customHeight="1" x14ac:dyDescent="0.25">
      <c r="A28" s="66" t="s">
        <v>156</v>
      </c>
      <c r="B28" s="67" t="s">
        <v>157</v>
      </c>
      <c r="C28" s="68" t="s">
        <v>442</v>
      </c>
      <c r="D28" s="69" t="s">
        <v>35</v>
      </c>
      <c r="E28" s="70">
        <v>31282</v>
      </c>
      <c r="F28" s="71"/>
      <c r="G28" s="72" t="s">
        <v>56</v>
      </c>
      <c r="H28" s="72"/>
      <c r="I28" s="73" t="s">
        <v>56</v>
      </c>
      <c r="J28" s="72"/>
      <c r="K28" s="72"/>
      <c r="L28" s="74"/>
      <c r="M28" s="74"/>
      <c r="N28" s="72"/>
      <c r="O28" s="72"/>
      <c r="P28" s="73"/>
      <c r="Q28" s="72"/>
      <c r="R28" s="72"/>
      <c r="S28" s="74"/>
      <c r="T28" s="74"/>
      <c r="U28" s="75"/>
      <c r="V28" s="74"/>
      <c r="W28" s="76"/>
      <c r="X28" s="77">
        <f t="shared" si="0"/>
        <v>0</v>
      </c>
      <c r="Y28" s="78">
        <f t="shared" si="1"/>
        <v>1</v>
      </c>
      <c r="Z28" s="79">
        <f t="shared" si="3"/>
        <v>1</v>
      </c>
      <c r="AA28" s="79">
        <f t="shared" si="4"/>
        <v>2</v>
      </c>
      <c r="AB28" s="79">
        <f t="shared" si="5"/>
        <v>0</v>
      </c>
      <c r="AC28" s="79">
        <f t="shared" si="6"/>
        <v>0</v>
      </c>
      <c r="AD28" s="79">
        <f t="shared" si="7"/>
        <v>0</v>
      </c>
      <c r="AE28" s="79">
        <f t="shared" si="8"/>
        <v>0</v>
      </c>
      <c r="AF28" s="79">
        <f t="shared" si="9"/>
        <v>0</v>
      </c>
      <c r="AG28" s="79">
        <f t="shared" si="10"/>
        <v>0</v>
      </c>
      <c r="AH28" s="79">
        <f t="shared" si="11"/>
        <v>0</v>
      </c>
      <c r="AI28" s="79">
        <f t="shared" si="12"/>
        <v>0</v>
      </c>
      <c r="AJ28" s="79">
        <f t="shared" si="13"/>
        <v>0</v>
      </c>
      <c r="AK28" s="80">
        <f t="shared" si="14"/>
        <v>0</v>
      </c>
      <c r="AL28" s="80">
        <f t="shared" si="15"/>
        <v>0</v>
      </c>
      <c r="AM28" s="81">
        <f t="shared" si="16"/>
        <v>0</v>
      </c>
      <c r="AN28" s="77">
        <f t="shared" si="17"/>
        <v>0</v>
      </c>
      <c r="AO28" s="82">
        <v>41351</v>
      </c>
      <c r="AP28" s="13" t="s">
        <v>50</v>
      </c>
      <c r="AQ28" s="13"/>
      <c r="AR28" s="13" t="str">
        <f t="shared" si="26"/>
        <v>BEUDET</v>
      </c>
      <c r="AS28" s="13" t="str">
        <f t="shared" si="27"/>
        <v>Yoann</v>
      </c>
      <c r="AT28" s="13" t="str">
        <f t="shared" si="28"/>
        <v>VS Longecourt en plaine</v>
      </c>
      <c r="AU28" s="151">
        <f t="shared" si="25"/>
        <v>31282</v>
      </c>
      <c r="AV28" s="102" t="str">
        <f t="shared" si="29"/>
        <v>21</v>
      </c>
      <c r="AW28" s="13">
        <f t="shared" si="30"/>
        <v>1</v>
      </c>
      <c r="AX28" s="13">
        <f t="shared" si="31"/>
        <v>0</v>
      </c>
      <c r="AY28" s="13">
        <f t="shared" si="32"/>
        <v>0</v>
      </c>
    </row>
    <row r="29" spans="1:51" ht="13.5" customHeight="1" x14ac:dyDescent="0.25">
      <c r="A29" s="44" t="s">
        <v>160</v>
      </c>
      <c r="B29" s="45" t="s">
        <v>161</v>
      </c>
      <c r="C29" s="46" t="s">
        <v>38</v>
      </c>
      <c r="D29" s="47" t="s">
        <v>39</v>
      </c>
      <c r="E29" s="48">
        <v>19520</v>
      </c>
      <c r="F29" s="49"/>
      <c r="G29" s="50"/>
      <c r="H29" s="50"/>
      <c r="I29" s="51"/>
      <c r="J29" s="50"/>
      <c r="K29" s="50"/>
      <c r="L29" s="52" t="s">
        <v>56</v>
      </c>
      <c r="M29" s="52"/>
      <c r="N29" s="50"/>
      <c r="O29" s="50"/>
      <c r="P29" s="51"/>
      <c r="Q29" s="50"/>
      <c r="R29" s="50"/>
      <c r="S29" s="52"/>
      <c r="T29" s="52" t="s">
        <v>56</v>
      </c>
      <c r="U29" s="53"/>
      <c r="V29" s="52"/>
      <c r="W29" s="54"/>
      <c r="X29" s="58">
        <f t="shared" si="0"/>
        <v>0</v>
      </c>
      <c r="Y29" s="65">
        <f t="shared" si="1"/>
        <v>0</v>
      </c>
      <c r="Z29" s="55">
        <f t="shared" si="3"/>
        <v>0</v>
      </c>
      <c r="AA29" s="55">
        <f t="shared" si="4"/>
        <v>0</v>
      </c>
      <c r="AB29" s="55">
        <f t="shared" si="5"/>
        <v>0</v>
      </c>
      <c r="AC29" s="55">
        <f t="shared" si="6"/>
        <v>0</v>
      </c>
      <c r="AD29" s="55">
        <f t="shared" si="7"/>
        <v>0</v>
      </c>
      <c r="AE29" s="55">
        <f t="shared" si="8"/>
        <v>0</v>
      </c>
      <c r="AF29" s="55">
        <f t="shared" si="9"/>
        <v>0</v>
      </c>
      <c r="AG29" s="55">
        <f t="shared" si="10"/>
        <v>5</v>
      </c>
      <c r="AH29" s="55">
        <f t="shared" si="11"/>
        <v>5</v>
      </c>
      <c r="AI29" s="55">
        <f t="shared" si="12"/>
        <v>0</v>
      </c>
      <c r="AJ29" s="55">
        <f t="shared" si="13"/>
        <v>0</v>
      </c>
      <c r="AK29" s="56">
        <f t="shared" si="14"/>
        <v>0</v>
      </c>
      <c r="AL29" s="56">
        <f t="shared" si="15"/>
        <v>0</v>
      </c>
      <c r="AM29" s="57">
        <f t="shared" si="16"/>
        <v>0</v>
      </c>
      <c r="AN29" s="58">
        <f t="shared" si="17"/>
        <v>0</v>
      </c>
      <c r="AO29" s="59">
        <v>41326</v>
      </c>
      <c r="AP29" s="8" t="s">
        <v>50</v>
      </c>
      <c r="AR29" s="13" t="str">
        <f t="shared" si="26"/>
        <v>BIGNON</v>
      </c>
      <c r="AS29" s="13" t="str">
        <f t="shared" si="27"/>
        <v>Elie</v>
      </c>
      <c r="AT29" s="13" t="str">
        <f t="shared" si="28"/>
        <v>Dynamic Riorges Vélo</v>
      </c>
      <c r="AU29" s="151">
        <f t="shared" si="25"/>
        <v>19520</v>
      </c>
      <c r="AV29" s="102" t="str">
        <f t="shared" si="29"/>
        <v>42</v>
      </c>
      <c r="AW29" s="13">
        <f t="shared" si="30"/>
        <v>5</v>
      </c>
      <c r="AX29" s="13">
        <f t="shared" si="31"/>
        <v>0</v>
      </c>
      <c r="AY29" s="13">
        <f t="shared" si="32"/>
        <v>0</v>
      </c>
    </row>
    <row r="30" spans="1:51" ht="13.5" customHeight="1" x14ac:dyDescent="0.25">
      <c r="A30" s="66" t="s">
        <v>162</v>
      </c>
      <c r="B30" s="67" t="s">
        <v>155</v>
      </c>
      <c r="C30" s="68" t="s">
        <v>62</v>
      </c>
      <c r="D30" s="69" t="s">
        <v>23</v>
      </c>
      <c r="E30" s="70">
        <v>27944</v>
      </c>
      <c r="F30" s="71"/>
      <c r="G30" s="72"/>
      <c r="H30" s="72"/>
      <c r="I30" s="73" t="s">
        <v>56</v>
      </c>
      <c r="J30" s="72"/>
      <c r="K30" s="72"/>
      <c r="L30" s="74"/>
      <c r="M30" s="74"/>
      <c r="N30" s="72"/>
      <c r="O30" s="72"/>
      <c r="P30" s="73"/>
      <c r="Q30" s="72"/>
      <c r="R30" s="72"/>
      <c r="S30" s="74"/>
      <c r="T30" s="74"/>
      <c r="U30" s="75"/>
      <c r="V30" s="74"/>
      <c r="W30" s="76"/>
      <c r="X30" s="77">
        <f t="shared" si="0"/>
        <v>0</v>
      </c>
      <c r="Y30" s="78">
        <f t="shared" si="1"/>
        <v>0</v>
      </c>
      <c r="Z30" s="79">
        <f t="shared" si="3"/>
        <v>0</v>
      </c>
      <c r="AA30" s="79">
        <f t="shared" si="4"/>
        <v>2</v>
      </c>
      <c r="AB30" s="79">
        <f t="shared" si="5"/>
        <v>2</v>
      </c>
      <c r="AC30" s="79">
        <f t="shared" si="6"/>
        <v>0</v>
      </c>
      <c r="AD30" s="79">
        <f t="shared" si="7"/>
        <v>0</v>
      </c>
      <c r="AE30" s="79">
        <f t="shared" si="8"/>
        <v>0</v>
      </c>
      <c r="AF30" s="79">
        <f t="shared" si="9"/>
        <v>0</v>
      </c>
      <c r="AG30" s="79">
        <f t="shared" si="10"/>
        <v>0</v>
      </c>
      <c r="AH30" s="79">
        <f t="shared" si="11"/>
        <v>0</v>
      </c>
      <c r="AI30" s="79">
        <f t="shared" si="12"/>
        <v>0</v>
      </c>
      <c r="AJ30" s="79">
        <f t="shared" si="13"/>
        <v>0</v>
      </c>
      <c r="AK30" s="80">
        <f t="shared" si="14"/>
        <v>0</v>
      </c>
      <c r="AL30" s="80">
        <f t="shared" si="15"/>
        <v>0</v>
      </c>
      <c r="AM30" s="81">
        <f t="shared" si="16"/>
        <v>0</v>
      </c>
      <c r="AN30" s="77">
        <f t="shared" si="17"/>
        <v>0</v>
      </c>
      <c r="AO30" s="82">
        <v>41344</v>
      </c>
      <c r="AP30" s="13" t="s">
        <v>50</v>
      </c>
      <c r="AR30" s="13" t="str">
        <f t="shared" si="26"/>
        <v>BOINON</v>
      </c>
      <c r="AS30" s="13" t="str">
        <f t="shared" si="27"/>
        <v>Sylvain</v>
      </c>
      <c r="AT30" s="13" t="str">
        <f t="shared" si="28"/>
        <v>AC Francheleins</v>
      </c>
      <c r="AU30" s="151">
        <f t="shared" si="25"/>
        <v>27944</v>
      </c>
      <c r="AV30" s="102" t="str">
        <f t="shared" si="29"/>
        <v>01</v>
      </c>
      <c r="AW30" s="13">
        <f t="shared" si="30"/>
        <v>2</v>
      </c>
      <c r="AX30" s="13">
        <f t="shared" si="31"/>
        <v>0</v>
      </c>
      <c r="AY30" s="13">
        <f t="shared" si="32"/>
        <v>0</v>
      </c>
    </row>
    <row r="31" spans="1:51" ht="13.5" customHeight="1" x14ac:dyDescent="0.25">
      <c r="A31" s="44" t="s">
        <v>163</v>
      </c>
      <c r="B31" s="45" t="s">
        <v>164</v>
      </c>
      <c r="C31" s="46" t="s">
        <v>28</v>
      </c>
      <c r="D31" s="47" t="s">
        <v>29</v>
      </c>
      <c r="E31" s="48">
        <v>21748</v>
      </c>
      <c r="F31" s="49"/>
      <c r="G31" s="50"/>
      <c r="H31" s="50"/>
      <c r="I31" s="51"/>
      <c r="J31" s="50"/>
      <c r="K31" s="50"/>
      <c r="L31" s="52"/>
      <c r="M31" s="52"/>
      <c r="N31" s="50"/>
      <c r="O31" s="50"/>
      <c r="P31" s="51"/>
      <c r="Q31" s="50"/>
      <c r="R31" s="50" t="s">
        <v>56</v>
      </c>
      <c r="S31" s="52"/>
      <c r="T31" s="52"/>
      <c r="U31" s="53"/>
      <c r="V31" s="52"/>
      <c r="W31" s="54"/>
      <c r="X31" s="58">
        <f t="shared" si="0"/>
        <v>0</v>
      </c>
      <c r="Y31" s="65">
        <f t="shared" si="1"/>
        <v>0</v>
      </c>
      <c r="Z31" s="55">
        <f t="shared" si="3"/>
        <v>0</v>
      </c>
      <c r="AA31" s="55">
        <f t="shared" si="4"/>
        <v>0</v>
      </c>
      <c r="AB31" s="55">
        <f t="shared" si="5"/>
        <v>0</v>
      </c>
      <c r="AC31" s="55">
        <f t="shared" si="6"/>
        <v>3</v>
      </c>
      <c r="AD31" s="55">
        <f t="shared" si="7"/>
        <v>3</v>
      </c>
      <c r="AE31" s="55">
        <f t="shared" si="8"/>
        <v>0</v>
      </c>
      <c r="AF31" s="55">
        <f t="shared" si="9"/>
        <v>0</v>
      </c>
      <c r="AG31" s="55">
        <f t="shared" si="10"/>
        <v>0</v>
      </c>
      <c r="AH31" s="55">
        <f t="shared" si="11"/>
        <v>0</v>
      </c>
      <c r="AI31" s="55">
        <f t="shared" si="12"/>
        <v>0</v>
      </c>
      <c r="AJ31" s="55">
        <f t="shared" si="13"/>
        <v>0</v>
      </c>
      <c r="AK31" s="56">
        <f t="shared" si="14"/>
        <v>0</v>
      </c>
      <c r="AL31" s="56">
        <f t="shared" si="15"/>
        <v>0</v>
      </c>
      <c r="AM31" s="57">
        <f t="shared" si="16"/>
        <v>0</v>
      </c>
      <c r="AN31" s="58">
        <f t="shared" si="17"/>
        <v>0</v>
      </c>
      <c r="AO31" s="59">
        <v>41329</v>
      </c>
      <c r="AP31" s="13" t="s">
        <v>310</v>
      </c>
      <c r="AR31" s="13" t="str">
        <f t="shared" si="26"/>
        <v>BONDETTI</v>
      </c>
      <c r="AS31" s="13" t="str">
        <f t="shared" si="27"/>
        <v>Aldo</v>
      </c>
      <c r="AT31" s="13" t="str">
        <f t="shared" si="28"/>
        <v>VC Corbas</v>
      </c>
      <c r="AU31" s="151">
        <f t="shared" si="25"/>
        <v>21748</v>
      </c>
      <c r="AV31" s="102" t="str">
        <f t="shared" si="29"/>
        <v>69</v>
      </c>
      <c r="AW31" s="13">
        <f t="shared" si="30"/>
        <v>3</v>
      </c>
      <c r="AX31" s="13">
        <f t="shared" si="31"/>
        <v>0</v>
      </c>
      <c r="AY31" s="13">
        <f t="shared" si="32"/>
        <v>0</v>
      </c>
    </row>
    <row r="32" spans="1:51" ht="13.5" customHeight="1" x14ac:dyDescent="0.25">
      <c r="A32" s="66" t="s">
        <v>165</v>
      </c>
      <c r="B32" s="67" t="s">
        <v>166</v>
      </c>
      <c r="C32" s="68" t="s">
        <v>303</v>
      </c>
      <c r="D32" s="69" t="s">
        <v>39</v>
      </c>
      <c r="E32" s="70">
        <v>19616</v>
      </c>
      <c r="F32" s="71"/>
      <c r="G32" s="72" t="s">
        <v>56</v>
      </c>
      <c r="H32" s="72"/>
      <c r="I32" s="73"/>
      <c r="J32" s="72"/>
      <c r="K32" s="72"/>
      <c r="L32" s="74"/>
      <c r="M32" s="74"/>
      <c r="N32" s="72"/>
      <c r="O32" s="72"/>
      <c r="P32" s="73"/>
      <c r="Q32" s="72"/>
      <c r="R32" s="72" t="s">
        <v>56</v>
      </c>
      <c r="S32" s="74"/>
      <c r="T32" s="74"/>
      <c r="U32" s="75"/>
      <c r="V32" s="74"/>
      <c r="W32" s="76"/>
      <c r="X32" s="77">
        <f t="shared" si="0"/>
        <v>0</v>
      </c>
      <c r="Y32" s="78">
        <f t="shared" si="1"/>
        <v>1</v>
      </c>
      <c r="Z32" s="79">
        <f t="shared" si="3"/>
        <v>1</v>
      </c>
      <c r="AA32" s="79">
        <f t="shared" si="4"/>
        <v>0</v>
      </c>
      <c r="AB32" s="79">
        <f t="shared" si="5"/>
        <v>0</v>
      </c>
      <c r="AC32" s="79">
        <f t="shared" si="6"/>
        <v>3</v>
      </c>
      <c r="AD32" s="79">
        <f t="shared" si="7"/>
        <v>0</v>
      </c>
      <c r="AE32" s="79">
        <f t="shared" si="8"/>
        <v>0</v>
      </c>
      <c r="AF32" s="79">
        <f t="shared" si="9"/>
        <v>0</v>
      </c>
      <c r="AG32" s="79">
        <f t="shared" si="10"/>
        <v>0</v>
      </c>
      <c r="AH32" s="79">
        <f t="shared" si="11"/>
        <v>0</v>
      </c>
      <c r="AI32" s="79">
        <f t="shared" si="12"/>
        <v>0</v>
      </c>
      <c r="AJ32" s="79">
        <f t="shared" si="13"/>
        <v>0</v>
      </c>
      <c r="AK32" s="80">
        <f t="shared" si="14"/>
        <v>0</v>
      </c>
      <c r="AL32" s="80">
        <f t="shared" si="15"/>
        <v>0</v>
      </c>
      <c r="AM32" s="81">
        <f t="shared" si="16"/>
        <v>0</v>
      </c>
      <c r="AN32" s="77">
        <f t="shared" si="17"/>
        <v>0</v>
      </c>
      <c r="AO32" s="82">
        <v>41326</v>
      </c>
      <c r="AP32" s="13" t="s">
        <v>50</v>
      </c>
      <c r="AR32" s="13" t="str">
        <f t="shared" si="26"/>
        <v>BOUCHET</v>
      </c>
      <c r="AS32" s="13" t="str">
        <f t="shared" si="27"/>
        <v>Bernard</v>
      </c>
      <c r="AT32" s="13" t="str">
        <f t="shared" si="28"/>
        <v>VS Fraisses</v>
      </c>
      <c r="AU32" s="151">
        <f t="shared" si="25"/>
        <v>19616</v>
      </c>
      <c r="AV32" s="102" t="str">
        <f t="shared" si="29"/>
        <v>42</v>
      </c>
      <c r="AW32" s="13">
        <f t="shared" si="30"/>
        <v>1</v>
      </c>
      <c r="AX32" s="13">
        <f t="shared" si="31"/>
        <v>0</v>
      </c>
      <c r="AY32" s="13">
        <f t="shared" si="32"/>
        <v>0</v>
      </c>
    </row>
    <row r="33" spans="1:51" ht="13.5" customHeight="1" x14ac:dyDescent="0.25">
      <c r="A33" s="44" t="s">
        <v>467</v>
      </c>
      <c r="B33" s="45" t="s">
        <v>98</v>
      </c>
      <c r="C33" s="46" t="s">
        <v>468</v>
      </c>
      <c r="D33" s="47" t="s">
        <v>469</v>
      </c>
      <c r="E33" s="48">
        <v>26124</v>
      </c>
      <c r="F33" s="49"/>
      <c r="G33" s="50"/>
      <c r="H33" s="50"/>
      <c r="I33" s="51"/>
      <c r="J33" s="50"/>
      <c r="K33" s="50"/>
      <c r="L33" s="52"/>
      <c r="M33" s="52"/>
      <c r="N33" s="50"/>
      <c r="O33" s="50"/>
      <c r="P33" s="51"/>
      <c r="Q33" s="50"/>
      <c r="R33" s="50"/>
      <c r="S33" s="52" t="s">
        <v>56</v>
      </c>
      <c r="T33" s="52"/>
      <c r="U33" s="53"/>
      <c r="V33" s="52"/>
      <c r="W33" s="54"/>
      <c r="X33" s="58">
        <f t="shared" si="0"/>
        <v>0</v>
      </c>
      <c r="Y33" s="65">
        <f t="shared" si="1"/>
        <v>0</v>
      </c>
      <c r="Z33" s="55">
        <f t="shared" si="3"/>
        <v>0</v>
      </c>
      <c r="AA33" s="55">
        <f t="shared" si="4"/>
        <v>0</v>
      </c>
      <c r="AB33" s="55">
        <f t="shared" si="5"/>
        <v>0</v>
      </c>
      <c r="AC33" s="55">
        <f t="shared" si="6"/>
        <v>0</v>
      </c>
      <c r="AD33" s="55">
        <f t="shared" si="7"/>
        <v>0</v>
      </c>
      <c r="AE33" s="55">
        <f t="shared" si="8"/>
        <v>4</v>
      </c>
      <c r="AF33" s="55">
        <f t="shared" si="9"/>
        <v>4</v>
      </c>
      <c r="AG33" s="55">
        <f t="shared" si="10"/>
        <v>0</v>
      </c>
      <c r="AH33" s="55">
        <f t="shared" si="11"/>
        <v>0</v>
      </c>
      <c r="AI33" s="55">
        <f t="shared" si="12"/>
        <v>0</v>
      </c>
      <c r="AJ33" s="55">
        <f t="shared" si="13"/>
        <v>0</v>
      </c>
      <c r="AK33" s="56">
        <f t="shared" si="14"/>
        <v>0</v>
      </c>
      <c r="AL33" s="56">
        <f t="shared" si="15"/>
        <v>0</v>
      </c>
      <c r="AM33" s="57">
        <f t="shared" si="16"/>
        <v>0</v>
      </c>
      <c r="AN33" s="58">
        <f t="shared" si="17"/>
        <v>0</v>
      </c>
      <c r="AO33" s="59">
        <v>41357</v>
      </c>
      <c r="AP33" s="13" t="s">
        <v>50</v>
      </c>
      <c r="AR33" s="13" t="str">
        <f t="shared" si="26"/>
        <v>BOUGAIN</v>
      </c>
      <c r="AS33" s="13" t="str">
        <f t="shared" si="27"/>
        <v>David</v>
      </c>
      <c r="AT33" s="13" t="str">
        <f t="shared" si="28"/>
        <v>Team SPOC Nice</v>
      </c>
      <c r="AU33" s="151">
        <f t="shared" si="25"/>
        <v>26124</v>
      </c>
      <c r="AV33" s="102" t="str">
        <f t="shared" si="29"/>
        <v>06</v>
      </c>
      <c r="AW33" s="13">
        <f t="shared" si="30"/>
        <v>4</v>
      </c>
      <c r="AX33" s="13">
        <f t="shared" si="31"/>
        <v>0</v>
      </c>
      <c r="AY33" s="13">
        <f t="shared" si="32"/>
        <v>0</v>
      </c>
    </row>
    <row r="34" spans="1:51" ht="13.5" customHeight="1" x14ac:dyDescent="0.25">
      <c r="A34" s="66" t="s">
        <v>167</v>
      </c>
      <c r="B34" s="67" t="s">
        <v>168</v>
      </c>
      <c r="C34" s="68" t="s">
        <v>320</v>
      </c>
      <c r="D34" s="69" t="s">
        <v>23</v>
      </c>
      <c r="E34" s="70">
        <v>21798</v>
      </c>
      <c r="F34" s="71"/>
      <c r="G34" s="72"/>
      <c r="H34" s="72"/>
      <c r="I34" s="73"/>
      <c r="J34" s="72"/>
      <c r="K34" s="72"/>
      <c r="L34" s="74" t="s">
        <v>56</v>
      </c>
      <c r="M34" s="74"/>
      <c r="N34" s="72"/>
      <c r="O34" s="72"/>
      <c r="P34" s="73"/>
      <c r="Q34" s="72"/>
      <c r="R34" s="72"/>
      <c r="S34" s="74"/>
      <c r="T34" s="74"/>
      <c r="U34" s="75"/>
      <c r="V34" s="74"/>
      <c r="W34" s="76"/>
      <c r="X34" s="77">
        <f t="shared" si="0"/>
        <v>0</v>
      </c>
      <c r="Y34" s="78">
        <f t="shared" si="1"/>
        <v>0</v>
      </c>
      <c r="Z34" s="79">
        <f t="shared" si="3"/>
        <v>0</v>
      </c>
      <c r="AA34" s="79">
        <f t="shared" si="4"/>
        <v>0</v>
      </c>
      <c r="AB34" s="79">
        <f t="shared" si="5"/>
        <v>0</v>
      </c>
      <c r="AC34" s="79">
        <f t="shared" si="6"/>
        <v>0</v>
      </c>
      <c r="AD34" s="79">
        <f t="shared" si="7"/>
        <v>0</v>
      </c>
      <c r="AE34" s="79">
        <f t="shared" si="8"/>
        <v>0</v>
      </c>
      <c r="AF34" s="79">
        <f t="shared" si="9"/>
        <v>0</v>
      </c>
      <c r="AG34" s="79">
        <f t="shared" si="10"/>
        <v>5</v>
      </c>
      <c r="AH34" s="79">
        <f t="shared" si="11"/>
        <v>5</v>
      </c>
      <c r="AI34" s="79">
        <f t="shared" si="12"/>
        <v>0</v>
      </c>
      <c r="AJ34" s="79">
        <f t="shared" si="13"/>
        <v>0</v>
      </c>
      <c r="AK34" s="80">
        <f t="shared" si="14"/>
        <v>0</v>
      </c>
      <c r="AL34" s="80">
        <f t="shared" si="15"/>
        <v>0</v>
      </c>
      <c r="AM34" s="81">
        <f t="shared" si="16"/>
        <v>0</v>
      </c>
      <c r="AN34" s="77">
        <f t="shared" si="17"/>
        <v>0</v>
      </c>
      <c r="AO34" s="82">
        <v>41333</v>
      </c>
      <c r="AP34" s="8" t="s">
        <v>50</v>
      </c>
      <c r="AR34" s="13" t="str">
        <f t="shared" si="26"/>
        <v>BOURGEON</v>
      </c>
      <c r="AS34" s="13" t="str">
        <f t="shared" si="27"/>
        <v>J.Claude</v>
      </c>
      <c r="AT34" s="13" t="str">
        <f t="shared" si="28"/>
        <v>CC Replonges</v>
      </c>
      <c r="AU34" s="151">
        <f t="shared" si="25"/>
        <v>21798</v>
      </c>
      <c r="AV34" s="102" t="str">
        <f t="shared" si="29"/>
        <v>01</v>
      </c>
      <c r="AW34" s="13">
        <f t="shared" si="30"/>
        <v>5</v>
      </c>
      <c r="AX34" s="13">
        <f t="shared" si="31"/>
        <v>0</v>
      </c>
      <c r="AY34" s="13">
        <f t="shared" si="32"/>
        <v>0</v>
      </c>
    </row>
    <row r="35" spans="1:51" ht="13.5" customHeight="1" x14ac:dyDescent="0.25">
      <c r="A35" s="44" t="s">
        <v>169</v>
      </c>
      <c r="B35" s="45" t="s">
        <v>168</v>
      </c>
      <c r="C35" s="46" t="s">
        <v>322</v>
      </c>
      <c r="D35" s="47">
        <v>42</v>
      </c>
      <c r="E35" s="48">
        <v>19259</v>
      </c>
      <c r="F35" s="49"/>
      <c r="G35" s="50"/>
      <c r="H35" s="50"/>
      <c r="I35" s="51"/>
      <c r="J35" s="50"/>
      <c r="K35" s="50"/>
      <c r="L35" s="52"/>
      <c r="M35" s="52"/>
      <c r="N35" s="50"/>
      <c r="O35" s="50"/>
      <c r="P35" s="51"/>
      <c r="Q35" s="50"/>
      <c r="R35" s="50"/>
      <c r="S35" s="52"/>
      <c r="T35" s="52" t="s">
        <v>56</v>
      </c>
      <c r="U35" s="53"/>
      <c r="V35" s="52"/>
      <c r="W35" s="54"/>
      <c r="X35" s="58">
        <f t="shared" si="0"/>
        <v>0</v>
      </c>
      <c r="Y35" s="65">
        <f t="shared" si="1"/>
        <v>0</v>
      </c>
      <c r="Z35" s="55">
        <f t="shared" si="3"/>
        <v>0</v>
      </c>
      <c r="AA35" s="55">
        <f t="shared" si="4"/>
        <v>0</v>
      </c>
      <c r="AB35" s="55">
        <f t="shared" si="5"/>
        <v>0</v>
      </c>
      <c r="AC35" s="55">
        <f t="shared" si="6"/>
        <v>0</v>
      </c>
      <c r="AD35" s="55">
        <f t="shared" si="7"/>
        <v>0</v>
      </c>
      <c r="AE35" s="55">
        <f t="shared" si="8"/>
        <v>0</v>
      </c>
      <c r="AF35" s="55">
        <f t="shared" si="9"/>
        <v>0</v>
      </c>
      <c r="AG35" s="55">
        <f t="shared" si="10"/>
        <v>5</v>
      </c>
      <c r="AH35" s="55">
        <f t="shared" si="11"/>
        <v>5</v>
      </c>
      <c r="AI35" s="55">
        <f t="shared" si="12"/>
        <v>0</v>
      </c>
      <c r="AJ35" s="55">
        <f t="shared" si="13"/>
        <v>0</v>
      </c>
      <c r="AK35" s="56">
        <f t="shared" si="14"/>
        <v>0</v>
      </c>
      <c r="AL35" s="56">
        <f t="shared" si="15"/>
        <v>0</v>
      </c>
      <c r="AM35" s="57">
        <f t="shared" si="16"/>
        <v>0</v>
      </c>
      <c r="AN35" s="58">
        <f t="shared" si="17"/>
        <v>0</v>
      </c>
      <c r="AO35" s="59">
        <v>41360</v>
      </c>
      <c r="AP35" s="13" t="s">
        <v>50</v>
      </c>
      <c r="AR35" s="13" t="str">
        <f t="shared" si="26"/>
        <v>BOURRICAND</v>
      </c>
      <c r="AS35" s="13" t="str">
        <f t="shared" si="27"/>
        <v>J.Claude</v>
      </c>
      <c r="AT35" s="13" t="str">
        <f t="shared" si="28"/>
        <v>CSADN Roanne Mably</v>
      </c>
      <c r="AU35" s="151">
        <f t="shared" si="25"/>
        <v>19259</v>
      </c>
      <c r="AV35" s="102">
        <f t="shared" si="29"/>
        <v>42</v>
      </c>
      <c r="AW35" s="13">
        <f t="shared" si="30"/>
        <v>5</v>
      </c>
      <c r="AX35" s="13">
        <f t="shared" si="31"/>
        <v>0</v>
      </c>
      <c r="AY35" s="13">
        <f t="shared" si="32"/>
        <v>0</v>
      </c>
    </row>
    <row r="36" spans="1:51" ht="13.5" customHeight="1" x14ac:dyDescent="0.25">
      <c r="A36" s="66" t="s">
        <v>170</v>
      </c>
      <c r="B36" s="67" t="s">
        <v>171</v>
      </c>
      <c r="C36" s="68" t="s">
        <v>317</v>
      </c>
      <c r="D36" s="69" t="s">
        <v>297</v>
      </c>
      <c r="E36" s="70">
        <v>26516</v>
      </c>
      <c r="F36" s="71"/>
      <c r="G36" s="72"/>
      <c r="H36" s="72"/>
      <c r="I36" s="73" t="s">
        <v>56</v>
      </c>
      <c r="J36" s="72"/>
      <c r="K36" s="72"/>
      <c r="L36" s="74"/>
      <c r="M36" s="74"/>
      <c r="N36" s="72"/>
      <c r="O36" s="72"/>
      <c r="P36" s="73"/>
      <c r="Q36" s="72"/>
      <c r="R36" s="72"/>
      <c r="S36" s="74"/>
      <c r="T36" s="74"/>
      <c r="U36" s="75"/>
      <c r="V36" s="74"/>
      <c r="W36" s="76"/>
      <c r="X36" s="77">
        <f t="shared" si="0"/>
        <v>0</v>
      </c>
      <c r="Y36" s="78">
        <f t="shared" si="1"/>
        <v>0</v>
      </c>
      <c r="Z36" s="79">
        <f t="shared" si="3"/>
        <v>0</v>
      </c>
      <c r="AA36" s="79">
        <f t="shared" si="4"/>
        <v>2</v>
      </c>
      <c r="AB36" s="79">
        <f t="shared" si="5"/>
        <v>2</v>
      </c>
      <c r="AC36" s="79">
        <f t="shared" si="6"/>
        <v>0</v>
      </c>
      <c r="AD36" s="79">
        <f t="shared" si="7"/>
        <v>0</v>
      </c>
      <c r="AE36" s="79">
        <f t="shared" si="8"/>
        <v>0</v>
      </c>
      <c r="AF36" s="79">
        <f t="shared" si="9"/>
        <v>0</v>
      </c>
      <c r="AG36" s="79">
        <f t="shared" si="10"/>
        <v>0</v>
      </c>
      <c r="AH36" s="79">
        <f t="shared" si="11"/>
        <v>0</v>
      </c>
      <c r="AI36" s="79">
        <f t="shared" si="12"/>
        <v>0</v>
      </c>
      <c r="AJ36" s="79">
        <f t="shared" si="13"/>
        <v>0</v>
      </c>
      <c r="AK36" s="80">
        <f t="shared" si="14"/>
        <v>0</v>
      </c>
      <c r="AL36" s="80">
        <f t="shared" si="15"/>
        <v>0</v>
      </c>
      <c r="AM36" s="81">
        <f t="shared" si="16"/>
        <v>0</v>
      </c>
      <c r="AN36" s="77">
        <f t="shared" si="17"/>
        <v>0</v>
      </c>
      <c r="AO36" s="82">
        <v>41372</v>
      </c>
      <c r="AP36" s="13" t="s">
        <v>50</v>
      </c>
      <c r="AR36" s="13" t="str">
        <f t="shared" si="26"/>
        <v>BRET</v>
      </c>
      <c r="AS36" s="13" t="str">
        <f t="shared" si="27"/>
        <v>Christophe</v>
      </c>
      <c r="AT36" s="13" t="str">
        <f t="shared" si="28"/>
        <v>AC Neuville</v>
      </c>
      <c r="AU36" s="151">
        <f t="shared" si="25"/>
        <v>26516</v>
      </c>
      <c r="AV36" s="102" t="str">
        <f t="shared" si="29"/>
        <v>86</v>
      </c>
      <c r="AW36" s="13">
        <f t="shared" si="30"/>
        <v>2</v>
      </c>
      <c r="AX36" s="13">
        <f t="shared" si="31"/>
        <v>0</v>
      </c>
      <c r="AY36" s="13">
        <f t="shared" si="32"/>
        <v>0</v>
      </c>
    </row>
    <row r="37" spans="1:51" ht="13.5" customHeight="1" x14ac:dyDescent="0.25">
      <c r="A37" s="44" t="s">
        <v>543</v>
      </c>
      <c r="B37" s="45" t="s">
        <v>18</v>
      </c>
      <c r="C37" s="46" t="s">
        <v>19</v>
      </c>
      <c r="D37" s="47">
        <v>71</v>
      </c>
      <c r="E37" s="48">
        <v>22967</v>
      </c>
      <c r="F37" s="49"/>
      <c r="G37" s="50"/>
      <c r="H37" s="50" t="s">
        <v>56</v>
      </c>
      <c r="I37" s="51"/>
      <c r="J37" s="50" t="s">
        <v>56</v>
      </c>
      <c r="K37" s="50"/>
      <c r="L37" s="52"/>
      <c r="M37" s="52"/>
      <c r="N37" s="50"/>
      <c r="O37" s="50"/>
      <c r="P37" s="51"/>
      <c r="Q37" s="50"/>
      <c r="R37" s="50"/>
      <c r="S37" s="52"/>
      <c r="T37" s="52"/>
      <c r="U37" s="53"/>
      <c r="V37" s="52"/>
      <c r="W37" s="54"/>
      <c r="X37" s="58">
        <f t="shared" si="0"/>
        <v>0</v>
      </c>
      <c r="Y37" s="65">
        <v>0</v>
      </c>
      <c r="Z37" s="55">
        <f t="shared" si="3"/>
        <v>0</v>
      </c>
      <c r="AA37" s="55">
        <f t="shared" si="4"/>
        <v>2</v>
      </c>
      <c r="AB37" s="55">
        <f t="shared" si="5"/>
        <v>2</v>
      </c>
      <c r="AC37" s="55">
        <f t="shared" si="6"/>
        <v>3</v>
      </c>
      <c r="AD37" s="55">
        <f t="shared" si="7"/>
        <v>0</v>
      </c>
      <c r="AE37" s="55">
        <f t="shared" si="8"/>
        <v>0</v>
      </c>
      <c r="AF37" s="55">
        <f t="shared" si="9"/>
        <v>0</v>
      </c>
      <c r="AG37" s="55">
        <f t="shared" si="10"/>
        <v>0</v>
      </c>
      <c r="AH37" s="55">
        <f t="shared" si="11"/>
        <v>0</v>
      </c>
      <c r="AI37" s="55">
        <f t="shared" si="12"/>
        <v>0</v>
      </c>
      <c r="AJ37" s="55">
        <v>0</v>
      </c>
      <c r="AK37" s="56"/>
      <c r="AL37" s="56">
        <v>0</v>
      </c>
      <c r="AM37" s="57">
        <f t="shared" si="16"/>
        <v>0</v>
      </c>
      <c r="AN37" s="58">
        <f t="shared" si="17"/>
        <v>0</v>
      </c>
      <c r="AO37" s="59">
        <v>41335</v>
      </c>
      <c r="AP37" s="15"/>
      <c r="AQ37" s="15" t="s">
        <v>127</v>
      </c>
      <c r="AR37" s="13" t="str">
        <f t="shared" si="26"/>
        <v>BROE</v>
      </c>
      <c r="AS37" s="13" t="str">
        <f t="shared" si="27"/>
        <v>Pascal</v>
      </c>
      <c r="AT37" s="13" t="str">
        <f t="shared" si="28"/>
        <v>UV Chalon</v>
      </c>
      <c r="AU37" s="151">
        <f t="shared" si="25"/>
        <v>22967</v>
      </c>
      <c r="AV37" s="102">
        <f t="shared" si="29"/>
        <v>71</v>
      </c>
      <c r="AW37" s="13">
        <f t="shared" si="30"/>
        <v>2</v>
      </c>
      <c r="AX37" s="13">
        <f t="shared" si="31"/>
        <v>0</v>
      </c>
      <c r="AY37" s="13">
        <f t="shared" si="32"/>
        <v>0</v>
      </c>
    </row>
    <row r="38" spans="1:51" ht="13.5" customHeight="1" x14ac:dyDescent="0.25">
      <c r="A38" s="66" t="s">
        <v>455</v>
      </c>
      <c r="B38" s="67" t="s">
        <v>347</v>
      </c>
      <c r="C38" s="68" t="s">
        <v>356</v>
      </c>
      <c r="D38" s="69" t="s">
        <v>300</v>
      </c>
      <c r="E38" s="70"/>
      <c r="F38" s="71"/>
      <c r="G38" s="72"/>
      <c r="H38" s="72" t="s">
        <v>56</v>
      </c>
      <c r="I38" s="73"/>
      <c r="J38" s="72"/>
      <c r="K38" s="72"/>
      <c r="L38" s="74"/>
      <c r="M38" s="74"/>
      <c r="N38" s="72"/>
      <c r="O38" s="72"/>
      <c r="P38" s="73"/>
      <c r="Q38" s="72"/>
      <c r="R38" s="72"/>
      <c r="S38" s="74" t="s">
        <v>56</v>
      </c>
      <c r="T38" s="74"/>
      <c r="U38" s="75"/>
      <c r="V38" s="74"/>
      <c r="W38" s="76"/>
      <c r="X38" s="77">
        <f t="shared" si="0"/>
        <v>0</v>
      </c>
      <c r="Y38" s="78">
        <f t="shared" ref="Y38:Y101" si="33">IF(OR(G38="X",P38="X",),1,0)</f>
        <v>0</v>
      </c>
      <c r="Z38" s="79">
        <f t="shared" si="3"/>
        <v>0</v>
      </c>
      <c r="AA38" s="79">
        <f t="shared" si="4"/>
        <v>2</v>
      </c>
      <c r="AB38" s="79">
        <f t="shared" si="5"/>
        <v>2</v>
      </c>
      <c r="AC38" s="79">
        <f t="shared" si="6"/>
        <v>0</v>
      </c>
      <c r="AD38" s="79">
        <f t="shared" si="7"/>
        <v>0</v>
      </c>
      <c r="AE38" s="79">
        <f t="shared" si="8"/>
        <v>4</v>
      </c>
      <c r="AF38" s="79">
        <f t="shared" si="9"/>
        <v>0</v>
      </c>
      <c r="AG38" s="79">
        <f t="shared" si="10"/>
        <v>0</v>
      </c>
      <c r="AH38" s="79">
        <f t="shared" si="11"/>
        <v>0</v>
      </c>
      <c r="AI38" s="79">
        <f t="shared" si="12"/>
        <v>0</v>
      </c>
      <c r="AJ38" s="79">
        <f t="shared" ref="AJ38:AJ64" si="34">IF((AI38-AH38-AF38-AD38-AB38-Y38&gt;=6),6,0)</f>
        <v>0</v>
      </c>
      <c r="AK38" s="80">
        <f t="shared" ref="AK38:AK64" si="35">IF(U38="x",7,0)</f>
        <v>0</v>
      </c>
      <c r="AL38" s="80">
        <f t="shared" ref="AL38:AL64" si="36">IF((AK38-AJ38-AH38-AF38-AD38-AB38-Y38&gt;=7),"F",0)</f>
        <v>0</v>
      </c>
      <c r="AM38" s="81">
        <f t="shared" si="16"/>
        <v>0</v>
      </c>
      <c r="AN38" s="77">
        <f t="shared" si="17"/>
        <v>0</v>
      </c>
      <c r="AO38" s="82">
        <v>41353</v>
      </c>
      <c r="AP38" s="13" t="s">
        <v>50</v>
      </c>
      <c r="AQ38" s="13" t="s">
        <v>456</v>
      </c>
      <c r="AR38" s="13" t="str">
        <f t="shared" si="26"/>
        <v>BUHLER</v>
      </c>
      <c r="AS38" s="13" t="str">
        <f t="shared" si="27"/>
        <v>Noël</v>
      </c>
      <c r="AT38" s="13" t="str">
        <f t="shared" si="28"/>
        <v>CC Etupes</v>
      </c>
      <c r="AU38" s="151">
        <f t="shared" si="25"/>
        <v>0</v>
      </c>
      <c r="AV38" s="102" t="str">
        <f t="shared" si="29"/>
        <v>25</v>
      </c>
      <c r="AW38" s="13">
        <f t="shared" si="30"/>
        <v>2</v>
      </c>
      <c r="AX38" s="13">
        <f t="shared" si="31"/>
        <v>0</v>
      </c>
      <c r="AY38" s="13">
        <f t="shared" si="32"/>
        <v>0</v>
      </c>
    </row>
    <row r="39" spans="1:51" ht="13.5" customHeight="1" x14ac:dyDescent="0.25">
      <c r="A39" s="44" t="s">
        <v>173</v>
      </c>
      <c r="B39" s="45" t="s">
        <v>143</v>
      </c>
      <c r="C39" s="46" t="s">
        <v>315</v>
      </c>
      <c r="D39" s="47" t="s">
        <v>23</v>
      </c>
      <c r="E39" s="48"/>
      <c r="F39" s="49"/>
      <c r="G39" s="50"/>
      <c r="H39" s="50"/>
      <c r="I39" s="51"/>
      <c r="J39" s="50"/>
      <c r="K39" s="50"/>
      <c r="L39" s="52" t="s">
        <v>56</v>
      </c>
      <c r="M39" s="52"/>
      <c r="N39" s="50"/>
      <c r="O39" s="50"/>
      <c r="P39" s="51"/>
      <c r="Q39" s="50"/>
      <c r="R39" s="50"/>
      <c r="S39" s="52"/>
      <c r="T39" s="52"/>
      <c r="U39" s="53"/>
      <c r="V39" s="52"/>
      <c r="W39" s="54"/>
      <c r="X39" s="58">
        <f t="shared" si="0"/>
        <v>0</v>
      </c>
      <c r="Y39" s="65">
        <f t="shared" si="33"/>
        <v>0</v>
      </c>
      <c r="Z39" s="55">
        <f t="shared" si="3"/>
        <v>0</v>
      </c>
      <c r="AA39" s="55">
        <f t="shared" si="4"/>
        <v>0</v>
      </c>
      <c r="AB39" s="55">
        <f t="shared" si="5"/>
        <v>0</v>
      </c>
      <c r="AC39" s="55">
        <f t="shared" si="6"/>
        <v>0</v>
      </c>
      <c r="AD39" s="55">
        <f t="shared" si="7"/>
        <v>0</v>
      </c>
      <c r="AE39" s="55">
        <f t="shared" si="8"/>
        <v>0</v>
      </c>
      <c r="AF39" s="55">
        <f t="shared" si="9"/>
        <v>0</v>
      </c>
      <c r="AG39" s="55">
        <f t="shared" si="10"/>
        <v>5</v>
      </c>
      <c r="AH39" s="55">
        <f t="shared" si="11"/>
        <v>5</v>
      </c>
      <c r="AI39" s="55">
        <f t="shared" si="12"/>
        <v>0</v>
      </c>
      <c r="AJ39" s="55">
        <f t="shared" si="34"/>
        <v>0</v>
      </c>
      <c r="AK39" s="56">
        <f t="shared" si="35"/>
        <v>0</v>
      </c>
      <c r="AL39" s="56">
        <f t="shared" si="36"/>
        <v>0</v>
      </c>
      <c r="AM39" s="57">
        <f t="shared" si="16"/>
        <v>0</v>
      </c>
      <c r="AN39" s="58">
        <f t="shared" si="17"/>
        <v>0</v>
      </c>
      <c r="AO39" s="59">
        <v>41353</v>
      </c>
      <c r="AP39" s="13" t="s">
        <v>50</v>
      </c>
      <c r="AQ39" s="13" t="s">
        <v>456</v>
      </c>
      <c r="AR39" s="13" t="str">
        <f t="shared" si="26"/>
        <v>CARRARA</v>
      </c>
      <c r="AS39" s="13" t="str">
        <f t="shared" si="27"/>
        <v>Claude</v>
      </c>
      <c r="AT39" s="13" t="str">
        <f t="shared" si="28"/>
        <v xml:space="preserve">VL Feillens </v>
      </c>
      <c r="AU39" s="151">
        <f t="shared" si="25"/>
        <v>0</v>
      </c>
      <c r="AV39" s="102" t="str">
        <f t="shared" si="29"/>
        <v>01</v>
      </c>
      <c r="AW39" s="13">
        <f t="shared" si="30"/>
        <v>5</v>
      </c>
      <c r="AX39" s="13">
        <f t="shared" si="31"/>
        <v>0</v>
      </c>
      <c r="AY39" s="13">
        <f t="shared" si="32"/>
        <v>0</v>
      </c>
    </row>
    <row r="40" spans="1:51" ht="13.5" customHeight="1" x14ac:dyDescent="0.25">
      <c r="A40" s="66" t="s">
        <v>174</v>
      </c>
      <c r="B40" s="67" t="s">
        <v>166</v>
      </c>
      <c r="C40" s="68" t="s">
        <v>369</v>
      </c>
      <c r="D40" s="69" t="s">
        <v>39</v>
      </c>
      <c r="E40" s="70">
        <v>19572</v>
      </c>
      <c r="F40" s="71"/>
      <c r="G40" s="72"/>
      <c r="H40" s="72"/>
      <c r="I40" s="73"/>
      <c r="J40" s="72"/>
      <c r="K40" s="72"/>
      <c r="L40" s="74"/>
      <c r="M40" s="74"/>
      <c r="N40" s="72"/>
      <c r="O40" s="72"/>
      <c r="P40" s="73"/>
      <c r="Q40" s="72"/>
      <c r="R40" s="72"/>
      <c r="S40" s="74"/>
      <c r="T40" s="74" t="s">
        <v>56</v>
      </c>
      <c r="U40" s="75"/>
      <c r="V40" s="74"/>
      <c r="W40" s="76"/>
      <c r="X40" s="77">
        <f t="shared" si="0"/>
        <v>0</v>
      </c>
      <c r="Y40" s="78">
        <f t="shared" si="33"/>
        <v>0</v>
      </c>
      <c r="Z40" s="79">
        <f t="shared" si="3"/>
        <v>0</v>
      </c>
      <c r="AA40" s="79">
        <f t="shared" si="4"/>
        <v>0</v>
      </c>
      <c r="AB40" s="79">
        <f t="shared" si="5"/>
        <v>0</v>
      </c>
      <c r="AC40" s="79">
        <f t="shared" si="6"/>
        <v>0</v>
      </c>
      <c r="AD40" s="79">
        <f t="shared" si="7"/>
        <v>0</v>
      </c>
      <c r="AE40" s="79">
        <f t="shared" si="8"/>
        <v>0</v>
      </c>
      <c r="AF40" s="79">
        <f t="shared" si="9"/>
        <v>0</v>
      </c>
      <c r="AG40" s="79">
        <f t="shared" si="10"/>
        <v>5</v>
      </c>
      <c r="AH40" s="79">
        <f t="shared" si="11"/>
        <v>5</v>
      </c>
      <c r="AI40" s="79">
        <f t="shared" si="12"/>
        <v>0</v>
      </c>
      <c r="AJ40" s="79">
        <f t="shared" si="34"/>
        <v>0</v>
      </c>
      <c r="AK40" s="80">
        <f t="shared" si="35"/>
        <v>0</v>
      </c>
      <c r="AL40" s="80">
        <f t="shared" si="36"/>
        <v>0</v>
      </c>
      <c r="AM40" s="81">
        <f t="shared" si="16"/>
        <v>0</v>
      </c>
      <c r="AN40" s="77">
        <f t="shared" si="17"/>
        <v>0</v>
      </c>
      <c r="AO40" s="82">
        <v>41339</v>
      </c>
      <c r="AP40" s="13" t="s">
        <v>122</v>
      </c>
      <c r="AR40" s="13" t="str">
        <f t="shared" si="26"/>
        <v>CARRE</v>
      </c>
      <c r="AS40" s="13" t="str">
        <f t="shared" si="27"/>
        <v>Bernard</v>
      </c>
      <c r="AT40" s="13" t="str">
        <f t="shared" si="28"/>
        <v>VC Roannais</v>
      </c>
      <c r="AU40" s="151">
        <f t="shared" si="25"/>
        <v>19572</v>
      </c>
      <c r="AV40" s="102" t="str">
        <f t="shared" si="29"/>
        <v>42</v>
      </c>
      <c r="AW40" s="13">
        <f t="shared" si="30"/>
        <v>5</v>
      </c>
      <c r="AX40" s="13">
        <f t="shared" si="31"/>
        <v>0</v>
      </c>
      <c r="AY40" s="13">
        <f t="shared" si="32"/>
        <v>0</v>
      </c>
    </row>
    <row r="41" spans="1:51" ht="13.5" customHeight="1" x14ac:dyDescent="0.25">
      <c r="A41" s="44" t="s">
        <v>174</v>
      </c>
      <c r="B41" s="45" t="s">
        <v>95</v>
      </c>
      <c r="C41" s="46" t="s">
        <v>324</v>
      </c>
      <c r="D41" s="47" t="s">
        <v>39</v>
      </c>
      <c r="E41" s="48">
        <v>18429</v>
      </c>
      <c r="F41" s="49"/>
      <c r="G41" s="50"/>
      <c r="H41" s="50"/>
      <c r="I41" s="51"/>
      <c r="J41" s="50"/>
      <c r="K41" s="50" t="s">
        <v>56</v>
      </c>
      <c r="L41" s="52"/>
      <c r="M41" s="52"/>
      <c r="N41" s="50"/>
      <c r="O41" s="50"/>
      <c r="P41" s="51"/>
      <c r="Q41" s="50"/>
      <c r="R41" s="50"/>
      <c r="S41" s="52" t="s">
        <v>56</v>
      </c>
      <c r="T41" s="52"/>
      <c r="U41" s="53"/>
      <c r="V41" s="52"/>
      <c r="W41" s="54"/>
      <c r="X41" s="58">
        <f t="shared" si="0"/>
        <v>0</v>
      </c>
      <c r="Y41" s="65">
        <f t="shared" si="33"/>
        <v>0</v>
      </c>
      <c r="Z41" s="55">
        <f t="shared" si="3"/>
        <v>0</v>
      </c>
      <c r="AA41" s="55">
        <f t="shared" si="4"/>
        <v>0</v>
      </c>
      <c r="AB41" s="55">
        <f t="shared" si="5"/>
        <v>0</v>
      </c>
      <c r="AC41" s="55">
        <f t="shared" si="6"/>
        <v>0</v>
      </c>
      <c r="AD41" s="55">
        <f t="shared" si="7"/>
        <v>0</v>
      </c>
      <c r="AE41" s="55">
        <f t="shared" si="8"/>
        <v>4</v>
      </c>
      <c r="AF41" s="55">
        <f t="shared" si="9"/>
        <v>4</v>
      </c>
      <c r="AG41" s="55">
        <f t="shared" si="10"/>
        <v>0</v>
      </c>
      <c r="AH41" s="55">
        <f t="shared" si="11"/>
        <v>0</v>
      </c>
      <c r="AI41" s="55">
        <f t="shared" si="12"/>
        <v>0</v>
      </c>
      <c r="AJ41" s="55">
        <f t="shared" si="34"/>
        <v>0</v>
      </c>
      <c r="AK41" s="56">
        <f t="shared" si="35"/>
        <v>0</v>
      </c>
      <c r="AL41" s="56">
        <f t="shared" si="36"/>
        <v>0</v>
      </c>
      <c r="AM41" s="57">
        <f t="shared" si="16"/>
        <v>0</v>
      </c>
      <c r="AN41" s="58">
        <f t="shared" si="17"/>
        <v>0</v>
      </c>
      <c r="AO41" s="59">
        <v>41342</v>
      </c>
      <c r="AP41" s="4" t="s">
        <v>50</v>
      </c>
      <c r="AR41" s="13" t="str">
        <f t="shared" si="26"/>
        <v>CARRE</v>
      </c>
      <c r="AS41" s="13" t="str">
        <f t="shared" si="27"/>
        <v>Michel</v>
      </c>
      <c r="AT41" s="13" t="str">
        <f t="shared" si="28"/>
        <v>Dynamic Vélo Riorges</v>
      </c>
      <c r="AU41" s="151">
        <f t="shared" si="25"/>
        <v>18429</v>
      </c>
      <c r="AV41" s="102" t="str">
        <f t="shared" si="29"/>
        <v>42</v>
      </c>
      <c r="AW41" s="13">
        <f t="shared" si="30"/>
        <v>4</v>
      </c>
      <c r="AX41" s="13">
        <f t="shared" si="31"/>
        <v>0</v>
      </c>
      <c r="AY41" s="13">
        <f t="shared" si="32"/>
        <v>0</v>
      </c>
    </row>
    <row r="42" spans="1:51" ht="13.5" customHeight="1" x14ac:dyDescent="0.25">
      <c r="A42" s="66" t="s">
        <v>177</v>
      </c>
      <c r="B42" s="67" t="s">
        <v>37</v>
      </c>
      <c r="C42" s="68" t="s">
        <v>414</v>
      </c>
      <c r="D42" s="69" t="s">
        <v>29</v>
      </c>
      <c r="E42" s="70">
        <v>27999</v>
      </c>
      <c r="F42" s="71"/>
      <c r="G42" s="72" t="s">
        <v>56</v>
      </c>
      <c r="H42" s="72"/>
      <c r="I42" s="73"/>
      <c r="J42" s="72"/>
      <c r="K42" s="72"/>
      <c r="L42" s="74"/>
      <c r="M42" s="74"/>
      <c r="N42" s="72"/>
      <c r="O42" s="72"/>
      <c r="P42" s="73"/>
      <c r="Q42" s="72"/>
      <c r="R42" s="72" t="s">
        <v>56</v>
      </c>
      <c r="S42" s="74"/>
      <c r="T42" s="74"/>
      <c r="U42" s="75"/>
      <c r="V42" s="74"/>
      <c r="W42" s="76"/>
      <c r="X42" s="77">
        <f t="shared" si="0"/>
        <v>0</v>
      </c>
      <c r="Y42" s="78">
        <f t="shared" si="33"/>
        <v>1</v>
      </c>
      <c r="Z42" s="79">
        <f t="shared" si="3"/>
        <v>1</v>
      </c>
      <c r="AA42" s="79">
        <f t="shared" si="4"/>
        <v>0</v>
      </c>
      <c r="AB42" s="79">
        <f t="shared" si="5"/>
        <v>0</v>
      </c>
      <c r="AC42" s="79">
        <f t="shared" si="6"/>
        <v>3</v>
      </c>
      <c r="AD42" s="79">
        <f t="shared" si="7"/>
        <v>0</v>
      </c>
      <c r="AE42" s="79">
        <f t="shared" si="8"/>
        <v>0</v>
      </c>
      <c r="AF42" s="79">
        <f t="shared" si="9"/>
        <v>0</v>
      </c>
      <c r="AG42" s="79">
        <f t="shared" si="10"/>
        <v>0</v>
      </c>
      <c r="AH42" s="79">
        <f t="shared" si="11"/>
        <v>0</v>
      </c>
      <c r="AI42" s="79">
        <f t="shared" si="12"/>
        <v>0</v>
      </c>
      <c r="AJ42" s="79">
        <f t="shared" si="34"/>
        <v>0</v>
      </c>
      <c r="AK42" s="80">
        <f t="shared" si="35"/>
        <v>0</v>
      </c>
      <c r="AL42" s="80">
        <f t="shared" si="36"/>
        <v>0</v>
      </c>
      <c r="AM42" s="81">
        <f t="shared" si="16"/>
        <v>0</v>
      </c>
      <c r="AN42" s="77">
        <f t="shared" si="17"/>
        <v>0</v>
      </c>
      <c r="AO42" s="82">
        <v>41351</v>
      </c>
      <c r="AP42" s="13" t="s">
        <v>50</v>
      </c>
      <c r="AR42" s="13" t="str">
        <f t="shared" si="26"/>
        <v>CATTIAUX</v>
      </c>
      <c r="AS42" s="13" t="str">
        <f t="shared" si="27"/>
        <v>Eric</v>
      </c>
      <c r="AT42" s="13" t="str">
        <f t="shared" si="28"/>
        <v>AC Tarare POPEY</v>
      </c>
      <c r="AU42" s="151">
        <f t="shared" si="25"/>
        <v>27999</v>
      </c>
      <c r="AV42" s="102" t="str">
        <f t="shared" si="29"/>
        <v>69</v>
      </c>
      <c r="AW42" s="13">
        <f t="shared" si="30"/>
        <v>1</v>
      </c>
      <c r="AX42" s="13">
        <f t="shared" si="31"/>
        <v>0</v>
      </c>
      <c r="AY42" s="13">
        <f t="shared" si="32"/>
        <v>0</v>
      </c>
    </row>
    <row r="43" spans="1:51" ht="13.5" customHeight="1" x14ac:dyDescent="0.25">
      <c r="A43" s="44" t="s">
        <v>503</v>
      </c>
      <c r="B43" s="45" t="s">
        <v>17</v>
      </c>
      <c r="C43" s="46" t="s">
        <v>70</v>
      </c>
      <c r="D43" s="47" t="s">
        <v>29</v>
      </c>
      <c r="E43" s="48">
        <v>27793</v>
      </c>
      <c r="F43" s="49"/>
      <c r="G43" s="50"/>
      <c r="H43" s="50"/>
      <c r="I43" s="51" t="s">
        <v>56</v>
      </c>
      <c r="J43" s="50"/>
      <c r="K43" s="50"/>
      <c r="L43" s="52"/>
      <c r="M43" s="52"/>
      <c r="N43" s="50"/>
      <c r="O43" s="50"/>
      <c r="P43" s="51"/>
      <c r="Q43" s="50"/>
      <c r="R43" s="50"/>
      <c r="S43" s="52"/>
      <c r="T43" s="52"/>
      <c r="U43" s="53"/>
      <c r="V43" s="52"/>
      <c r="W43" s="54"/>
      <c r="X43" s="58">
        <f t="shared" si="0"/>
        <v>0</v>
      </c>
      <c r="Y43" s="65">
        <f t="shared" si="33"/>
        <v>0</v>
      </c>
      <c r="Z43" s="55">
        <f t="shared" si="3"/>
        <v>0</v>
      </c>
      <c r="AA43" s="55">
        <f t="shared" si="4"/>
        <v>2</v>
      </c>
      <c r="AB43" s="55">
        <f t="shared" si="5"/>
        <v>2</v>
      </c>
      <c r="AC43" s="55">
        <f t="shared" si="6"/>
        <v>0</v>
      </c>
      <c r="AD43" s="55">
        <f t="shared" si="7"/>
        <v>0</v>
      </c>
      <c r="AE43" s="55">
        <f t="shared" si="8"/>
        <v>0</v>
      </c>
      <c r="AF43" s="55">
        <f t="shared" si="9"/>
        <v>0</v>
      </c>
      <c r="AG43" s="55">
        <f t="shared" si="10"/>
        <v>0</v>
      </c>
      <c r="AH43" s="55">
        <f t="shared" si="11"/>
        <v>0</v>
      </c>
      <c r="AI43" s="55">
        <f t="shared" si="12"/>
        <v>0</v>
      </c>
      <c r="AJ43" s="55">
        <f t="shared" si="34"/>
        <v>0</v>
      </c>
      <c r="AK43" s="56">
        <f t="shared" si="35"/>
        <v>0</v>
      </c>
      <c r="AL43" s="56">
        <f t="shared" si="36"/>
        <v>0</v>
      </c>
      <c r="AM43" s="57">
        <f t="shared" si="16"/>
        <v>0</v>
      </c>
      <c r="AN43" s="58">
        <f t="shared" si="17"/>
        <v>0</v>
      </c>
      <c r="AO43" s="59">
        <v>41374</v>
      </c>
      <c r="AP43" s="14" t="s">
        <v>306</v>
      </c>
      <c r="AQ43" s="14"/>
      <c r="AR43" s="13" t="str">
        <f t="shared" si="26"/>
        <v>CAZEAUX</v>
      </c>
      <c r="AS43" s="13" t="str">
        <f t="shared" si="27"/>
        <v>Stéphane</v>
      </c>
      <c r="AT43" s="13" t="str">
        <f t="shared" si="28"/>
        <v>VC Decines</v>
      </c>
      <c r="AU43" s="151">
        <f t="shared" si="25"/>
        <v>27793</v>
      </c>
      <c r="AV43" s="102" t="str">
        <f t="shared" si="29"/>
        <v>69</v>
      </c>
      <c r="AW43" s="13">
        <f t="shared" si="30"/>
        <v>2</v>
      </c>
      <c r="AX43" s="13">
        <f t="shared" si="31"/>
        <v>0</v>
      </c>
      <c r="AY43" s="13">
        <f t="shared" si="32"/>
        <v>0</v>
      </c>
    </row>
    <row r="44" spans="1:51" ht="13.5" customHeight="1" x14ac:dyDescent="0.25">
      <c r="A44" s="66" t="s">
        <v>179</v>
      </c>
      <c r="B44" s="67" t="s">
        <v>166</v>
      </c>
      <c r="C44" s="68" t="s">
        <v>337</v>
      </c>
      <c r="D44" s="69" t="s">
        <v>39</v>
      </c>
      <c r="E44" s="70">
        <v>20093</v>
      </c>
      <c r="F44" s="71"/>
      <c r="G44" s="72"/>
      <c r="H44" s="72"/>
      <c r="I44" s="73"/>
      <c r="J44" s="72"/>
      <c r="K44" s="72"/>
      <c r="L44" s="74"/>
      <c r="M44" s="74"/>
      <c r="N44" s="72"/>
      <c r="O44" s="72"/>
      <c r="P44" s="73"/>
      <c r="Q44" s="72"/>
      <c r="R44" s="72"/>
      <c r="S44" s="74"/>
      <c r="T44" s="74" t="s">
        <v>56</v>
      </c>
      <c r="U44" s="75"/>
      <c r="V44" s="74"/>
      <c r="W44" s="76"/>
      <c r="X44" s="77">
        <f t="shared" si="0"/>
        <v>0</v>
      </c>
      <c r="Y44" s="78">
        <f t="shared" si="33"/>
        <v>0</v>
      </c>
      <c r="Z44" s="79">
        <f t="shared" si="3"/>
        <v>0</v>
      </c>
      <c r="AA44" s="79">
        <f t="shared" si="4"/>
        <v>0</v>
      </c>
      <c r="AB44" s="79">
        <f t="shared" si="5"/>
        <v>0</v>
      </c>
      <c r="AC44" s="79">
        <f t="shared" si="6"/>
        <v>0</v>
      </c>
      <c r="AD44" s="79">
        <f t="shared" si="7"/>
        <v>0</v>
      </c>
      <c r="AE44" s="79">
        <f t="shared" si="8"/>
        <v>0</v>
      </c>
      <c r="AF44" s="79">
        <f t="shared" si="9"/>
        <v>0</v>
      </c>
      <c r="AG44" s="79">
        <f t="shared" si="10"/>
        <v>5</v>
      </c>
      <c r="AH44" s="79">
        <f t="shared" si="11"/>
        <v>5</v>
      </c>
      <c r="AI44" s="79">
        <f t="shared" si="12"/>
        <v>0</v>
      </c>
      <c r="AJ44" s="79">
        <f t="shared" si="34"/>
        <v>0</v>
      </c>
      <c r="AK44" s="80">
        <f t="shared" si="35"/>
        <v>0</v>
      </c>
      <c r="AL44" s="80">
        <f t="shared" si="36"/>
        <v>0</v>
      </c>
      <c r="AM44" s="81">
        <f t="shared" si="16"/>
        <v>0</v>
      </c>
      <c r="AN44" s="77">
        <f t="shared" si="17"/>
        <v>0</v>
      </c>
      <c r="AO44" s="82">
        <v>41358</v>
      </c>
      <c r="AP44" s="13" t="s">
        <v>50</v>
      </c>
      <c r="AR44" s="13" t="str">
        <f t="shared" si="26"/>
        <v>CHABAT</v>
      </c>
      <c r="AS44" s="13" t="str">
        <f t="shared" si="27"/>
        <v>Bernard</v>
      </c>
      <c r="AT44" s="13" t="str">
        <f t="shared" si="28"/>
        <v>VC Villerest</v>
      </c>
      <c r="AU44" s="151">
        <f t="shared" si="25"/>
        <v>20093</v>
      </c>
      <c r="AV44" s="102" t="str">
        <f t="shared" si="29"/>
        <v>42</v>
      </c>
      <c r="AW44" s="13">
        <f t="shared" si="30"/>
        <v>5</v>
      </c>
      <c r="AX44" s="13">
        <f t="shared" si="31"/>
        <v>0</v>
      </c>
      <c r="AY44" s="13">
        <f t="shared" si="32"/>
        <v>0</v>
      </c>
    </row>
    <row r="45" spans="1:51" ht="13.5" customHeight="1" x14ac:dyDescent="0.25">
      <c r="A45" s="44" t="s">
        <v>179</v>
      </c>
      <c r="B45" s="45" t="s">
        <v>180</v>
      </c>
      <c r="C45" s="46" t="s">
        <v>337</v>
      </c>
      <c r="D45" s="47" t="s">
        <v>39</v>
      </c>
      <c r="E45" s="48">
        <v>32268</v>
      </c>
      <c r="F45" s="49"/>
      <c r="G45" s="50"/>
      <c r="H45" s="50"/>
      <c r="I45" s="51"/>
      <c r="J45" s="50"/>
      <c r="K45" s="50"/>
      <c r="L45" s="52"/>
      <c r="M45" s="52"/>
      <c r="N45" s="50"/>
      <c r="O45" s="50"/>
      <c r="P45" s="51"/>
      <c r="Q45" s="50"/>
      <c r="R45" s="50" t="s">
        <v>56</v>
      </c>
      <c r="S45" s="52"/>
      <c r="T45" s="52"/>
      <c r="U45" s="53"/>
      <c r="V45" s="52"/>
      <c r="W45" s="54"/>
      <c r="X45" s="58">
        <f t="shared" si="0"/>
        <v>0</v>
      </c>
      <c r="Y45" s="65">
        <f t="shared" si="33"/>
        <v>0</v>
      </c>
      <c r="Z45" s="55">
        <f t="shared" si="3"/>
        <v>0</v>
      </c>
      <c r="AA45" s="55">
        <f t="shared" si="4"/>
        <v>0</v>
      </c>
      <c r="AB45" s="55">
        <f t="shared" si="5"/>
        <v>0</v>
      </c>
      <c r="AC45" s="55">
        <f t="shared" si="6"/>
        <v>3</v>
      </c>
      <c r="AD45" s="55">
        <f t="shared" si="7"/>
        <v>3</v>
      </c>
      <c r="AE45" s="55">
        <f t="shared" si="8"/>
        <v>0</v>
      </c>
      <c r="AF45" s="55">
        <f t="shared" si="9"/>
        <v>0</v>
      </c>
      <c r="AG45" s="55">
        <f t="shared" si="10"/>
        <v>0</v>
      </c>
      <c r="AH45" s="55">
        <f t="shared" si="11"/>
        <v>0</v>
      </c>
      <c r="AI45" s="55">
        <f t="shared" si="12"/>
        <v>0</v>
      </c>
      <c r="AJ45" s="55">
        <f t="shared" si="34"/>
        <v>0</v>
      </c>
      <c r="AK45" s="56">
        <f t="shared" si="35"/>
        <v>0</v>
      </c>
      <c r="AL45" s="56">
        <f t="shared" si="36"/>
        <v>0</v>
      </c>
      <c r="AM45" s="57">
        <f t="shared" si="16"/>
        <v>0</v>
      </c>
      <c r="AN45" s="58">
        <f t="shared" si="17"/>
        <v>0</v>
      </c>
      <c r="AO45" s="59">
        <v>41358</v>
      </c>
      <c r="AP45" s="13" t="s">
        <v>50</v>
      </c>
      <c r="AR45" s="13" t="str">
        <f t="shared" si="26"/>
        <v>CHABAT</v>
      </c>
      <c r="AS45" s="13" t="str">
        <f t="shared" si="27"/>
        <v>Guillaume</v>
      </c>
      <c r="AT45" s="13" t="str">
        <f t="shared" si="28"/>
        <v>VC Villerest</v>
      </c>
      <c r="AU45" s="151">
        <f t="shared" si="25"/>
        <v>32268</v>
      </c>
      <c r="AV45" s="102" t="str">
        <f t="shared" si="29"/>
        <v>42</v>
      </c>
      <c r="AW45" s="13">
        <f t="shared" si="30"/>
        <v>3</v>
      </c>
      <c r="AX45" s="13">
        <f t="shared" si="31"/>
        <v>0</v>
      </c>
      <c r="AY45" s="13">
        <f t="shared" si="32"/>
        <v>0</v>
      </c>
    </row>
    <row r="46" spans="1:51" ht="13.5" customHeight="1" x14ac:dyDescent="0.25">
      <c r="A46" s="66" t="s">
        <v>470</v>
      </c>
      <c r="B46" s="67" t="s">
        <v>142</v>
      </c>
      <c r="C46" s="68" t="s">
        <v>337</v>
      </c>
      <c r="D46" s="69" t="s">
        <v>39</v>
      </c>
      <c r="E46" s="70">
        <v>30728</v>
      </c>
      <c r="F46" s="71"/>
      <c r="G46" s="72"/>
      <c r="H46" s="72"/>
      <c r="I46" s="73"/>
      <c r="J46" s="72"/>
      <c r="K46" s="72"/>
      <c r="L46" s="74"/>
      <c r="M46" s="74"/>
      <c r="N46" s="72"/>
      <c r="O46" s="72"/>
      <c r="P46" s="73"/>
      <c r="Q46" s="72"/>
      <c r="R46" s="72" t="s">
        <v>56</v>
      </c>
      <c r="S46" s="74"/>
      <c r="T46" s="74"/>
      <c r="U46" s="75"/>
      <c r="V46" s="74"/>
      <c r="W46" s="76"/>
      <c r="X46" s="77">
        <f t="shared" si="0"/>
        <v>0</v>
      </c>
      <c r="Y46" s="78">
        <f t="shared" si="33"/>
        <v>0</v>
      </c>
      <c r="Z46" s="79">
        <f t="shared" si="3"/>
        <v>0</v>
      </c>
      <c r="AA46" s="79">
        <f t="shared" si="4"/>
        <v>0</v>
      </c>
      <c r="AB46" s="79">
        <f t="shared" si="5"/>
        <v>0</v>
      </c>
      <c r="AC46" s="79">
        <f t="shared" si="6"/>
        <v>3</v>
      </c>
      <c r="AD46" s="79">
        <f t="shared" si="7"/>
        <v>3</v>
      </c>
      <c r="AE46" s="79">
        <f t="shared" si="8"/>
        <v>0</v>
      </c>
      <c r="AF46" s="79">
        <f t="shared" si="9"/>
        <v>0</v>
      </c>
      <c r="AG46" s="79">
        <f t="shared" si="10"/>
        <v>0</v>
      </c>
      <c r="AH46" s="79">
        <f t="shared" si="11"/>
        <v>0</v>
      </c>
      <c r="AI46" s="79">
        <f t="shared" si="12"/>
        <v>0</v>
      </c>
      <c r="AJ46" s="79">
        <f t="shared" si="34"/>
        <v>0</v>
      </c>
      <c r="AK46" s="80">
        <f t="shared" si="35"/>
        <v>0</v>
      </c>
      <c r="AL46" s="80">
        <f t="shared" si="36"/>
        <v>0</v>
      </c>
      <c r="AM46" s="81">
        <f t="shared" si="16"/>
        <v>0</v>
      </c>
      <c r="AN46" s="77">
        <f t="shared" si="17"/>
        <v>0</v>
      </c>
      <c r="AO46" s="82">
        <v>41358</v>
      </c>
      <c r="AP46" s="13" t="s">
        <v>50</v>
      </c>
      <c r="AR46" s="13" t="str">
        <f t="shared" si="26"/>
        <v>CHAMBODU</v>
      </c>
      <c r="AS46" s="13" t="str">
        <f t="shared" si="27"/>
        <v>Romain</v>
      </c>
      <c r="AT46" s="13" t="str">
        <f t="shared" si="28"/>
        <v>VC Villerest</v>
      </c>
      <c r="AU46" s="151">
        <f t="shared" si="25"/>
        <v>30728</v>
      </c>
      <c r="AV46" s="102" t="str">
        <f t="shared" si="29"/>
        <v>42</v>
      </c>
      <c r="AW46" s="13">
        <f t="shared" si="30"/>
        <v>3</v>
      </c>
      <c r="AX46" s="13">
        <f t="shared" si="31"/>
        <v>0</v>
      </c>
      <c r="AY46" s="13">
        <f t="shared" si="32"/>
        <v>0</v>
      </c>
    </row>
    <row r="47" spans="1:51" ht="13.5" customHeight="1" x14ac:dyDescent="0.25">
      <c r="A47" s="44" t="s">
        <v>182</v>
      </c>
      <c r="B47" s="45" t="s">
        <v>223</v>
      </c>
      <c r="C47" s="46" t="s">
        <v>62</v>
      </c>
      <c r="D47" s="47" t="s">
        <v>23</v>
      </c>
      <c r="E47" s="48">
        <v>31251</v>
      </c>
      <c r="F47" s="49"/>
      <c r="G47" s="50"/>
      <c r="H47" s="50"/>
      <c r="I47" s="51"/>
      <c r="J47" s="50"/>
      <c r="K47" s="50" t="s">
        <v>56</v>
      </c>
      <c r="L47" s="52"/>
      <c r="M47" s="52"/>
      <c r="N47" s="50"/>
      <c r="O47" s="50"/>
      <c r="P47" s="51"/>
      <c r="Q47" s="50"/>
      <c r="R47" s="50"/>
      <c r="S47" s="52"/>
      <c r="T47" s="52"/>
      <c r="U47" s="53"/>
      <c r="V47" s="52"/>
      <c r="W47" s="54"/>
      <c r="X47" s="58">
        <f t="shared" si="0"/>
        <v>0</v>
      </c>
      <c r="Y47" s="65">
        <f t="shared" si="33"/>
        <v>0</v>
      </c>
      <c r="Z47" s="55">
        <f t="shared" si="3"/>
        <v>0</v>
      </c>
      <c r="AA47" s="55">
        <f t="shared" si="4"/>
        <v>0</v>
      </c>
      <c r="AB47" s="55">
        <f t="shared" si="5"/>
        <v>0</v>
      </c>
      <c r="AC47" s="55">
        <f t="shared" si="6"/>
        <v>0</v>
      </c>
      <c r="AD47" s="55">
        <f t="shared" si="7"/>
        <v>0</v>
      </c>
      <c r="AE47" s="55">
        <f t="shared" si="8"/>
        <v>4</v>
      </c>
      <c r="AF47" s="55">
        <f t="shared" si="9"/>
        <v>4</v>
      </c>
      <c r="AG47" s="55">
        <f t="shared" si="10"/>
        <v>0</v>
      </c>
      <c r="AH47" s="55">
        <f t="shared" si="11"/>
        <v>0</v>
      </c>
      <c r="AI47" s="55">
        <f t="shared" si="12"/>
        <v>0</v>
      </c>
      <c r="AJ47" s="55">
        <f t="shared" si="34"/>
        <v>0</v>
      </c>
      <c r="AK47" s="56">
        <f t="shared" si="35"/>
        <v>0</v>
      </c>
      <c r="AL47" s="56">
        <f t="shared" si="36"/>
        <v>0</v>
      </c>
      <c r="AM47" s="57">
        <f t="shared" si="16"/>
        <v>0</v>
      </c>
      <c r="AN47" s="58">
        <f t="shared" si="17"/>
        <v>0</v>
      </c>
      <c r="AO47" s="59">
        <v>41342</v>
      </c>
      <c r="AP47" s="13" t="s">
        <v>50</v>
      </c>
      <c r="AR47" s="13" t="str">
        <f t="shared" si="26"/>
        <v>CHAMBON</v>
      </c>
      <c r="AS47" s="13" t="str">
        <f t="shared" si="27"/>
        <v>Alexandre</v>
      </c>
      <c r="AT47" s="13" t="str">
        <f t="shared" si="28"/>
        <v>AC Francheleins</v>
      </c>
      <c r="AU47" s="151">
        <f t="shared" si="25"/>
        <v>31251</v>
      </c>
      <c r="AV47" s="102" t="str">
        <f t="shared" si="29"/>
        <v>01</v>
      </c>
      <c r="AW47" s="13">
        <f t="shared" si="30"/>
        <v>4</v>
      </c>
      <c r="AX47" s="13">
        <f t="shared" si="31"/>
        <v>0</v>
      </c>
      <c r="AY47" s="13">
        <f t="shared" si="32"/>
        <v>0</v>
      </c>
    </row>
    <row r="48" spans="1:51" s="13" customFormat="1" ht="13.5" customHeight="1" x14ac:dyDescent="0.25">
      <c r="A48" s="66" t="s">
        <v>182</v>
      </c>
      <c r="B48" s="67" t="s">
        <v>166</v>
      </c>
      <c r="C48" s="68" t="s">
        <v>414</v>
      </c>
      <c r="D48" s="69" t="s">
        <v>29</v>
      </c>
      <c r="E48" s="70">
        <v>20566</v>
      </c>
      <c r="F48" s="71"/>
      <c r="G48" s="72" t="s">
        <v>56</v>
      </c>
      <c r="H48" s="72"/>
      <c r="I48" s="73"/>
      <c r="J48" s="72"/>
      <c r="K48" s="72"/>
      <c r="L48" s="74"/>
      <c r="M48" s="74"/>
      <c r="N48" s="72"/>
      <c r="O48" s="72"/>
      <c r="P48" s="73"/>
      <c r="Q48" s="72"/>
      <c r="R48" s="72" t="s">
        <v>56</v>
      </c>
      <c r="S48" s="74"/>
      <c r="T48" s="74"/>
      <c r="U48" s="75"/>
      <c r="V48" s="74"/>
      <c r="W48" s="76"/>
      <c r="X48" s="77">
        <f t="shared" si="0"/>
        <v>0</v>
      </c>
      <c r="Y48" s="78">
        <f t="shared" si="33"/>
        <v>1</v>
      </c>
      <c r="Z48" s="79">
        <f t="shared" si="3"/>
        <v>1</v>
      </c>
      <c r="AA48" s="79">
        <f t="shared" si="4"/>
        <v>0</v>
      </c>
      <c r="AB48" s="79">
        <f t="shared" si="5"/>
        <v>0</v>
      </c>
      <c r="AC48" s="79">
        <f t="shared" si="6"/>
        <v>3</v>
      </c>
      <c r="AD48" s="79">
        <f t="shared" si="7"/>
        <v>0</v>
      </c>
      <c r="AE48" s="79">
        <f t="shared" si="8"/>
        <v>0</v>
      </c>
      <c r="AF48" s="79">
        <f t="shared" si="9"/>
        <v>0</v>
      </c>
      <c r="AG48" s="79">
        <f t="shared" si="10"/>
        <v>0</v>
      </c>
      <c r="AH48" s="79">
        <f t="shared" si="11"/>
        <v>0</v>
      </c>
      <c r="AI48" s="79">
        <f t="shared" si="12"/>
        <v>0</v>
      </c>
      <c r="AJ48" s="79">
        <f t="shared" si="34"/>
        <v>0</v>
      </c>
      <c r="AK48" s="80">
        <f t="shared" si="35"/>
        <v>0</v>
      </c>
      <c r="AL48" s="80">
        <f t="shared" si="36"/>
        <v>0</v>
      </c>
      <c r="AM48" s="81">
        <f t="shared" si="16"/>
        <v>0</v>
      </c>
      <c r="AN48" s="77">
        <f t="shared" si="17"/>
        <v>0</v>
      </c>
      <c r="AO48" s="82">
        <v>41351</v>
      </c>
      <c r="AP48" s="13" t="s">
        <v>50</v>
      </c>
      <c r="AQ48" s="4"/>
      <c r="AR48" s="13" t="str">
        <f t="shared" si="26"/>
        <v>CHAMBON</v>
      </c>
      <c r="AS48" s="13" t="str">
        <f t="shared" si="27"/>
        <v>Bernard</v>
      </c>
      <c r="AT48" s="13" t="str">
        <f t="shared" si="28"/>
        <v>AC Tarare POPEY</v>
      </c>
      <c r="AU48" s="151">
        <f t="shared" si="25"/>
        <v>20566</v>
      </c>
      <c r="AV48" s="102" t="str">
        <f t="shared" si="29"/>
        <v>69</v>
      </c>
      <c r="AW48" s="13">
        <f t="shared" si="30"/>
        <v>1</v>
      </c>
      <c r="AX48" s="13">
        <f t="shared" si="31"/>
        <v>0</v>
      </c>
      <c r="AY48" s="13">
        <f t="shared" si="32"/>
        <v>0</v>
      </c>
    </row>
    <row r="49" spans="1:51" ht="13.5" customHeight="1" x14ac:dyDescent="0.25">
      <c r="A49" s="44" t="s">
        <v>182</v>
      </c>
      <c r="B49" s="45" t="s">
        <v>426</v>
      </c>
      <c r="C49" s="46" t="s">
        <v>414</v>
      </c>
      <c r="D49" s="47" t="s">
        <v>29</v>
      </c>
      <c r="E49" s="48">
        <v>30289</v>
      </c>
      <c r="F49" s="49"/>
      <c r="G49" s="50"/>
      <c r="H49" s="50"/>
      <c r="I49" s="51"/>
      <c r="J49" s="50"/>
      <c r="K49" s="50"/>
      <c r="L49" s="52"/>
      <c r="M49" s="52"/>
      <c r="N49" s="50"/>
      <c r="O49" s="50"/>
      <c r="P49" s="51"/>
      <c r="Q49" s="50"/>
      <c r="R49" s="50" t="s">
        <v>56</v>
      </c>
      <c r="S49" s="52"/>
      <c r="T49" s="52"/>
      <c r="U49" s="53"/>
      <c r="V49" s="52"/>
      <c r="W49" s="54"/>
      <c r="X49" s="58">
        <f t="shared" si="0"/>
        <v>0</v>
      </c>
      <c r="Y49" s="65">
        <f t="shared" si="33"/>
        <v>0</v>
      </c>
      <c r="Z49" s="55">
        <f t="shared" si="3"/>
        <v>0</v>
      </c>
      <c r="AA49" s="55">
        <f t="shared" si="4"/>
        <v>0</v>
      </c>
      <c r="AB49" s="55">
        <f t="shared" si="5"/>
        <v>0</v>
      </c>
      <c r="AC49" s="55">
        <f t="shared" si="6"/>
        <v>3</v>
      </c>
      <c r="AD49" s="55">
        <f t="shared" si="7"/>
        <v>3</v>
      </c>
      <c r="AE49" s="55">
        <f t="shared" si="8"/>
        <v>0</v>
      </c>
      <c r="AF49" s="55">
        <f t="shared" si="9"/>
        <v>0</v>
      </c>
      <c r="AG49" s="55">
        <f t="shared" si="10"/>
        <v>0</v>
      </c>
      <c r="AH49" s="55">
        <f t="shared" si="11"/>
        <v>0</v>
      </c>
      <c r="AI49" s="55">
        <f t="shared" si="12"/>
        <v>0</v>
      </c>
      <c r="AJ49" s="55">
        <f t="shared" si="34"/>
        <v>0</v>
      </c>
      <c r="AK49" s="56">
        <f t="shared" si="35"/>
        <v>0</v>
      </c>
      <c r="AL49" s="56">
        <f t="shared" si="36"/>
        <v>0</v>
      </c>
      <c r="AM49" s="57">
        <f t="shared" si="16"/>
        <v>0</v>
      </c>
      <c r="AN49" s="58">
        <f t="shared" si="17"/>
        <v>0</v>
      </c>
      <c r="AO49" s="59">
        <v>41351</v>
      </c>
      <c r="AP49" s="13" t="s">
        <v>50</v>
      </c>
      <c r="AR49" s="13" t="str">
        <f t="shared" si="26"/>
        <v>CHAMBON</v>
      </c>
      <c r="AS49" s="13" t="str">
        <f t="shared" si="27"/>
        <v>Tony</v>
      </c>
      <c r="AT49" s="13" t="str">
        <f t="shared" si="28"/>
        <v>AC Tarare POPEY</v>
      </c>
      <c r="AU49" s="151">
        <f t="shared" si="25"/>
        <v>30289</v>
      </c>
      <c r="AV49" s="102" t="str">
        <f t="shared" si="29"/>
        <v>69</v>
      </c>
      <c r="AW49" s="13">
        <f t="shared" si="30"/>
        <v>3</v>
      </c>
      <c r="AX49" s="13">
        <f t="shared" si="31"/>
        <v>0</v>
      </c>
      <c r="AY49" s="13">
        <f t="shared" si="32"/>
        <v>0</v>
      </c>
    </row>
    <row r="50" spans="1:51" ht="13.5" customHeight="1" x14ac:dyDescent="0.25">
      <c r="A50" s="66" t="s">
        <v>20</v>
      </c>
      <c r="B50" s="67" t="s">
        <v>21</v>
      </c>
      <c r="C50" s="68" t="s">
        <v>22</v>
      </c>
      <c r="D50" s="69" t="s">
        <v>23</v>
      </c>
      <c r="E50" s="70">
        <v>26151</v>
      </c>
      <c r="F50" s="71"/>
      <c r="G50" s="72"/>
      <c r="H50" s="72"/>
      <c r="I50" s="73" t="s">
        <v>56</v>
      </c>
      <c r="J50" s="72"/>
      <c r="K50" s="72"/>
      <c r="L50" s="74"/>
      <c r="M50" s="74"/>
      <c r="N50" s="72"/>
      <c r="O50" s="72"/>
      <c r="P50" s="73"/>
      <c r="Q50" s="72"/>
      <c r="R50" s="72"/>
      <c r="S50" s="74"/>
      <c r="T50" s="74"/>
      <c r="U50" s="75"/>
      <c r="V50" s="74"/>
      <c r="W50" s="76"/>
      <c r="X50" s="77">
        <f t="shared" si="0"/>
        <v>0</v>
      </c>
      <c r="Y50" s="78">
        <f t="shared" si="33"/>
        <v>0</v>
      </c>
      <c r="Z50" s="79">
        <f t="shared" si="3"/>
        <v>0</v>
      </c>
      <c r="AA50" s="79">
        <f t="shared" si="4"/>
        <v>2</v>
      </c>
      <c r="AB50" s="79">
        <f t="shared" si="5"/>
        <v>2</v>
      </c>
      <c r="AC50" s="79">
        <f t="shared" si="6"/>
        <v>0</v>
      </c>
      <c r="AD50" s="79">
        <f t="shared" si="7"/>
        <v>0</v>
      </c>
      <c r="AE50" s="79">
        <f t="shared" si="8"/>
        <v>0</v>
      </c>
      <c r="AF50" s="79">
        <f t="shared" si="9"/>
        <v>0</v>
      </c>
      <c r="AG50" s="79">
        <f t="shared" si="10"/>
        <v>0</v>
      </c>
      <c r="AH50" s="79">
        <f t="shared" si="11"/>
        <v>0</v>
      </c>
      <c r="AI50" s="79">
        <f t="shared" si="12"/>
        <v>0</v>
      </c>
      <c r="AJ50" s="79">
        <f t="shared" si="34"/>
        <v>0</v>
      </c>
      <c r="AK50" s="80">
        <f t="shared" si="35"/>
        <v>0</v>
      </c>
      <c r="AL50" s="80">
        <f t="shared" si="36"/>
        <v>0</v>
      </c>
      <c r="AM50" s="81">
        <f t="shared" si="16"/>
        <v>0</v>
      </c>
      <c r="AN50" s="77">
        <f t="shared" si="17"/>
        <v>0</v>
      </c>
      <c r="AO50" s="82">
        <v>41372</v>
      </c>
      <c r="AP50" s="13" t="s">
        <v>50</v>
      </c>
      <c r="AR50" s="13" t="str">
        <f t="shared" si="26"/>
        <v>CHANEL</v>
      </c>
      <c r="AS50" s="13" t="str">
        <f t="shared" si="27"/>
        <v>Gilles</v>
      </c>
      <c r="AT50" s="13" t="str">
        <f t="shared" si="28"/>
        <v>Team des Dombes</v>
      </c>
      <c r="AU50" s="151">
        <f t="shared" si="25"/>
        <v>26151</v>
      </c>
      <c r="AV50" s="102" t="str">
        <f t="shared" si="29"/>
        <v>01</v>
      </c>
      <c r="AW50" s="13">
        <f t="shared" si="30"/>
        <v>2</v>
      </c>
      <c r="AX50" s="13">
        <f t="shared" si="31"/>
        <v>0</v>
      </c>
      <c r="AY50" s="13">
        <f t="shared" si="32"/>
        <v>0</v>
      </c>
    </row>
    <row r="51" spans="1:51" ht="13.5" customHeight="1" x14ac:dyDescent="0.25">
      <c r="A51" s="44" t="s">
        <v>471</v>
      </c>
      <c r="B51" s="45" t="s">
        <v>33</v>
      </c>
      <c r="C51" s="46" t="s">
        <v>28</v>
      </c>
      <c r="D51" s="47" t="s">
        <v>29</v>
      </c>
      <c r="E51" s="48">
        <v>25255</v>
      </c>
      <c r="F51" s="49"/>
      <c r="G51" s="50"/>
      <c r="H51" s="50" t="s">
        <v>56</v>
      </c>
      <c r="I51" s="51"/>
      <c r="J51" s="50"/>
      <c r="K51" s="50"/>
      <c r="L51" s="52"/>
      <c r="M51" s="52"/>
      <c r="N51" s="50"/>
      <c r="O51" s="50"/>
      <c r="P51" s="51"/>
      <c r="Q51" s="50"/>
      <c r="R51" s="50" t="s">
        <v>56</v>
      </c>
      <c r="S51" s="52"/>
      <c r="T51" s="52"/>
      <c r="U51" s="53"/>
      <c r="V51" s="52"/>
      <c r="W51" s="54"/>
      <c r="X51" s="58">
        <f t="shared" si="0"/>
        <v>0</v>
      </c>
      <c r="Y51" s="65">
        <f t="shared" si="33"/>
        <v>0</v>
      </c>
      <c r="Z51" s="55">
        <f t="shared" si="3"/>
        <v>0</v>
      </c>
      <c r="AA51" s="55">
        <f t="shared" si="4"/>
        <v>2</v>
      </c>
      <c r="AB51" s="55">
        <f t="shared" si="5"/>
        <v>2</v>
      </c>
      <c r="AC51" s="55">
        <f t="shared" si="6"/>
        <v>3</v>
      </c>
      <c r="AD51" s="55">
        <f t="shared" si="7"/>
        <v>0</v>
      </c>
      <c r="AE51" s="55">
        <f t="shared" si="8"/>
        <v>0</v>
      </c>
      <c r="AF51" s="55">
        <f t="shared" si="9"/>
        <v>0</v>
      </c>
      <c r="AG51" s="55">
        <f t="shared" si="10"/>
        <v>0</v>
      </c>
      <c r="AH51" s="55">
        <f t="shared" si="11"/>
        <v>0</v>
      </c>
      <c r="AI51" s="55">
        <f t="shared" si="12"/>
        <v>0</v>
      </c>
      <c r="AJ51" s="55">
        <f t="shared" si="34"/>
        <v>0</v>
      </c>
      <c r="AK51" s="56">
        <f t="shared" si="35"/>
        <v>0</v>
      </c>
      <c r="AL51" s="56">
        <f t="shared" si="36"/>
        <v>0</v>
      </c>
      <c r="AM51" s="57">
        <f t="shared" si="16"/>
        <v>0</v>
      </c>
      <c r="AN51" s="58">
        <f t="shared" si="17"/>
        <v>0</v>
      </c>
      <c r="AO51" s="59">
        <v>41357</v>
      </c>
      <c r="AP51" s="14" t="s">
        <v>121</v>
      </c>
      <c r="AR51" s="13" t="str">
        <f t="shared" si="26"/>
        <v>CHARBONNIER</v>
      </c>
      <c r="AS51" s="13" t="str">
        <f t="shared" si="27"/>
        <v>Christian</v>
      </c>
      <c r="AT51" s="13" t="str">
        <f t="shared" si="28"/>
        <v>VC Corbas</v>
      </c>
      <c r="AU51" s="151">
        <f t="shared" si="25"/>
        <v>25255</v>
      </c>
      <c r="AV51" s="102" t="str">
        <f t="shared" si="29"/>
        <v>69</v>
      </c>
      <c r="AW51" s="13">
        <f t="shared" si="30"/>
        <v>2</v>
      </c>
      <c r="AX51" s="13">
        <f t="shared" si="31"/>
        <v>0</v>
      </c>
      <c r="AY51" s="13">
        <f t="shared" si="32"/>
        <v>0</v>
      </c>
    </row>
    <row r="52" spans="1:51" ht="13.5" customHeight="1" x14ac:dyDescent="0.25">
      <c r="A52" s="66" t="s">
        <v>72</v>
      </c>
      <c r="B52" s="67" t="s">
        <v>26</v>
      </c>
      <c r="C52" s="68" t="s">
        <v>77</v>
      </c>
      <c r="D52" s="69" t="s">
        <v>39</v>
      </c>
      <c r="E52" s="70">
        <v>28828</v>
      </c>
      <c r="F52" s="71"/>
      <c r="G52" s="72" t="s">
        <v>56</v>
      </c>
      <c r="H52" s="72"/>
      <c r="I52" s="73"/>
      <c r="J52" s="72"/>
      <c r="K52" s="72"/>
      <c r="L52" s="74"/>
      <c r="M52" s="74"/>
      <c r="N52" s="72"/>
      <c r="O52" s="72"/>
      <c r="P52" s="73"/>
      <c r="Q52" s="72" t="s">
        <v>56</v>
      </c>
      <c r="R52" s="72"/>
      <c r="S52" s="74"/>
      <c r="T52" s="74"/>
      <c r="U52" s="75"/>
      <c r="V52" s="74"/>
      <c r="W52" s="76"/>
      <c r="X52" s="77">
        <f t="shared" si="0"/>
        <v>0</v>
      </c>
      <c r="Y52" s="78">
        <f t="shared" si="33"/>
        <v>1</v>
      </c>
      <c r="Z52" s="79">
        <f t="shared" si="3"/>
        <v>1</v>
      </c>
      <c r="AA52" s="79">
        <f t="shared" si="4"/>
        <v>2</v>
      </c>
      <c r="AB52" s="79">
        <f t="shared" si="5"/>
        <v>0</v>
      </c>
      <c r="AC52" s="79">
        <f t="shared" si="6"/>
        <v>0</v>
      </c>
      <c r="AD52" s="79">
        <f t="shared" si="7"/>
        <v>0</v>
      </c>
      <c r="AE52" s="79">
        <f t="shared" si="8"/>
        <v>0</v>
      </c>
      <c r="AF52" s="79">
        <f t="shared" si="9"/>
        <v>0</v>
      </c>
      <c r="AG52" s="79">
        <f t="shared" si="10"/>
        <v>0</v>
      </c>
      <c r="AH52" s="79">
        <f t="shared" si="11"/>
        <v>0</v>
      </c>
      <c r="AI52" s="79">
        <f t="shared" si="12"/>
        <v>0</v>
      </c>
      <c r="AJ52" s="79">
        <f t="shared" si="34"/>
        <v>0</v>
      </c>
      <c r="AK52" s="80">
        <f t="shared" si="35"/>
        <v>0</v>
      </c>
      <c r="AL52" s="80">
        <f t="shared" si="36"/>
        <v>0</v>
      </c>
      <c r="AM52" s="81">
        <f t="shared" si="16"/>
        <v>0</v>
      </c>
      <c r="AN52" s="77">
        <f t="shared" si="17"/>
        <v>0</v>
      </c>
      <c r="AO52" s="82">
        <v>41292</v>
      </c>
      <c r="AP52" s="8" t="s">
        <v>50</v>
      </c>
      <c r="AR52" s="13" t="str">
        <f t="shared" si="26"/>
        <v>CHASSAGNE</v>
      </c>
      <c r="AS52" s="13" t="str">
        <f t="shared" si="27"/>
        <v>Frédéric</v>
      </c>
      <c r="AT52" s="13" t="str">
        <f t="shared" si="28"/>
        <v>CSADN Roanne</v>
      </c>
      <c r="AU52" s="151">
        <f t="shared" si="25"/>
        <v>28828</v>
      </c>
      <c r="AV52" s="102" t="str">
        <f t="shared" si="29"/>
        <v>42</v>
      </c>
      <c r="AW52" s="13">
        <f t="shared" si="30"/>
        <v>1</v>
      </c>
      <c r="AX52" s="13">
        <f t="shared" si="31"/>
        <v>0</v>
      </c>
      <c r="AY52" s="13">
        <f t="shared" si="32"/>
        <v>0</v>
      </c>
    </row>
    <row r="53" spans="1:51" ht="13.5" customHeight="1" x14ac:dyDescent="0.25">
      <c r="A53" s="44" t="s">
        <v>342</v>
      </c>
      <c r="B53" s="45" t="s">
        <v>138</v>
      </c>
      <c r="C53" s="46" t="s">
        <v>337</v>
      </c>
      <c r="D53" s="47" t="s">
        <v>39</v>
      </c>
      <c r="E53" s="48">
        <v>22676</v>
      </c>
      <c r="F53" s="49"/>
      <c r="G53" s="50"/>
      <c r="H53" s="50"/>
      <c r="I53" s="51"/>
      <c r="J53" s="50"/>
      <c r="K53" s="50"/>
      <c r="L53" s="52"/>
      <c r="M53" s="52"/>
      <c r="N53" s="50"/>
      <c r="O53" s="50"/>
      <c r="P53" s="51"/>
      <c r="Q53" s="50"/>
      <c r="R53" s="50"/>
      <c r="S53" s="52"/>
      <c r="T53" s="52" t="s">
        <v>56</v>
      </c>
      <c r="U53" s="53"/>
      <c r="V53" s="52"/>
      <c r="W53" s="54"/>
      <c r="X53" s="58">
        <f t="shared" si="0"/>
        <v>0</v>
      </c>
      <c r="Y53" s="65">
        <f t="shared" si="33"/>
        <v>0</v>
      </c>
      <c r="Z53" s="55">
        <f t="shared" si="3"/>
        <v>0</v>
      </c>
      <c r="AA53" s="55">
        <f t="shared" si="4"/>
        <v>0</v>
      </c>
      <c r="AB53" s="55">
        <f t="shared" si="5"/>
        <v>0</v>
      </c>
      <c r="AC53" s="55">
        <f t="shared" si="6"/>
        <v>0</v>
      </c>
      <c r="AD53" s="55">
        <f t="shared" si="7"/>
        <v>0</v>
      </c>
      <c r="AE53" s="55">
        <f t="shared" si="8"/>
        <v>0</v>
      </c>
      <c r="AF53" s="55">
        <f t="shared" si="9"/>
        <v>0</v>
      </c>
      <c r="AG53" s="55">
        <f t="shared" si="10"/>
        <v>5</v>
      </c>
      <c r="AH53" s="55">
        <f t="shared" si="11"/>
        <v>5</v>
      </c>
      <c r="AI53" s="55">
        <f t="shared" si="12"/>
        <v>0</v>
      </c>
      <c r="AJ53" s="55">
        <f t="shared" si="34"/>
        <v>0</v>
      </c>
      <c r="AK53" s="56">
        <f t="shared" si="35"/>
        <v>0</v>
      </c>
      <c r="AL53" s="56">
        <f t="shared" si="36"/>
        <v>0</v>
      </c>
      <c r="AM53" s="57">
        <f t="shared" si="16"/>
        <v>0</v>
      </c>
      <c r="AN53" s="58">
        <f t="shared" si="17"/>
        <v>0</v>
      </c>
      <c r="AO53" s="59">
        <v>41358</v>
      </c>
      <c r="AP53" s="13" t="s">
        <v>50</v>
      </c>
      <c r="AR53" s="13" t="str">
        <f t="shared" si="26"/>
        <v>CHATELUS</v>
      </c>
      <c r="AS53" s="13" t="str">
        <f t="shared" si="27"/>
        <v>Jean-Luc</v>
      </c>
      <c r="AT53" s="13" t="str">
        <f t="shared" si="28"/>
        <v>VC Villerest</v>
      </c>
      <c r="AU53" s="151">
        <f t="shared" si="25"/>
        <v>22676</v>
      </c>
      <c r="AV53" s="102" t="str">
        <f t="shared" si="29"/>
        <v>42</v>
      </c>
      <c r="AW53" s="13">
        <f t="shared" si="30"/>
        <v>5</v>
      </c>
      <c r="AX53" s="13">
        <f t="shared" si="31"/>
        <v>0</v>
      </c>
      <c r="AY53" s="13">
        <f t="shared" si="32"/>
        <v>0</v>
      </c>
    </row>
    <row r="54" spans="1:51" ht="13.5" customHeight="1" x14ac:dyDescent="0.25">
      <c r="A54" s="66" t="s">
        <v>106</v>
      </c>
      <c r="B54" s="67" t="s">
        <v>107</v>
      </c>
      <c r="C54" s="68" t="s">
        <v>105</v>
      </c>
      <c r="D54" s="69" t="s">
        <v>39</v>
      </c>
      <c r="E54" s="70">
        <v>27056</v>
      </c>
      <c r="F54" s="71"/>
      <c r="G54" s="72"/>
      <c r="H54" s="72"/>
      <c r="I54" s="73"/>
      <c r="J54" s="72"/>
      <c r="K54" s="72"/>
      <c r="L54" s="74"/>
      <c r="M54" s="74"/>
      <c r="N54" s="72"/>
      <c r="O54" s="72"/>
      <c r="P54" s="73"/>
      <c r="Q54" s="72"/>
      <c r="R54" s="72"/>
      <c r="S54" s="74" t="s">
        <v>56</v>
      </c>
      <c r="T54" s="74"/>
      <c r="U54" s="75"/>
      <c r="V54" s="74"/>
      <c r="W54" s="76"/>
      <c r="X54" s="77">
        <f t="shared" si="0"/>
        <v>0</v>
      </c>
      <c r="Y54" s="78">
        <f t="shared" si="33"/>
        <v>0</v>
      </c>
      <c r="Z54" s="79">
        <f t="shared" si="3"/>
        <v>0</v>
      </c>
      <c r="AA54" s="79">
        <f t="shared" si="4"/>
        <v>0</v>
      </c>
      <c r="AB54" s="79">
        <f t="shared" si="5"/>
        <v>0</v>
      </c>
      <c r="AC54" s="79">
        <f t="shared" si="6"/>
        <v>0</v>
      </c>
      <c r="AD54" s="79">
        <f t="shared" si="7"/>
        <v>0</v>
      </c>
      <c r="AE54" s="79">
        <f t="shared" si="8"/>
        <v>4</v>
      </c>
      <c r="AF54" s="79">
        <f t="shared" si="9"/>
        <v>4</v>
      </c>
      <c r="AG54" s="79">
        <f t="shared" si="10"/>
        <v>0</v>
      </c>
      <c r="AH54" s="79">
        <f t="shared" si="11"/>
        <v>0</v>
      </c>
      <c r="AI54" s="79">
        <f t="shared" si="12"/>
        <v>0</v>
      </c>
      <c r="AJ54" s="79">
        <f t="shared" si="34"/>
        <v>0</v>
      </c>
      <c r="AK54" s="80">
        <f t="shared" si="35"/>
        <v>0</v>
      </c>
      <c r="AL54" s="80">
        <f t="shared" si="36"/>
        <v>0</v>
      </c>
      <c r="AM54" s="81">
        <f t="shared" si="16"/>
        <v>0</v>
      </c>
      <c r="AN54" s="77">
        <f t="shared" si="17"/>
        <v>0</v>
      </c>
      <c r="AO54" s="82">
        <v>41310</v>
      </c>
      <c r="AP54" s="13" t="s">
        <v>50</v>
      </c>
      <c r="AR54" s="13" t="str">
        <f t="shared" si="26"/>
        <v>CHAUDAGNE</v>
      </c>
      <c r="AS54" s="13" t="str">
        <f t="shared" si="27"/>
        <v>Olivier</v>
      </c>
      <c r="AT54" s="13" t="str">
        <f t="shared" si="28"/>
        <v>CO Roannais</v>
      </c>
      <c r="AU54" s="151">
        <f t="shared" si="25"/>
        <v>27056</v>
      </c>
      <c r="AV54" s="102" t="str">
        <f t="shared" si="29"/>
        <v>42</v>
      </c>
      <c r="AW54" s="13">
        <f t="shared" si="30"/>
        <v>4</v>
      </c>
      <c r="AX54" s="13">
        <f t="shared" si="31"/>
        <v>0</v>
      </c>
      <c r="AY54" s="13">
        <f t="shared" si="32"/>
        <v>0</v>
      </c>
    </row>
    <row r="55" spans="1:51" ht="13.5" customHeight="1" x14ac:dyDescent="0.25">
      <c r="A55" s="44" t="s">
        <v>427</v>
      </c>
      <c r="B55" s="45" t="s">
        <v>428</v>
      </c>
      <c r="C55" s="46" t="s">
        <v>414</v>
      </c>
      <c r="D55" s="47" t="s">
        <v>29</v>
      </c>
      <c r="E55" s="48">
        <v>25017</v>
      </c>
      <c r="F55" s="49"/>
      <c r="G55" s="50"/>
      <c r="H55" s="50"/>
      <c r="I55" s="51"/>
      <c r="J55" s="50"/>
      <c r="K55" s="50"/>
      <c r="L55" s="52"/>
      <c r="M55" s="52"/>
      <c r="N55" s="50"/>
      <c r="O55" s="50"/>
      <c r="P55" s="51"/>
      <c r="Q55" s="50"/>
      <c r="R55" s="50"/>
      <c r="S55" s="52"/>
      <c r="T55" s="52" t="s">
        <v>56</v>
      </c>
      <c r="U55" s="53"/>
      <c r="V55" s="52"/>
      <c r="W55" s="54"/>
      <c r="X55" s="58">
        <f t="shared" si="0"/>
        <v>0</v>
      </c>
      <c r="Y55" s="65">
        <f t="shared" si="33"/>
        <v>0</v>
      </c>
      <c r="Z55" s="55">
        <f t="shared" si="3"/>
        <v>0</v>
      </c>
      <c r="AA55" s="55">
        <f t="shared" si="4"/>
        <v>0</v>
      </c>
      <c r="AB55" s="55">
        <f t="shared" si="5"/>
        <v>0</v>
      </c>
      <c r="AC55" s="55">
        <f t="shared" si="6"/>
        <v>0</v>
      </c>
      <c r="AD55" s="55">
        <f t="shared" si="7"/>
        <v>0</v>
      </c>
      <c r="AE55" s="55">
        <f t="shared" si="8"/>
        <v>0</v>
      </c>
      <c r="AF55" s="55">
        <f t="shared" si="9"/>
        <v>0</v>
      </c>
      <c r="AG55" s="55">
        <f t="shared" si="10"/>
        <v>5</v>
      </c>
      <c r="AH55" s="55">
        <f t="shared" si="11"/>
        <v>5</v>
      </c>
      <c r="AI55" s="55">
        <f t="shared" si="12"/>
        <v>0</v>
      </c>
      <c r="AJ55" s="55">
        <f t="shared" si="34"/>
        <v>0</v>
      </c>
      <c r="AK55" s="56">
        <f t="shared" si="35"/>
        <v>0</v>
      </c>
      <c r="AL55" s="56">
        <f t="shared" si="36"/>
        <v>0</v>
      </c>
      <c r="AM55" s="57">
        <f t="shared" si="16"/>
        <v>0</v>
      </c>
      <c r="AN55" s="58">
        <f t="shared" si="17"/>
        <v>0</v>
      </c>
      <c r="AO55" s="59">
        <v>41351</v>
      </c>
      <c r="AP55" s="13" t="s">
        <v>50</v>
      </c>
      <c r="AR55" s="13" t="str">
        <f t="shared" si="26"/>
        <v>CHAVALIER</v>
      </c>
      <c r="AS55" s="13" t="str">
        <f t="shared" si="27"/>
        <v>J- François</v>
      </c>
      <c r="AT55" s="13" t="str">
        <f t="shared" si="28"/>
        <v>AC Tarare POPEY</v>
      </c>
      <c r="AU55" s="151">
        <f t="shared" si="25"/>
        <v>25017</v>
      </c>
      <c r="AV55" s="102" t="str">
        <f t="shared" si="29"/>
        <v>69</v>
      </c>
      <c r="AW55" s="13">
        <f t="shared" si="30"/>
        <v>5</v>
      </c>
      <c r="AX55" s="13">
        <f t="shared" si="31"/>
        <v>0</v>
      </c>
      <c r="AY55" s="13">
        <f t="shared" si="32"/>
        <v>0</v>
      </c>
    </row>
    <row r="56" spans="1:51" ht="13.5" customHeight="1" x14ac:dyDescent="0.25">
      <c r="A56" s="66" t="s">
        <v>343</v>
      </c>
      <c r="B56" s="67" t="s">
        <v>171</v>
      </c>
      <c r="C56" s="68" t="s">
        <v>77</v>
      </c>
      <c r="D56" s="69" t="s">
        <v>39</v>
      </c>
      <c r="E56" s="70">
        <v>24822</v>
      </c>
      <c r="F56" s="71"/>
      <c r="G56" s="72"/>
      <c r="H56" s="72"/>
      <c r="I56" s="73"/>
      <c r="J56" s="72"/>
      <c r="K56" s="72"/>
      <c r="L56" s="74"/>
      <c r="M56" s="74"/>
      <c r="N56" s="72"/>
      <c r="O56" s="72"/>
      <c r="P56" s="73"/>
      <c r="Q56" s="72"/>
      <c r="R56" s="72"/>
      <c r="S56" s="74" t="s">
        <v>56</v>
      </c>
      <c r="T56" s="74"/>
      <c r="U56" s="75"/>
      <c r="V56" s="74"/>
      <c r="W56" s="76"/>
      <c r="X56" s="77">
        <f t="shared" si="0"/>
        <v>0</v>
      </c>
      <c r="Y56" s="78">
        <f t="shared" si="33"/>
        <v>0</v>
      </c>
      <c r="Z56" s="79">
        <f t="shared" si="3"/>
        <v>0</v>
      </c>
      <c r="AA56" s="79">
        <f t="shared" si="4"/>
        <v>0</v>
      </c>
      <c r="AB56" s="79">
        <f t="shared" si="5"/>
        <v>0</v>
      </c>
      <c r="AC56" s="79">
        <f t="shared" si="6"/>
        <v>0</v>
      </c>
      <c r="AD56" s="79">
        <f t="shared" si="7"/>
        <v>0</v>
      </c>
      <c r="AE56" s="79">
        <f t="shared" si="8"/>
        <v>4</v>
      </c>
      <c r="AF56" s="79">
        <f t="shared" si="9"/>
        <v>4</v>
      </c>
      <c r="AG56" s="79">
        <f t="shared" si="10"/>
        <v>0</v>
      </c>
      <c r="AH56" s="79">
        <f t="shared" si="11"/>
        <v>0</v>
      </c>
      <c r="AI56" s="79">
        <f t="shared" si="12"/>
        <v>0</v>
      </c>
      <c r="AJ56" s="79">
        <f t="shared" si="34"/>
        <v>0</v>
      </c>
      <c r="AK56" s="80">
        <f t="shared" si="35"/>
        <v>0</v>
      </c>
      <c r="AL56" s="80">
        <f t="shared" si="36"/>
        <v>0</v>
      </c>
      <c r="AM56" s="81">
        <f t="shared" si="16"/>
        <v>0</v>
      </c>
      <c r="AN56" s="77">
        <f t="shared" si="17"/>
        <v>0</v>
      </c>
      <c r="AO56" s="82">
        <v>41365</v>
      </c>
      <c r="AP56" s="13" t="s">
        <v>50</v>
      </c>
      <c r="AR56" s="13" t="str">
        <f t="shared" si="26"/>
        <v>CHERPIN</v>
      </c>
      <c r="AS56" s="13" t="str">
        <f t="shared" si="27"/>
        <v>Christophe</v>
      </c>
      <c r="AT56" s="13" t="str">
        <f t="shared" si="28"/>
        <v>CSADN Roanne</v>
      </c>
      <c r="AU56" s="151">
        <f t="shared" si="25"/>
        <v>24822</v>
      </c>
      <c r="AV56" s="102" t="str">
        <f t="shared" si="29"/>
        <v>42</v>
      </c>
      <c r="AW56" s="13">
        <f t="shared" si="30"/>
        <v>4</v>
      </c>
      <c r="AX56" s="13">
        <f t="shared" si="31"/>
        <v>0</v>
      </c>
      <c r="AY56" s="13">
        <f t="shared" si="32"/>
        <v>0</v>
      </c>
    </row>
    <row r="57" spans="1:51" ht="13.5" customHeight="1" x14ac:dyDescent="0.25">
      <c r="A57" s="44" t="s">
        <v>183</v>
      </c>
      <c r="B57" s="45" t="s">
        <v>291</v>
      </c>
      <c r="C57" s="46" t="s">
        <v>414</v>
      </c>
      <c r="D57" s="47" t="s">
        <v>29</v>
      </c>
      <c r="E57" s="48">
        <v>35055</v>
      </c>
      <c r="F57" s="49" t="s">
        <v>56</v>
      </c>
      <c r="G57" s="50"/>
      <c r="H57" s="50"/>
      <c r="I57" s="51"/>
      <c r="J57" s="50"/>
      <c r="K57" s="50"/>
      <c r="L57" s="52"/>
      <c r="M57" s="52"/>
      <c r="N57" s="50"/>
      <c r="O57" s="50"/>
      <c r="P57" s="51"/>
      <c r="Q57" s="50" t="s">
        <v>56</v>
      </c>
      <c r="R57" s="50"/>
      <c r="S57" s="52"/>
      <c r="T57" s="52"/>
      <c r="U57" s="53"/>
      <c r="V57" s="52"/>
      <c r="W57" s="54"/>
      <c r="X57" s="58">
        <f t="shared" si="0"/>
        <v>0.5</v>
      </c>
      <c r="Y57" s="65">
        <f t="shared" si="33"/>
        <v>0</v>
      </c>
      <c r="Z57" s="55">
        <f t="shared" si="3"/>
        <v>0</v>
      </c>
      <c r="AA57" s="55">
        <f t="shared" si="4"/>
        <v>2</v>
      </c>
      <c r="AB57" s="55">
        <f t="shared" si="5"/>
        <v>0</v>
      </c>
      <c r="AC57" s="55">
        <f t="shared" si="6"/>
        <v>0</v>
      </c>
      <c r="AD57" s="55">
        <f t="shared" si="7"/>
        <v>0</v>
      </c>
      <c r="AE57" s="55">
        <f t="shared" si="8"/>
        <v>0</v>
      </c>
      <c r="AF57" s="55">
        <f t="shared" si="9"/>
        <v>0</v>
      </c>
      <c r="AG57" s="55">
        <f t="shared" si="10"/>
        <v>0</v>
      </c>
      <c r="AH57" s="55">
        <f t="shared" si="11"/>
        <v>0</v>
      </c>
      <c r="AI57" s="55">
        <f t="shared" si="12"/>
        <v>0</v>
      </c>
      <c r="AJ57" s="55">
        <f t="shared" si="34"/>
        <v>0</v>
      </c>
      <c r="AK57" s="56">
        <f t="shared" si="35"/>
        <v>0</v>
      </c>
      <c r="AL57" s="56">
        <f t="shared" si="36"/>
        <v>0</v>
      </c>
      <c r="AM57" s="57">
        <f t="shared" si="16"/>
        <v>0</v>
      </c>
      <c r="AN57" s="58">
        <f t="shared" si="17"/>
        <v>0</v>
      </c>
      <c r="AO57" s="63" t="s">
        <v>446</v>
      </c>
      <c r="AP57" s="62" t="s">
        <v>446</v>
      </c>
      <c r="AR57" s="13" t="str">
        <f t="shared" si="26"/>
        <v>CHEVALIER</v>
      </c>
      <c r="AS57" s="13" t="str">
        <f t="shared" si="27"/>
        <v>Jérémy</v>
      </c>
      <c r="AT57" s="13" t="str">
        <f t="shared" si="28"/>
        <v>AC Tarare POPEY</v>
      </c>
      <c r="AU57" s="151">
        <f t="shared" si="25"/>
        <v>35055</v>
      </c>
      <c r="AV57" s="102" t="str">
        <f t="shared" si="29"/>
        <v>69</v>
      </c>
      <c r="AW57" s="13">
        <f t="shared" si="30"/>
        <v>0</v>
      </c>
      <c r="AX57" s="13">
        <f t="shared" si="31"/>
        <v>0</v>
      </c>
      <c r="AY57" s="13">
        <f t="shared" si="32"/>
        <v>0</v>
      </c>
    </row>
    <row r="58" spans="1:51" ht="13.5" customHeight="1" x14ac:dyDescent="0.25">
      <c r="A58" s="66" t="s">
        <v>184</v>
      </c>
      <c r="B58" s="67" t="s">
        <v>185</v>
      </c>
      <c r="C58" s="68" t="s">
        <v>22</v>
      </c>
      <c r="D58" s="69" t="s">
        <v>23</v>
      </c>
      <c r="E58" s="70">
        <v>23759</v>
      </c>
      <c r="F58" s="71"/>
      <c r="G58" s="72"/>
      <c r="H58" s="72"/>
      <c r="I58" s="73" t="s">
        <v>56</v>
      </c>
      <c r="J58" s="72"/>
      <c r="K58" s="72"/>
      <c r="L58" s="74"/>
      <c r="M58" s="74"/>
      <c r="N58" s="72"/>
      <c r="O58" s="72"/>
      <c r="P58" s="73"/>
      <c r="Q58" s="72"/>
      <c r="R58" s="72"/>
      <c r="S58" s="74"/>
      <c r="T58" s="74"/>
      <c r="U58" s="75"/>
      <c r="V58" s="74"/>
      <c r="W58" s="76"/>
      <c r="X58" s="77">
        <f t="shared" si="0"/>
        <v>0</v>
      </c>
      <c r="Y58" s="78">
        <f t="shared" si="33"/>
        <v>0</v>
      </c>
      <c r="Z58" s="79">
        <f t="shared" si="3"/>
        <v>0</v>
      </c>
      <c r="AA58" s="79">
        <f t="shared" si="4"/>
        <v>2</v>
      </c>
      <c r="AB58" s="79">
        <f t="shared" si="5"/>
        <v>2</v>
      </c>
      <c r="AC58" s="79">
        <f t="shared" si="6"/>
        <v>0</v>
      </c>
      <c r="AD58" s="79">
        <f t="shared" si="7"/>
        <v>0</v>
      </c>
      <c r="AE58" s="79">
        <f t="shared" si="8"/>
        <v>0</v>
      </c>
      <c r="AF58" s="79">
        <f t="shared" si="9"/>
        <v>0</v>
      </c>
      <c r="AG58" s="79">
        <f t="shared" si="10"/>
        <v>0</v>
      </c>
      <c r="AH58" s="79">
        <f t="shared" si="11"/>
        <v>0</v>
      </c>
      <c r="AI58" s="79">
        <f t="shared" si="12"/>
        <v>0</v>
      </c>
      <c r="AJ58" s="79">
        <f t="shared" si="34"/>
        <v>0</v>
      </c>
      <c r="AK58" s="80">
        <f t="shared" si="35"/>
        <v>0</v>
      </c>
      <c r="AL58" s="80">
        <f t="shared" si="36"/>
        <v>0</v>
      </c>
      <c r="AM58" s="81">
        <f t="shared" si="16"/>
        <v>0</v>
      </c>
      <c r="AN58" s="77">
        <f t="shared" si="17"/>
        <v>0</v>
      </c>
      <c r="AO58" s="82">
        <v>41347</v>
      </c>
      <c r="AP58" s="13" t="s">
        <v>50</v>
      </c>
      <c r="AR58" s="13" t="str">
        <f t="shared" si="26"/>
        <v>CHIRAT</v>
      </c>
      <c r="AS58" s="13" t="str">
        <f t="shared" si="27"/>
        <v>Gilbert</v>
      </c>
      <c r="AT58" s="13" t="str">
        <f t="shared" si="28"/>
        <v>Team des Dombes</v>
      </c>
      <c r="AU58" s="151">
        <f t="shared" si="25"/>
        <v>23759</v>
      </c>
      <c r="AV58" s="102" t="str">
        <f t="shared" si="29"/>
        <v>01</v>
      </c>
      <c r="AW58" s="13">
        <f t="shared" si="30"/>
        <v>2</v>
      </c>
      <c r="AX58" s="13">
        <f t="shared" si="31"/>
        <v>0</v>
      </c>
      <c r="AY58" s="13">
        <f t="shared" si="32"/>
        <v>0</v>
      </c>
    </row>
    <row r="59" spans="1:51" ht="13.5" customHeight="1" x14ac:dyDescent="0.25">
      <c r="A59" s="44" t="s">
        <v>557</v>
      </c>
      <c r="B59" s="45" t="s">
        <v>44</v>
      </c>
      <c r="C59" s="46" t="s">
        <v>305</v>
      </c>
      <c r="D59" s="47" t="s">
        <v>23</v>
      </c>
      <c r="E59" s="48">
        <v>30989</v>
      </c>
      <c r="F59" s="49"/>
      <c r="G59" s="50" t="s">
        <v>56</v>
      </c>
      <c r="H59" s="50"/>
      <c r="I59" s="51" t="s">
        <v>56</v>
      </c>
      <c r="J59" s="50"/>
      <c r="K59" s="50"/>
      <c r="L59" s="52"/>
      <c r="M59" s="52"/>
      <c r="N59" s="50"/>
      <c r="O59" s="50"/>
      <c r="P59" s="51"/>
      <c r="Q59" s="50"/>
      <c r="R59" s="50"/>
      <c r="S59" s="52"/>
      <c r="T59" s="52"/>
      <c r="U59" s="53"/>
      <c r="V59" s="52"/>
      <c r="W59" s="54"/>
      <c r="X59" s="58">
        <f t="shared" si="0"/>
        <v>0</v>
      </c>
      <c r="Y59" s="65">
        <f t="shared" si="33"/>
        <v>1</v>
      </c>
      <c r="Z59" s="55">
        <f t="shared" si="3"/>
        <v>1</v>
      </c>
      <c r="AA59" s="55">
        <f t="shared" si="4"/>
        <v>2</v>
      </c>
      <c r="AB59" s="55">
        <f t="shared" si="5"/>
        <v>0</v>
      </c>
      <c r="AC59" s="55">
        <f t="shared" si="6"/>
        <v>0</v>
      </c>
      <c r="AD59" s="55">
        <f t="shared" si="7"/>
        <v>0</v>
      </c>
      <c r="AE59" s="55">
        <f t="shared" si="8"/>
        <v>0</v>
      </c>
      <c r="AF59" s="55">
        <f t="shared" si="9"/>
        <v>0</v>
      </c>
      <c r="AG59" s="55">
        <f t="shared" si="10"/>
        <v>0</v>
      </c>
      <c r="AH59" s="55">
        <f t="shared" si="11"/>
        <v>0</v>
      </c>
      <c r="AI59" s="55">
        <f t="shared" si="12"/>
        <v>0</v>
      </c>
      <c r="AJ59" s="55">
        <f t="shared" si="34"/>
        <v>0</v>
      </c>
      <c r="AK59" s="56">
        <f t="shared" si="35"/>
        <v>0</v>
      </c>
      <c r="AL59" s="56">
        <f t="shared" si="36"/>
        <v>0</v>
      </c>
      <c r="AM59" s="57">
        <f t="shared" si="16"/>
        <v>0</v>
      </c>
      <c r="AN59" s="58">
        <f t="shared" si="17"/>
        <v>0</v>
      </c>
      <c r="AO59" s="59">
        <v>41386</v>
      </c>
      <c r="AP59" s="13" t="s">
        <v>50</v>
      </c>
      <c r="AR59" s="13" t="str">
        <f t="shared" si="26"/>
        <v>CLERMIDY</v>
      </c>
      <c r="AS59" s="13" t="str">
        <f t="shared" si="27"/>
        <v>Julien</v>
      </c>
      <c r="AT59" s="13" t="str">
        <f t="shared" si="28"/>
        <v>St Denis Cyclisme</v>
      </c>
      <c r="AU59" s="151">
        <f t="shared" si="25"/>
        <v>30989</v>
      </c>
      <c r="AV59" s="102" t="str">
        <f t="shared" si="29"/>
        <v>01</v>
      </c>
      <c r="AW59" s="13">
        <f t="shared" si="30"/>
        <v>1</v>
      </c>
      <c r="AX59" s="13">
        <f t="shared" si="31"/>
        <v>0</v>
      </c>
      <c r="AY59" s="13">
        <f t="shared" si="32"/>
        <v>0</v>
      </c>
    </row>
    <row r="60" spans="1:51" ht="13.5" customHeight="1" x14ac:dyDescent="0.25">
      <c r="A60" s="66" t="s">
        <v>188</v>
      </c>
      <c r="B60" s="67" t="s">
        <v>189</v>
      </c>
      <c r="C60" s="68" t="s">
        <v>414</v>
      </c>
      <c r="D60" s="69" t="s">
        <v>29</v>
      </c>
      <c r="E60" s="70">
        <v>21921</v>
      </c>
      <c r="F60" s="71"/>
      <c r="G60" s="72"/>
      <c r="H60" s="72"/>
      <c r="I60" s="73"/>
      <c r="J60" s="72"/>
      <c r="K60" s="72"/>
      <c r="L60" s="74"/>
      <c r="M60" s="74"/>
      <c r="N60" s="72"/>
      <c r="O60" s="72"/>
      <c r="P60" s="73"/>
      <c r="Q60" s="72"/>
      <c r="R60" s="72"/>
      <c r="S60" s="74"/>
      <c r="T60" s="74" t="s">
        <v>56</v>
      </c>
      <c r="U60" s="75"/>
      <c r="V60" s="74"/>
      <c r="W60" s="76"/>
      <c r="X60" s="77">
        <f t="shared" si="0"/>
        <v>0</v>
      </c>
      <c r="Y60" s="78">
        <f t="shared" si="33"/>
        <v>0</v>
      </c>
      <c r="Z60" s="79">
        <f t="shared" si="3"/>
        <v>0</v>
      </c>
      <c r="AA60" s="79">
        <f t="shared" si="4"/>
        <v>0</v>
      </c>
      <c r="AB60" s="79">
        <f t="shared" si="5"/>
        <v>0</v>
      </c>
      <c r="AC60" s="79">
        <f t="shared" si="6"/>
        <v>0</v>
      </c>
      <c r="AD60" s="79">
        <f t="shared" si="7"/>
        <v>0</v>
      </c>
      <c r="AE60" s="79">
        <f t="shared" si="8"/>
        <v>0</v>
      </c>
      <c r="AF60" s="79">
        <f t="shared" si="9"/>
        <v>0</v>
      </c>
      <c r="AG60" s="79">
        <f t="shared" si="10"/>
        <v>5</v>
      </c>
      <c r="AH60" s="79">
        <f t="shared" si="11"/>
        <v>5</v>
      </c>
      <c r="AI60" s="79">
        <f t="shared" si="12"/>
        <v>0</v>
      </c>
      <c r="AJ60" s="79">
        <f t="shared" si="34"/>
        <v>0</v>
      </c>
      <c r="AK60" s="80">
        <f t="shared" si="35"/>
        <v>0</v>
      </c>
      <c r="AL60" s="80">
        <f t="shared" si="36"/>
        <v>0</v>
      </c>
      <c r="AM60" s="81">
        <f t="shared" si="16"/>
        <v>0</v>
      </c>
      <c r="AN60" s="77">
        <f t="shared" si="17"/>
        <v>0</v>
      </c>
      <c r="AO60" s="82">
        <v>41351</v>
      </c>
      <c r="AP60" s="13" t="s">
        <v>50</v>
      </c>
      <c r="AR60" s="13" t="str">
        <f t="shared" si="26"/>
        <v>COQUARD</v>
      </c>
      <c r="AS60" s="13" t="str">
        <f t="shared" si="27"/>
        <v>J.Michel</v>
      </c>
      <c r="AT60" s="13" t="str">
        <f t="shared" si="28"/>
        <v>AC Tarare POPEY</v>
      </c>
      <c r="AU60" s="151">
        <f t="shared" si="25"/>
        <v>21921</v>
      </c>
      <c r="AV60" s="102" t="str">
        <f t="shared" si="29"/>
        <v>69</v>
      </c>
      <c r="AW60" s="13">
        <f t="shared" si="30"/>
        <v>5</v>
      </c>
      <c r="AX60" s="13">
        <f t="shared" si="31"/>
        <v>0</v>
      </c>
      <c r="AY60" s="13">
        <f t="shared" si="32"/>
        <v>0</v>
      </c>
    </row>
    <row r="61" spans="1:51" ht="13.5" customHeight="1" x14ac:dyDescent="0.25">
      <c r="A61" s="44" t="s">
        <v>412</v>
      </c>
      <c r="B61" s="45" t="s">
        <v>113</v>
      </c>
      <c r="C61" s="46" t="s">
        <v>46</v>
      </c>
      <c r="D61" s="47" t="s">
        <v>29</v>
      </c>
      <c r="E61" s="48">
        <v>25565</v>
      </c>
      <c r="F61" s="49"/>
      <c r="G61" s="50"/>
      <c r="H61" s="50"/>
      <c r="I61" s="51"/>
      <c r="J61" s="50"/>
      <c r="K61" s="50"/>
      <c r="L61" s="52" t="s">
        <v>56</v>
      </c>
      <c r="M61" s="52"/>
      <c r="N61" s="50"/>
      <c r="O61" s="50"/>
      <c r="P61" s="51"/>
      <c r="Q61" s="50"/>
      <c r="R61" s="50"/>
      <c r="S61" s="52"/>
      <c r="T61" s="52"/>
      <c r="U61" s="53"/>
      <c r="V61" s="52"/>
      <c r="W61" s="54"/>
      <c r="X61" s="58">
        <f t="shared" si="0"/>
        <v>0</v>
      </c>
      <c r="Y61" s="65">
        <f t="shared" si="33"/>
        <v>0</v>
      </c>
      <c r="Z61" s="55">
        <f t="shared" si="3"/>
        <v>0</v>
      </c>
      <c r="AA61" s="55">
        <f t="shared" si="4"/>
        <v>0</v>
      </c>
      <c r="AB61" s="55">
        <f t="shared" si="5"/>
        <v>0</v>
      </c>
      <c r="AC61" s="55">
        <f t="shared" si="6"/>
        <v>0</v>
      </c>
      <c r="AD61" s="55">
        <f t="shared" si="7"/>
        <v>0</v>
      </c>
      <c r="AE61" s="55">
        <f t="shared" si="8"/>
        <v>0</v>
      </c>
      <c r="AF61" s="55">
        <f t="shared" si="9"/>
        <v>0</v>
      </c>
      <c r="AG61" s="55">
        <f t="shared" si="10"/>
        <v>5</v>
      </c>
      <c r="AH61" s="55">
        <f t="shared" si="11"/>
        <v>5</v>
      </c>
      <c r="AI61" s="55">
        <f t="shared" si="12"/>
        <v>0</v>
      </c>
      <c r="AJ61" s="55">
        <f t="shared" si="34"/>
        <v>0</v>
      </c>
      <c r="AK61" s="56">
        <f t="shared" si="35"/>
        <v>0</v>
      </c>
      <c r="AL61" s="56">
        <f t="shared" si="36"/>
        <v>0</v>
      </c>
      <c r="AM61" s="57">
        <f t="shared" si="16"/>
        <v>0</v>
      </c>
      <c r="AN61" s="58">
        <f t="shared" si="17"/>
        <v>0</v>
      </c>
      <c r="AO61" s="59">
        <v>41347</v>
      </c>
      <c r="AP61" s="13" t="s">
        <v>50</v>
      </c>
      <c r="AR61" s="13" t="str">
        <f t="shared" si="26"/>
        <v>CORBRAT</v>
      </c>
      <c r="AS61" s="13" t="str">
        <f t="shared" si="27"/>
        <v>Laurent</v>
      </c>
      <c r="AT61" s="13" t="str">
        <f t="shared" si="28"/>
        <v>VC Limas</v>
      </c>
      <c r="AU61" s="151">
        <f t="shared" si="25"/>
        <v>25565</v>
      </c>
      <c r="AV61" s="102" t="str">
        <f t="shared" si="29"/>
        <v>69</v>
      </c>
      <c r="AW61" s="13">
        <f t="shared" si="30"/>
        <v>5</v>
      </c>
      <c r="AX61" s="13">
        <f t="shared" si="31"/>
        <v>0</v>
      </c>
      <c r="AY61" s="13">
        <f t="shared" si="32"/>
        <v>0</v>
      </c>
    </row>
    <row r="62" spans="1:51" s="13" customFormat="1" ht="13.5" customHeight="1" x14ac:dyDescent="0.25">
      <c r="A62" s="66" t="s">
        <v>68</v>
      </c>
      <c r="B62" s="67" t="s">
        <v>69</v>
      </c>
      <c r="C62" s="68" t="s">
        <v>70</v>
      </c>
      <c r="D62" s="69" t="s">
        <v>29</v>
      </c>
      <c r="E62" s="70">
        <v>25243</v>
      </c>
      <c r="F62" s="71"/>
      <c r="G62" s="72" t="s">
        <v>56</v>
      </c>
      <c r="H62" s="72"/>
      <c r="I62" s="73" t="s">
        <v>56</v>
      </c>
      <c r="J62" s="72"/>
      <c r="K62" s="72"/>
      <c r="L62" s="74"/>
      <c r="M62" s="74"/>
      <c r="N62" s="72"/>
      <c r="O62" s="72"/>
      <c r="P62" s="73"/>
      <c r="Q62" s="72"/>
      <c r="R62" s="72"/>
      <c r="S62" s="74"/>
      <c r="T62" s="74"/>
      <c r="U62" s="75"/>
      <c r="V62" s="74"/>
      <c r="W62" s="76"/>
      <c r="X62" s="77">
        <f t="shared" si="0"/>
        <v>0</v>
      </c>
      <c r="Y62" s="78">
        <f t="shared" si="33"/>
        <v>1</v>
      </c>
      <c r="Z62" s="79">
        <f t="shared" si="3"/>
        <v>1</v>
      </c>
      <c r="AA62" s="79">
        <f t="shared" si="4"/>
        <v>2</v>
      </c>
      <c r="AB62" s="79">
        <f t="shared" si="5"/>
        <v>0</v>
      </c>
      <c r="AC62" s="79">
        <f t="shared" si="6"/>
        <v>0</v>
      </c>
      <c r="AD62" s="79">
        <f t="shared" si="7"/>
        <v>0</v>
      </c>
      <c r="AE62" s="79">
        <f t="shared" si="8"/>
        <v>0</v>
      </c>
      <c r="AF62" s="79">
        <f t="shared" si="9"/>
        <v>0</v>
      </c>
      <c r="AG62" s="79">
        <f t="shared" si="10"/>
        <v>0</v>
      </c>
      <c r="AH62" s="79">
        <f t="shared" si="11"/>
        <v>0</v>
      </c>
      <c r="AI62" s="79">
        <f t="shared" si="12"/>
        <v>0</v>
      </c>
      <c r="AJ62" s="79">
        <f t="shared" si="34"/>
        <v>0</v>
      </c>
      <c r="AK62" s="80">
        <f t="shared" si="35"/>
        <v>0</v>
      </c>
      <c r="AL62" s="80">
        <f t="shared" si="36"/>
        <v>0</v>
      </c>
      <c r="AM62" s="81">
        <f t="shared" si="16"/>
        <v>0</v>
      </c>
      <c r="AN62" s="77">
        <f t="shared" si="17"/>
        <v>0</v>
      </c>
      <c r="AO62" s="82">
        <v>41292</v>
      </c>
      <c r="AP62" s="8" t="s">
        <v>50</v>
      </c>
      <c r="AQ62" s="4"/>
      <c r="AR62" s="13" t="str">
        <f t="shared" si="26"/>
        <v>CUNHA</v>
      </c>
      <c r="AS62" s="13" t="str">
        <f t="shared" si="27"/>
        <v>Paul</v>
      </c>
      <c r="AT62" s="13" t="str">
        <f t="shared" si="28"/>
        <v>VC Decines</v>
      </c>
      <c r="AU62" s="151">
        <f t="shared" si="25"/>
        <v>25243</v>
      </c>
      <c r="AV62" s="102" t="str">
        <f t="shared" si="29"/>
        <v>69</v>
      </c>
      <c r="AW62" s="13">
        <f t="shared" si="30"/>
        <v>1</v>
      </c>
      <c r="AX62" s="13">
        <f t="shared" si="31"/>
        <v>0</v>
      </c>
      <c r="AY62" s="13">
        <f t="shared" si="32"/>
        <v>0</v>
      </c>
    </row>
    <row r="63" spans="1:51" ht="13.5" customHeight="1" x14ac:dyDescent="0.25">
      <c r="A63" s="44" t="s">
        <v>558</v>
      </c>
      <c r="B63" s="45" t="s">
        <v>176</v>
      </c>
      <c r="C63" s="46" t="s">
        <v>559</v>
      </c>
      <c r="D63" s="47" t="s">
        <v>35</v>
      </c>
      <c r="E63" s="48">
        <v>30855</v>
      </c>
      <c r="F63" s="49"/>
      <c r="G63" s="50" t="s">
        <v>56</v>
      </c>
      <c r="H63" s="50"/>
      <c r="I63" s="51"/>
      <c r="J63" s="50"/>
      <c r="K63" s="50"/>
      <c r="L63" s="52"/>
      <c r="M63" s="52"/>
      <c r="N63" s="50"/>
      <c r="O63" s="50"/>
      <c r="P63" s="51"/>
      <c r="Q63" s="50" t="s">
        <v>56</v>
      </c>
      <c r="R63" s="50"/>
      <c r="S63" s="52"/>
      <c r="T63" s="52"/>
      <c r="U63" s="53"/>
      <c r="V63" s="52"/>
      <c r="W63" s="54"/>
      <c r="X63" s="58">
        <f t="shared" si="0"/>
        <v>0</v>
      </c>
      <c r="Y63" s="65">
        <f t="shared" si="33"/>
        <v>1</v>
      </c>
      <c r="Z63" s="55">
        <f t="shared" si="3"/>
        <v>1</v>
      </c>
      <c r="AA63" s="55">
        <f t="shared" si="4"/>
        <v>2</v>
      </c>
      <c r="AB63" s="55">
        <f t="shared" si="5"/>
        <v>0</v>
      </c>
      <c r="AC63" s="55">
        <f t="shared" si="6"/>
        <v>0</v>
      </c>
      <c r="AD63" s="55">
        <f t="shared" si="7"/>
        <v>0</v>
      </c>
      <c r="AE63" s="55">
        <f t="shared" si="8"/>
        <v>0</v>
      </c>
      <c r="AF63" s="55">
        <f t="shared" si="9"/>
        <v>0</v>
      </c>
      <c r="AG63" s="55">
        <f t="shared" si="10"/>
        <v>0</v>
      </c>
      <c r="AH63" s="55">
        <f t="shared" si="11"/>
        <v>0</v>
      </c>
      <c r="AI63" s="55">
        <f t="shared" si="12"/>
        <v>0</v>
      </c>
      <c r="AJ63" s="55">
        <f t="shared" si="34"/>
        <v>0</v>
      </c>
      <c r="AK63" s="56">
        <f t="shared" si="35"/>
        <v>0</v>
      </c>
      <c r="AL63" s="56">
        <f t="shared" si="36"/>
        <v>0</v>
      </c>
      <c r="AM63" s="57">
        <f t="shared" si="16"/>
        <v>0</v>
      </c>
      <c r="AN63" s="58">
        <f t="shared" si="17"/>
        <v>0</v>
      </c>
      <c r="AO63" s="59">
        <v>41386</v>
      </c>
      <c r="AP63" s="13" t="s">
        <v>50</v>
      </c>
      <c r="AR63" s="13" t="str">
        <f t="shared" si="26"/>
        <v>DE POURCQ</v>
      </c>
      <c r="AS63" s="13" t="str">
        <f t="shared" si="27"/>
        <v>Fabien</v>
      </c>
      <c r="AT63" s="13" t="str">
        <f t="shared" si="28"/>
        <v>Prodialog David Derepas</v>
      </c>
      <c r="AU63" s="151">
        <f t="shared" si="25"/>
        <v>30855</v>
      </c>
      <c r="AV63" s="102" t="str">
        <f t="shared" si="29"/>
        <v>21</v>
      </c>
      <c r="AW63" s="13">
        <f t="shared" si="30"/>
        <v>1</v>
      </c>
      <c r="AX63" s="13">
        <f t="shared" si="31"/>
        <v>0</v>
      </c>
      <c r="AY63" s="13">
        <f t="shared" si="32"/>
        <v>0</v>
      </c>
    </row>
    <row r="64" spans="1:51" ht="13.5" customHeight="1" x14ac:dyDescent="0.25">
      <c r="A64" s="66" t="s">
        <v>191</v>
      </c>
      <c r="B64" s="67" t="s">
        <v>147</v>
      </c>
      <c r="C64" s="68" t="s">
        <v>336</v>
      </c>
      <c r="D64" s="69" t="s">
        <v>39</v>
      </c>
      <c r="E64" s="70">
        <v>23865</v>
      </c>
      <c r="F64" s="71"/>
      <c r="G64" s="72"/>
      <c r="H64" s="72"/>
      <c r="I64" s="73"/>
      <c r="J64" s="72"/>
      <c r="K64" s="72"/>
      <c r="L64" s="74"/>
      <c r="M64" s="74"/>
      <c r="N64" s="72"/>
      <c r="O64" s="72"/>
      <c r="P64" s="73"/>
      <c r="Q64" s="72" t="s">
        <v>56</v>
      </c>
      <c r="R64" s="72"/>
      <c r="S64" s="74"/>
      <c r="T64" s="74"/>
      <c r="U64" s="75"/>
      <c r="V64" s="74"/>
      <c r="W64" s="76"/>
      <c r="X64" s="77">
        <f t="shared" si="0"/>
        <v>0</v>
      </c>
      <c r="Y64" s="78">
        <f t="shared" si="33"/>
        <v>0</v>
      </c>
      <c r="Z64" s="79">
        <f t="shared" si="3"/>
        <v>0</v>
      </c>
      <c r="AA64" s="79">
        <f t="shared" si="4"/>
        <v>2</v>
      </c>
      <c r="AB64" s="79">
        <f t="shared" si="5"/>
        <v>2</v>
      </c>
      <c r="AC64" s="79">
        <f t="shared" si="6"/>
        <v>0</v>
      </c>
      <c r="AD64" s="79">
        <f t="shared" si="7"/>
        <v>0</v>
      </c>
      <c r="AE64" s="79">
        <f t="shared" si="8"/>
        <v>0</v>
      </c>
      <c r="AF64" s="79">
        <f t="shared" si="9"/>
        <v>0</v>
      </c>
      <c r="AG64" s="79">
        <f t="shared" si="10"/>
        <v>0</v>
      </c>
      <c r="AH64" s="79">
        <f t="shared" si="11"/>
        <v>0</v>
      </c>
      <c r="AI64" s="79">
        <f t="shared" si="12"/>
        <v>0</v>
      </c>
      <c r="AJ64" s="79">
        <f t="shared" si="34"/>
        <v>0</v>
      </c>
      <c r="AK64" s="80">
        <f t="shared" si="35"/>
        <v>0</v>
      </c>
      <c r="AL64" s="80">
        <f t="shared" si="36"/>
        <v>0</v>
      </c>
      <c r="AM64" s="81">
        <f t="shared" si="16"/>
        <v>0</v>
      </c>
      <c r="AN64" s="77">
        <f t="shared" si="17"/>
        <v>0</v>
      </c>
      <c r="AO64" s="82">
        <v>41354</v>
      </c>
      <c r="AP64" s="13" t="s">
        <v>50</v>
      </c>
      <c r="AR64" s="13" t="str">
        <f t="shared" si="26"/>
        <v>DEBLANGEY</v>
      </c>
      <c r="AS64" s="13" t="str">
        <f t="shared" si="27"/>
        <v>Arnaud</v>
      </c>
      <c r="AT64" s="13" t="str">
        <f t="shared" si="28"/>
        <v>VC Roanne</v>
      </c>
      <c r="AU64" s="151">
        <f t="shared" si="25"/>
        <v>23865</v>
      </c>
      <c r="AV64" s="102" t="str">
        <f t="shared" si="29"/>
        <v>42</v>
      </c>
      <c r="AW64" s="13">
        <f t="shared" si="30"/>
        <v>2</v>
      </c>
      <c r="AX64" s="13">
        <f t="shared" si="31"/>
        <v>0</v>
      </c>
      <c r="AY64" s="13">
        <f t="shared" si="32"/>
        <v>0</v>
      </c>
    </row>
    <row r="65" spans="1:51" ht="13.5" customHeight="1" x14ac:dyDescent="0.25">
      <c r="A65" s="44" t="s">
        <v>128</v>
      </c>
      <c r="B65" s="45" t="s">
        <v>95</v>
      </c>
      <c r="C65" s="46" t="s">
        <v>77</v>
      </c>
      <c r="D65" s="47" t="s">
        <v>39</v>
      </c>
      <c r="E65" s="48">
        <v>17181</v>
      </c>
      <c r="F65" s="49"/>
      <c r="G65" s="50"/>
      <c r="H65" s="50"/>
      <c r="I65" s="51"/>
      <c r="J65" s="50"/>
      <c r="K65" s="50"/>
      <c r="L65" s="52"/>
      <c r="M65" s="52"/>
      <c r="N65" s="50"/>
      <c r="O65" s="50"/>
      <c r="P65" s="51"/>
      <c r="Q65" s="50"/>
      <c r="R65" s="50"/>
      <c r="S65" s="52"/>
      <c r="T65" s="52" t="s">
        <v>56</v>
      </c>
      <c r="U65" s="53"/>
      <c r="V65" s="52"/>
      <c r="W65" s="54"/>
      <c r="X65" s="58">
        <f t="shared" si="0"/>
        <v>0</v>
      </c>
      <c r="Y65" s="65">
        <f t="shared" si="33"/>
        <v>0</v>
      </c>
      <c r="Z65" s="55"/>
      <c r="AA65" s="55"/>
      <c r="AB65" s="55"/>
      <c r="AC65" s="55"/>
      <c r="AD65" s="55"/>
      <c r="AE65" s="55"/>
      <c r="AF65" s="55">
        <v>4</v>
      </c>
      <c r="AG65" s="55"/>
      <c r="AH65" s="55"/>
      <c r="AI65" s="55"/>
      <c r="AJ65" s="55"/>
      <c r="AK65" s="56"/>
      <c r="AL65" s="56"/>
      <c r="AM65" s="57"/>
      <c r="AN65" s="58"/>
      <c r="AO65" s="59">
        <v>41326</v>
      </c>
      <c r="AP65" s="13" t="s">
        <v>50</v>
      </c>
      <c r="AQ65" s="4" t="s">
        <v>500</v>
      </c>
      <c r="AR65" s="13" t="str">
        <f t="shared" si="26"/>
        <v>DECHAMP</v>
      </c>
      <c r="AS65" s="13" t="str">
        <f t="shared" si="27"/>
        <v>Michel</v>
      </c>
      <c r="AT65" s="13" t="str">
        <f t="shared" si="28"/>
        <v>CSADN Roanne</v>
      </c>
      <c r="AU65" s="151">
        <f t="shared" si="25"/>
        <v>17181</v>
      </c>
      <c r="AV65" s="102" t="str">
        <f t="shared" si="29"/>
        <v>42</v>
      </c>
      <c r="AW65" s="13">
        <f t="shared" si="30"/>
        <v>4</v>
      </c>
      <c r="AX65" s="13">
        <f t="shared" si="31"/>
        <v>0</v>
      </c>
      <c r="AY65" s="13">
        <f t="shared" si="32"/>
        <v>0</v>
      </c>
    </row>
    <row r="66" spans="1:51" ht="13.5" customHeight="1" x14ac:dyDescent="0.25">
      <c r="A66" s="66" t="s">
        <v>416</v>
      </c>
      <c r="B66" s="67" t="s">
        <v>115</v>
      </c>
      <c r="C66" s="68" t="s">
        <v>414</v>
      </c>
      <c r="D66" s="69" t="s">
        <v>29</v>
      </c>
      <c r="E66" s="70">
        <v>32362</v>
      </c>
      <c r="F66" s="71" t="s">
        <v>56</v>
      </c>
      <c r="G66" s="72"/>
      <c r="H66" s="72"/>
      <c r="I66" s="73"/>
      <c r="J66" s="72"/>
      <c r="K66" s="72"/>
      <c r="L66" s="74"/>
      <c r="M66" s="74"/>
      <c r="N66" s="72"/>
      <c r="O66" s="72"/>
      <c r="P66" s="73" t="s">
        <v>56</v>
      </c>
      <c r="Q66" s="72"/>
      <c r="R66" s="72"/>
      <c r="S66" s="74"/>
      <c r="T66" s="74"/>
      <c r="U66" s="75"/>
      <c r="V66" s="74"/>
      <c r="W66" s="76"/>
      <c r="X66" s="77">
        <f t="shared" si="0"/>
        <v>0.5</v>
      </c>
      <c r="Y66" s="78">
        <f t="shared" si="33"/>
        <v>1</v>
      </c>
      <c r="Z66" s="79">
        <f t="shared" ref="Z66:Z123" si="37">IF((Y66-X66&gt;=1),1,0)</f>
        <v>0</v>
      </c>
      <c r="AA66" s="79">
        <f t="shared" ref="AA66:AA123" si="38">IF(OR(H66="X",I66="X",Q66="X",),2,0)</f>
        <v>0</v>
      </c>
      <c r="AB66" s="79">
        <f t="shared" ref="AB66:AB84" si="39">IF(AND(AA66-Y66&gt;=2,X66=0),2,0)</f>
        <v>0</v>
      </c>
      <c r="AC66" s="79">
        <f t="shared" ref="AC66:AC123" si="40">IF(OR(J66="X",R66="X",),3,0)</f>
        <v>0</v>
      </c>
      <c r="AD66" s="79">
        <f t="shared" ref="AD66:AD123" si="41">IF(AND(AC66-AB66-Y66&gt;=3,X66=0),3,0)</f>
        <v>0</v>
      </c>
      <c r="AE66" s="79">
        <f t="shared" ref="AE66:AE123" si="42">IF(OR(K66="X",S66="X",O66="x",W66="x",),4,0)</f>
        <v>0</v>
      </c>
      <c r="AF66" s="79">
        <f t="shared" ref="AF66:AF123" si="43">IF(AND((AE66-AD66-AB66-Y66&gt;=4),(E66&lt;$B$1),(X66=0)),4,0)</f>
        <v>0</v>
      </c>
      <c r="AG66" s="79">
        <f t="shared" ref="AG66:AG123" si="44">IF(OR(L66="X",T66="X",O66="x",W66="x",),5,0)</f>
        <v>0</v>
      </c>
      <c r="AH66" s="79">
        <f t="shared" ref="AH66:AH123" si="45">IF(OR((AG66-AF66-AD66-AB66-Y66&gt;=5),(E66&gt;$B$1)),5,0)</f>
        <v>0</v>
      </c>
      <c r="AI66" s="79">
        <f t="shared" ref="AI66:AI123" si="46">IF(OR(M66="X",U66="X",),6,0)</f>
        <v>0</v>
      </c>
      <c r="AJ66" s="79">
        <f t="shared" ref="AJ66:AJ123" si="47">IF((AI66-AH66-AF66-AD66-AB66-Y66&gt;=6),6,0)</f>
        <v>0</v>
      </c>
      <c r="AK66" s="80">
        <f t="shared" ref="AK66:AK123" si="48">IF(U66="x",7,0)</f>
        <v>0</v>
      </c>
      <c r="AL66" s="80">
        <f t="shared" ref="AL66:AL123" si="49">IF((AK66-AJ66-AH66-AF66-AD66-AB66-Y66&gt;=7),"F",0)</f>
        <v>0</v>
      </c>
      <c r="AM66" s="81">
        <f t="shared" ref="AM66:AM123" si="50">IF(OR(N66="X",V66="X",),8,0)</f>
        <v>0</v>
      </c>
      <c r="AN66" s="77">
        <f t="shared" ref="AN66:AN123" si="51">IF((AM66=8),"M",0)</f>
        <v>0</v>
      </c>
      <c r="AO66" s="83" t="s">
        <v>446</v>
      </c>
      <c r="AP66" s="62" t="s">
        <v>446</v>
      </c>
      <c r="AR66" s="13" t="str">
        <f t="shared" si="26"/>
        <v>DELAYE</v>
      </c>
      <c r="AS66" s="13" t="str">
        <f t="shared" si="27"/>
        <v>Nicolas</v>
      </c>
      <c r="AT66" s="13" t="str">
        <f t="shared" si="28"/>
        <v>AC Tarare POPEY</v>
      </c>
      <c r="AU66" s="151">
        <f t="shared" si="25"/>
        <v>32362</v>
      </c>
      <c r="AV66" s="102" t="str">
        <f t="shared" si="29"/>
        <v>69</v>
      </c>
      <c r="AW66" s="13">
        <f t="shared" si="30"/>
        <v>0</v>
      </c>
      <c r="AX66" s="13">
        <f t="shared" si="31"/>
        <v>0</v>
      </c>
      <c r="AY66" s="13">
        <f t="shared" si="32"/>
        <v>0</v>
      </c>
    </row>
    <row r="67" spans="1:51" ht="13.5" customHeight="1" x14ac:dyDescent="0.25">
      <c r="A67" s="44" t="s">
        <v>193</v>
      </c>
      <c r="B67" s="45" t="s">
        <v>147</v>
      </c>
      <c r="C67" s="46" t="s">
        <v>305</v>
      </c>
      <c r="D67" s="47" t="s">
        <v>23</v>
      </c>
      <c r="E67" s="48">
        <v>27621</v>
      </c>
      <c r="F67" s="49"/>
      <c r="G67" s="50" t="s">
        <v>56</v>
      </c>
      <c r="H67" s="50"/>
      <c r="I67" s="51" t="s">
        <v>56</v>
      </c>
      <c r="J67" s="50"/>
      <c r="K67" s="50"/>
      <c r="L67" s="52"/>
      <c r="M67" s="52"/>
      <c r="N67" s="50"/>
      <c r="O67" s="50"/>
      <c r="P67" s="51"/>
      <c r="Q67" s="50"/>
      <c r="R67" s="50"/>
      <c r="S67" s="52"/>
      <c r="T67" s="52"/>
      <c r="U67" s="53"/>
      <c r="V67" s="52"/>
      <c r="W67" s="54"/>
      <c r="X67" s="58">
        <f t="shared" si="0"/>
        <v>0</v>
      </c>
      <c r="Y67" s="65">
        <f t="shared" si="33"/>
        <v>1</v>
      </c>
      <c r="Z67" s="55">
        <f t="shared" si="37"/>
        <v>1</v>
      </c>
      <c r="AA67" s="55">
        <f t="shared" si="38"/>
        <v>2</v>
      </c>
      <c r="AB67" s="55">
        <f t="shared" si="39"/>
        <v>0</v>
      </c>
      <c r="AC67" s="55">
        <f t="shared" si="40"/>
        <v>0</v>
      </c>
      <c r="AD67" s="55">
        <f t="shared" si="41"/>
        <v>0</v>
      </c>
      <c r="AE67" s="55">
        <f t="shared" si="42"/>
        <v>0</v>
      </c>
      <c r="AF67" s="55">
        <f t="shared" si="43"/>
        <v>0</v>
      </c>
      <c r="AG67" s="55">
        <f t="shared" si="44"/>
        <v>0</v>
      </c>
      <c r="AH67" s="55">
        <f t="shared" si="45"/>
        <v>0</v>
      </c>
      <c r="AI67" s="55">
        <f t="shared" si="46"/>
        <v>0</v>
      </c>
      <c r="AJ67" s="55">
        <f t="shared" si="47"/>
        <v>0</v>
      </c>
      <c r="AK67" s="56">
        <f t="shared" si="48"/>
        <v>0</v>
      </c>
      <c r="AL67" s="56">
        <f t="shared" si="49"/>
        <v>0</v>
      </c>
      <c r="AM67" s="57">
        <f t="shared" si="50"/>
        <v>0</v>
      </c>
      <c r="AN67" s="58">
        <f t="shared" si="51"/>
        <v>0</v>
      </c>
      <c r="AO67" s="59">
        <v>41328</v>
      </c>
      <c r="AP67" s="8" t="s">
        <v>50</v>
      </c>
      <c r="AR67" s="13" t="str">
        <f t="shared" si="26"/>
        <v>DELEERSNYDER</v>
      </c>
      <c r="AS67" s="13" t="str">
        <f t="shared" si="27"/>
        <v>Arnaud</v>
      </c>
      <c r="AT67" s="13" t="str">
        <f t="shared" si="28"/>
        <v>St Denis Cyclisme</v>
      </c>
      <c r="AU67" s="151">
        <f t="shared" si="25"/>
        <v>27621</v>
      </c>
      <c r="AV67" s="102" t="str">
        <f t="shared" si="29"/>
        <v>01</v>
      </c>
      <c r="AW67" s="13">
        <f t="shared" si="30"/>
        <v>1</v>
      </c>
      <c r="AX67" s="13">
        <f t="shared" si="31"/>
        <v>0</v>
      </c>
      <c r="AY67" s="13">
        <f t="shared" si="32"/>
        <v>0</v>
      </c>
    </row>
    <row r="68" spans="1:51" ht="13.5" customHeight="1" x14ac:dyDescent="0.25">
      <c r="A68" s="66" t="s">
        <v>560</v>
      </c>
      <c r="B68" s="67" t="s">
        <v>424</v>
      </c>
      <c r="C68" s="68" t="s">
        <v>561</v>
      </c>
      <c r="D68" s="69" t="s">
        <v>29</v>
      </c>
      <c r="E68" s="70">
        <v>32955</v>
      </c>
      <c r="F68" s="71"/>
      <c r="G68" s="72" t="s">
        <v>56</v>
      </c>
      <c r="H68" s="72"/>
      <c r="I68" s="73"/>
      <c r="J68" s="72"/>
      <c r="K68" s="72"/>
      <c r="L68" s="74"/>
      <c r="M68" s="74"/>
      <c r="N68" s="72"/>
      <c r="O68" s="72"/>
      <c r="P68" s="73"/>
      <c r="Q68" s="72" t="s">
        <v>56</v>
      </c>
      <c r="R68" s="72"/>
      <c r="S68" s="74"/>
      <c r="T68" s="74"/>
      <c r="U68" s="75"/>
      <c r="V68" s="74"/>
      <c r="W68" s="76"/>
      <c r="X68" s="77">
        <f t="shared" si="0"/>
        <v>0</v>
      </c>
      <c r="Y68" s="78">
        <f t="shared" si="33"/>
        <v>1</v>
      </c>
      <c r="Z68" s="79">
        <f t="shared" si="37"/>
        <v>1</v>
      </c>
      <c r="AA68" s="79">
        <f t="shared" si="38"/>
        <v>2</v>
      </c>
      <c r="AB68" s="79">
        <f t="shared" si="39"/>
        <v>0</v>
      </c>
      <c r="AC68" s="79">
        <f t="shared" si="40"/>
        <v>0</v>
      </c>
      <c r="AD68" s="79">
        <f t="shared" si="41"/>
        <v>0</v>
      </c>
      <c r="AE68" s="79">
        <f t="shared" si="42"/>
        <v>0</v>
      </c>
      <c r="AF68" s="79">
        <f t="shared" si="43"/>
        <v>0</v>
      </c>
      <c r="AG68" s="79">
        <f t="shared" si="44"/>
        <v>0</v>
      </c>
      <c r="AH68" s="79">
        <f t="shared" si="45"/>
        <v>0</v>
      </c>
      <c r="AI68" s="79">
        <f t="shared" si="46"/>
        <v>0</v>
      </c>
      <c r="AJ68" s="79">
        <f t="shared" si="47"/>
        <v>0</v>
      </c>
      <c r="AK68" s="80">
        <f t="shared" si="48"/>
        <v>0</v>
      </c>
      <c r="AL68" s="80">
        <f t="shared" si="49"/>
        <v>0</v>
      </c>
      <c r="AM68" s="81">
        <f t="shared" si="50"/>
        <v>0</v>
      </c>
      <c r="AN68" s="77">
        <f t="shared" si="51"/>
        <v>0</v>
      </c>
      <c r="AO68" s="82">
        <v>41384</v>
      </c>
      <c r="AP68" s="13" t="s">
        <v>50</v>
      </c>
      <c r="AR68" s="13" t="str">
        <f t="shared" si="26"/>
        <v>DELORM</v>
      </c>
      <c r="AS68" s="13" t="str">
        <f t="shared" si="27"/>
        <v>Kévin</v>
      </c>
      <c r="AT68" s="13" t="str">
        <f t="shared" si="28"/>
        <v>VC Francheville</v>
      </c>
      <c r="AU68" s="151">
        <f t="shared" si="25"/>
        <v>32955</v>
      </c>
      <c r="AV68" s="102" t="str">
        <f t="shared" si="29"/>
        <v>69</v>
      </c>
      <c r="AW68" s="13">
        <f t="shared" si="30"/>
        <v>1</v>
      </c>
      <c r="AX68" s="13">
        <f t="shared" si="31"/>
        <v>0</v>
      </c>
      <c r="AY68" s="13">
        <f t="shared" si="32"/>
        <v>0</v>
      </c>
    </row>
    <row r="69" spans="1:51" ht="13.5" customHeight="1" x14ac:dyDescent="0.25">
      <c r="A69" s="44" t="s">
        <v>194</v>
      </c>
      <c r="B69" s="45" t="s">
        <v>143</v>
      </c>
      <c r="C69" s="46" t="s">
        <v>334</v>
      </c>
      <c r="D69" s="47" t="s">
        <v>294</v>
      </c>
      <c r="E69" s="48">
        <v>17386</v>
      </c>
      <c r="F69" s="49"/>
      <c r="G69" s="50"/>
      <c r="H69" s="50"/>
      <c r="I69" s="51"/>
      <c r="J69" s="50"/>
      <c r="K69" s="50"/>
      <c r="L69" s="52"/>
      <c r="M69" s="52"/>
      <c r="N69" s="50"/>
      <c r="O69" s="50"/>
      <c r="P69" s="51"/>
      <c r="Q69" s="50"/>
      <c r="R69" s="50"/>
      <c r="S69" s="52"/>
      <c r="T69" s="52" t="s">
        <v>56</v>
      </c>
      <c r="U69" s="53"/>
      <c r="V69" s="52"/>
      <c r="W69" s="54"/>
      <c r="X69" s="58">
        <f t="shared" ref="X69:X111" si="52">IF((F69="x"),0.5,0)</f>
        <v>0</v>
      </c>
      <c r="Y69" s="65">
        <f t="shared" si="33"/>
        <v>0</v>
      </c>
      <c r="Z69" s="55">
        <f t="shared" si="37"/>
        <v>0</v>
      </c>
      <c r="AA69" s="55">
        <f t="shared" si="38"/>
        <v>0</v>
      </c>
      <c r="AB69" s="55">
        <f t="shared" si="39"/>
        <v>0</v>
      </c>
      <c r="AC69" s="55">
        <f t="shared" si="40"/>
        <v>0</v>
      </c>
      <c r="AD69" s="55">
        <f t="shared" si="41"/>
        <v>0</v>
      </c>
      <c r="AE69" s="55">
        <f t="shared" si="42"/>
        <v>0</v>
      </c>
      <c r="AF69" s="55">
        <f t="shared" si="43"/>
        <v>0</v>
      </c>
      <c r="AG69" s="55">
        <f t="shared" si="44"/>
        <v>5</v>
      </c>
      <c r="AH69" s="55">
        <f t="shared" si="45"/>
        <v>5</v>
      </c>
      <c r="AI69" s="55">
        <f t="shared" si="46"/>
        <v>0</v>
      </c>
      <c r="AJ69" s="55">
        <f t="shared" si="47"/>
        <v>0</v>
      </c>
      <c r="AK69" s="56">
        <f t="shared" si="48"/>
        <v>0</v>
      </c>
      <c r="AL69" s="56">
        <f t="shared" si="49"/>
        <v>0</v>
      </c>
      <c r="AM69" s="57">
        <f t="shared" si="50"/>
        <v>0</v>
      </c>
      <c r="AN69" s="58">
        <f t="shared" si="51"/>
        <v>0</v>
      </c>
      <c r="AO69" s="59">
        <v>41346</v>
      </c>
      <c r="AP69" s="13" t="s">
        <v>50</v>
      </c>
      <c r="AQ69" s="13"/>
      <c r="AR69" s="13" t="str">
        <f t="shared" si="26"/>
        <v>DEMARIA</v>
      </c>
      <c r="AS69" s="13" t="str">
        <f t="shared" si="27"/>
        <v>Claude</v>
      </c>
      <c r="AT69" s="13" t="str">
        <f t="shared" si="28"/>
        <v>VC Dôle</v>
      </c>
      <c r="AU69" s="151">
        <f t="shared" si="25"/>
        <v>17386</v>
      </c>
      <c r="AV69" s="102" t="str">
        <f t="shared" si="29"/>
        <v>39</v>
      </c>
      <c r="AW69" s="13">
        <f t="shared" si="30"/>
        <v>5</v>
      </c>
      <c r="AX69" s="13">
        <f t="shared" si="31"/>
        <v>0</v>
      </c>
      <c r="AY69" s="13">
        <f t="shared" si="32"/>
        <v>0</v>
      </c>
    </row>
    <row r="70" spans="1:51" ht="13.5" customHeight="1" x14ac:dyDescent="0.25">
      <c r="A70" s="66" t="s">
        <v>195</v>
      </c>
      <c r="B70" s="67" t="s">
        <v>166</v>
      </c>
      <c r="C70" s="68" t="s">
        <v>312</v>
      </c>
      <c r="D70" s="69" t="s">
        <v>39</v>
      </c>
      <c r="E70" s="70">
        <v>22423</v>
      </c>
      <c r="F70" s="71"/>
      <c r="G70" s="72"/>
      <c r="H70" s="72"/>
      <c r="I70" s="73"/>
      <c r="J70" s="72"/>
      <c r="K70" s="72"/>
      <c r="L70" s="74"/>
      <c r="M70" s="74"/>
      <c r="N70" s="72"/>
      <c r="O70" s="72"/>
      <c r="P70" s="73"/>
      <c r="Q70" s="72"/>
      <c r="R70" s="72" t="s">
        <v>56</v>
      </c>
      <c r="S70" s="74"/>
      <c r="T70" s="74"/>
      <c r="U70" s="75"/>
      <c r="V70" s="74"/>
      <c r="W70" s="76"/>
      <c r="X70" s="77">
        <f t="shared" si="52"/>
        <v>0</v>
      </c>
      <c r="Y70" s="78">
        <f t="shared" si="33"/>
        <v>0</v>
      </c>
      <c r="Z70" s="79">
        <f t="shared" si="37"/>
        <v>0</v>
      </c>
      <c r="AA70" s="79">
        <f t="shared" si="38"/>
        <v>0</v>
      </c>
      <c r="AB70" s="79">
        <f t="shared" si="39"/>
        <v>0</v>
      </c>
      <c r="AC70" s="79">
        <f t="shared" si="40"/>
        <v>3</v>
      </c>
      <c r="AD70" s="79">
        <f t="shared" si="41"/>
        <v>3</v>
      </c>
      <c r="AE70" s="79">
        <f t="shared" si="42"/>
        <v>0</v>
      </c>
      <c r="AF70" s="79">
        <f t="shared" si="43"/>
        <v>0</v>
      </c>
      <c r="AG70" s="79">
        <f t="shared" si="44"/>
        <v>0</v>
      </c>
      <c r="AH70" s="79">
        <f t="shared" si="45"/>
        <v>0</v>
      </c>
      <c r="AI70" s="79">
        <f t="shared" si="46"/>
        <v>0</v>
      </c>
      <c r="AJ70" s="79">
        <f t="shared" si="47"/>
        <v>0</v>
      </c>
      <c r="AK70" s="80">
        <f t="shared" si="48"/>
        <v>0</v>
      </c>
      <c r="AL70" s="80">
        <f t="shared" si="49"/>
        <v>0</v>
      </c>
      <c r="AM70" s="81">
        <f t="shared" si="50"/>
        <v>0</v>
      </c>
      <c r="AN70" s="77">
        <f t="shared" si="51"/>
        <v>0</v>
      </c>
      <c r="AO70" s="82">
        <v>41361</v>
      </c>
      <c r="AP70" s="13" t="s">
        <v>50</v>
      </c>
      <c r="AR70" s="13" t="str">
        <f t="shared" si="26"/>
        <v>DENONFOUX</v>
      </c>
      <c r="AS70" s="13" t="str">
        <f t="shared" si="27"/>
        <v>Bernard</v>
      </c>
      <c r="AT70" s="13" t="str">
        <f t="shared" si="28"/>
        <v xml:space="preserve">Briennon VP </v>
      </c>
      <c r="AU70" s="151">
        <f t="shared" si="25"/>
        <v>22423</v>
      </c>
      <c r="AV70" s="102" t="str">
        <f t="shared" si="29"/>
        <v>42</v>
      </c>
      <c r="AW70" s="13">
        <f t="shared" si="30"/>
        <v>3</v>
      </c>
      <c r="AX70" s="13">
        <f t="shared" si="31"/>
        <v>0</v>
      </c>
      <c r="AY70" s="13">
        <f t="shared" si="32"/>
        <v>0</v>
      </c>
    </row>
    <row r="71" spans="1:51" ht="13.5" customHeight="1" x14ac:dyDescent="0.25">
      <c r="A71" s="44" t="s">
        <v>472</v>
      </c>
      <c r="B71" s="45" t="s">
        <v>166</v>
      </c>
      <c r="C71" s="46" t="s">
        <v>473</v>
      </c>
      <c r="D71" s="47" t="s">
        <v>39</v>
      </c>
      <c r="E71" s="48">
        <v>19899</v>
      </c>
      <c r="F71" s="49"/>
      <c r="G71" s="50"/>
      <c r="H71" s="50"/>
      <c r="I71" s="51"/>
      <c r="J71" s="50"/>
      <c r="K71" s="50"/>
      <c r="L71" s="52"/>
      <c r="M71" s="52"/>
      <c r="N71" s="50"/>
      <c r="O71" s="50"/>
      <c r="P71" s="51"/>
      <c r="Q71" s="50"/>
      <c r="R71" s="50"/>
      <c r="S71" s="52"/>
      <c r="T71" s="52" t="s">
        <v>56</v>
      </c>
      <c r="U71" s="53"/>
      <c r="V71" s="52"/>
      <c r="W71" s="54"/>
      <c r="X71" s="58">
        <f t="shared" si="52"/>
        <v>0</v>
      </c>
      <c r="Y71" s="65">
        <f t="shared" si="33"/>
        <v>0</v>
      </c>
      <c r="Z71" s="55">
        <f t="shared" si="37"/>
        <v>0</v>
      </c>
      <c r="AA71" s="55">
        <f t="shared" si="38"/>
        <v>0</v>
      </c>
      <c r="AB71" s="55">
        <f t="shared" si="39"/>
        <v>0</v>
      </c>
      <c r="AC71" s="55">
        <f t="shared" si="40"/>
        <v>0</v>
      </c>
      <c r="AD71" s="55">
        <f t="shared" si="41"/>
        <v>0</v>
      </c>
      <c r="AE71" s="55">
        <f t="shared" si="42"/>
        <v>0</v>
      </c>
      <c r="AF71" s="55">
        <f t="shared" si="43"/>
        <v>0</v>
      </c>
      <c r="AG71" s="55">
        <f t="shared" si="44"/>
        <v>5</v>
      </c>
      <c r="AH71" s="55">
        <f t="shared" si="45"/>
        <v>5</v>
      </c>
      <c r="AI71" s="55">
        <f t="shared" si="46"/>
        <v>0</v>
      </c>
      <c r="AJ71" s="55">
        <f t="shared" si="47"/>
        <v>0</v>
      </c>
      <c r="AK71" s="56">
        <f t="shared" si="48"/>
        <v>0</v>
      </c>
      <c r="AL71" s="56">
        <f t="shared" si="49"/>
        <v>0</v>
      </c>
      <c r="AM71" s="57">
        <f t="shared" si="50"/>
        <v>0</v>
      </c>
      <c r="AN71" s="58">
        <f t="shared" si="51"/>
        <v>0</v>
      </c>
      <c r="AO71" s="59">
        <v>41361</v>
      </c>
      <c r="AP71" s="13" t="s">
        <v>50</v>
      </c>
      <c r="AR71" s="13" t="str">
        <f t="shared" si="26"/>
        <v>DESCHAMPS</v>
      </c>
      <c r="AS71" s="13" t="str">
        <f t="shared" si="27"/>
        <v>Bernard</v>
      </c>
      <c r="AT71" s="13" t="str">
        <f t="shared" si="28"/>
        <v>UCF</v>
      </c>
      <c r="AU71" s="151">
        <f t="shared" ref="AU71:AU134" si="53">E71</f>
        <v>19899</v>
      </c>
      <c r="AV71" s="102" t="str">
        <f t="shared" si="29"/>
        <v>42</v>
      </c>
      <c r="AW71" s="13">
        <f t="shared" si="30"/>
        <v>5</v>
      </c>
      <c r="AX71" s="13">
        <f t="shared" si="31"/>
        <v>0</v>
      </c>
      <c r="AY71" s="13">
        <f t="shared" si="32"/>
        <v>0</v>
      </c>
    </row>
    <row r="72" spans="1:51" ht="13.5" customHeight="1" x14ac:dyDescent="0.25">
      <c r="A72" s="66" t="s">
        <v>196</v>
      </c>
      <c r="B72" s="67" t="s">
        <v>197</v>
      </c>
      <c r="C72" s="68" t="s">
        <v>304</v>
      </c>
      <c r="D72" s="69" t="s">
        <v>39</v>
      </c>
      <c r="E72" s="70">
        <v>34320</v>
      </c>
      <c r="F72" s="71"/>
      <c r="G72" s="72" t="s">
        <v>56</v>
      </c>
      <c r="H72" s="72"/>
      <c r="I72" s="73"/>
      <c r="J72" s="72"/>
      <c r="K72" s="72"/>
      <c r="L72" s="74"/>
      <c r="M72" s="74"/>
      <c r="N72" s="72"/>
      <c r="O72" s="72"/>
      <c r="P72" s="73"/>
      <c r="Q72" s="72"/>
      <c r="R72" s="72" t="s">
        <v>56</v>
      </c>
      <c r="S72" s="74"/>
      <c r="T72" s="74"/>
      <c r="U72" s="75"/>
      <c r="V72" s="74"/>
      <c r="W72" s="76"/>
      <c r="X72" s="77">
        <f t="shared" si="52"/>
        <v>0</v>
      </c>
      <c r="Y72" s="78">
        <f t="shared" si="33"/>
        <v>1</v>
      </c>
      <c r="Z72" s="79">
        <f t="shared" si="37"/>
        <v>1</v>
      </c>
      <c r="AA72" s="79">
        <f t="shared" si="38"/>
        <v>0</v>
      </c>
      <c r="AB72" s="79">
        <f t="shared" si="39"/>
        <v>0</v>
      </c>
      <c r="AC72" s="79">
        <f t="shared" si="40"/>
        <v>3</v>
      </c>
      <c r="AD72" s="79">
        <f t="shared" si="41"/>
        <v>0</v>
      </c>
      <c r="AE72" s="79">
        <f t="shared" si="42"/>
        <v>0</v>
      </c>
      <c r="AF72" s="79">
        <f t="shared" si="43"/>
        <v>0</v>
      </c>
      <c r="AG72" s="79">
        <f t="shared" si="44"/>
        <v>0</v>
      </c>
      <c r="AH72" s="79">
        <f t="shared" si="45"/>
        <v>0</v>
      </c>
      <c r="AI72" s="79">
        <f t="shared" si="46"/>
        <v>0</v>
      </c>
      <c r="AJ72" s="79">
        <f t="shared" si="47"/>
        <v>0</v>
      </c>
      <c r="AK72" s="80">
        <f t="shared" si="48"/>
        <v>0</v>
      </c>
      <c r="AL72" s="80">
        <f t="shared" si="49"/>
        <v>0</v>
      </c>
      <c r="AM72" s="81">
        <f t="shared" si="50"/>
        <v>0</v>
      </c>
      <c r="AN72" s="77">
        <f t="shared" si="51"/>
        <v>0</v>
      </c>
      <c r="AO72" s="82">
        <v>41354</v>
      </c>
      <c r="AP72" s="13" t="s">
        <v>50</v>
      </c>
      <c r="AR72" s="13" t="str">
        <f t="shared" si="26"/>
        <v>DESGOUTTE</v>
      </c>
      <c r="AS72" s="13" t="str">
        <f t="shared" si="27"/>
        <v>Clément</v>
      </c>
      <c r="AT72" s="13" t="str">
        <f t="shared" si="28"/>
        <v>RO Chambon Feugerolles</v>
      </c>
      <c r="AU72" s="151">
        <f t="shared" si="53"/>
        <v>34320</v>
      </c>
      <c r="AV72" s="102" t="str">
        <f t="shared" si="29"/>
        <v>42</v>
      </c>
      <c r="AW72" s="13">
        <f t="shared" si="30"/>
        <v>1</v>
      </c>
      <c r="AX72" s="13">
        <f t="shared" si="31"/>
        <v>0</v>
      </c>
      <c r="AY72" s="13">
        <f t="shared" si="32"/>
        <v>0</v>
      </c>
    </row>
    <row r="73" spans="1:51" ht="13.5" customHeight="1" x14ac:dyDescent="0.25">
      <c r="A73" s="44" t="s">
        <v>196</v>
      </c>
      <c r="B73" s="45" t="s">
        <v>142</v>
      </c>
      <c r="C73" s="46" t="s">
        <v>304</v>
      </c>
      <c r="D73" s="47" t="s">
        <v>39</v>
      </c>
      <c r="E73" s="48">
        <v>32828</v>
      </c>
      <c r="F73" s="49"/>
      <c r="G73" s="50"/>
      <c r="H73" s="50" t="s">
        <v>56</v>
      </c>
      <c r="I73" s="51"/>
      <c r="J73" s="50"/>
      <c r="K73" s="50"/>
      <c r="L73" s="52"/>
      <c r="M73" s="52"/>
      <c r="N73" s="50"/>
      <c r="O73" s="50"/>
      <c r="P73" s="51"/>
      <c r="Q73" s="50"/>
      <c r="R73" s="50"/>
      <c r="S73" s="52" t="s">
        <v>56</v>
      </c>
      <c r="T73" s="52"/>
      <c r="U73" s="53"/>
      <c r="V73" s="52"/>
      <c r="W73" s="54"/>
      <c r="X73" s="58">
        <f t="shared" si="52"/>
        <v>0</v>
      </c>
      <c r="Y73" s="65">
        <f t="shared" si="33"/>
        <v>0</v>
      </c>
      <c r="Z73" s="55">
        <f t="shared" si="37"/>
        <v>0</v>
      </c>
      <c r="AA73" s="55">
        <f t="shared" si="38"/>
        <v>2</v>
      </c>
      <c r="AB73" s="55">
        <f t="shared" si="39"/>
        <v>2</v>
      </c>
      <c r="AC73" s="55">
        <f t="shared" si="40"/>
        <v>0</v>
      </c>
      <c r="AD73" s="55">
        <f t="shared" si="41"/>
        <v>0</v>
      </c>
      <c r="AE73" s="55">
        <f t="shared" si="42"/>
        <v>4</v>
      </c>
      <c r="AF73" s="55">
        <f t="shared" si="43"/>
        <v>0</v>
      </c>
      <c r="AG73" s="55">
        <f t="shared" si="44"/>
        <v>0</v>
      </c>
      <c r="AH73" s="55">
        <f t="shared" si="45"/>
        <v>0</v>
      </c>
      <c r="AI73" s="55">
        <f t="shared" si="46"/>
        <v>0</v>
      </c>
      <c r="AJ73" s="55">
        <f t="shared" si="47"/>
        <v>0</v>
      </c>
      <c r="AK73" s="56">
        <f t="shared" si="48"/>
        <v>0</v>
      </c>
      <c r="AL73" s="56">
        <f t="shared" si="49"/>
        <v>0</v>
      </c>
      <c r="AM73" s="57">
        <f t="shared" si="50"/>
        <v>0</v>
      </c>
      <c r="AN73" s="58">
        <f t="shared" si="51"/>
        <v>0</v>
      </c>
      <c r="AO73" s="59">
        <v>41354</v>
      </c>
      <c r="AP73" s="13" t="s">
        <v>50</v>
      </c>
      <c r="AQ73" s="13"/>
      <c r="AR73" s="13" t="str">
        <f t="shared" si="26"/>
        <v>DESGOUTTE</v>
      </c>
      <c r="AS73" s="13" t="str">
        <f t="shared" si="27"/>
        <v>Romain</v>
      </c>
      <c r="AT73" s="13" t="str">
        <f t="shared" si="28"/>
        <v>RO Chambon Feugerolles</v>
      </c>
      <c r="AU73" s="151">
        <f t="shared" si="53"/>
        <v>32828</v>
      </c>
      <c r="AV73" s="102" t="str">
        <f t="shared" si="29"/>
        <v>42</v>
      </c>
      <c r="AW73" s="13">
        <f t="shared" si="30"/>
        <v>2</v>
      </c>
      <c r="AX73" s="13">
        <f t="shared" si="31"/>
        <v>0</v>
      </c>
      <c r="AY73" s="13">
        <f t="shared" si="32"/>
        <v>0</v>
      </c>
    </row>
    <row r="74" spans="1:51" ht="13.5" customHeight="1" x14ac:dyDescent="0.25">
      <c r="A74" s="66" t="s">
        <v>196</v>
      </c>
      <c r="B74" s="67" t="s">
        <v>18</v>
      </c>
      <c r="C74" s="68" t="s">
        <v>304</v>
      </c>
      <c r="D74" s="69" t="s">
        <v>39</v>
      </c>
      <c r="E74" s="70">
        <v>23983</v>
      </c>
      <c r="F74" s="71"/>
      <c r="G74" s="72"/>
      <c r="H74" s="72" t="s">
        <v>56</v>
      </c>
      <c r="I74" s="73"/>
      <c r="J74" s="72"/>
      <c r="K74" s="72"/>
      <c r="L74" s="74"/>
      <c r="M74" s="74"/>
      <c r="N74" s="72"/>
      <c r="O74" s="72"/>
      <c r="P74" s="73"/>
      <c r="Q74" s="72"/>
      <c r="R74" s="72"/>
      <c r="S74" s="74" t="s">
        <v>56</v>
      </c>
      <c r="T74" s="74"/>
      <c r="U74" s="75"/>
      <c r="V74" s="74"/>
      <c r="W74" s="76"/>
      <c r="X74" s="77">
        <f t="shared" si="52"/>
        <v>0</v>
      </c>
      <c r="Y74" s="78">
        <f t="shared" si="33"/>
        <v>0</v>
      </c>
      <c r="Z74" s="79">
        <f t="shared" si="37"/>
        <v>0</v>
      </c>
      <c r="AA74" s="79">
        <f t="shared" si="38"/>
        <v>2</v>
      </c>
      <c r="AB74" s="79">
        <f t="shared" si="39"/>
        <v>2</v>
      </c>
      <c r="AC74" s="79">
        <f t="shared" si="40"/>
        <v>0</v>
      </c>
      <c r="AD74" s="79">
        <f t="shared" si="41"/>
        <v>0</v>
      </c>
      <c r="AE74" s="79">
        <f t="shared" si="42"/>
        <v>4</v>
      </c>
      <c r="AF74" s="79">
        <f t="shared" si="43"/>
        <v>0</v>
      </c>
      <c r="AG74" s="79">
        <f t="shared" si="44"/>
        <v>0</v>
      </c>
      <c r="AH74" s="79">
        <f t="shared" si="45"/>
        <v>0</v>
      </c>
      <c r="AI74" s="79">
        <f t="shared" si="46"/>
        <v>0</v>
      </c>
      <c r="AJ74" s="79">
        <f t="shared" si="47"/>
        <v>0</v>
      </c>
      <c r="AK74" s="80">
        <f t="shared" si="48"/>
        <v>0</v>
      </c>
      <c r="AL74" s="80">
        <f t="shared" si="49"/>
        <v>0</v>
      </c>
      <c r="AM74" s="81">
        <f t="shared" si="50"/>
        <v>0</v>
      </c>
      <c r="AN74" s="77">
        <f t="shared" si="51"/>
        <v>0</v>
      </c>
      <c r="AO74" s="82">
        <v>41354</v>
      </c>
      <c r="AP74" s="13" t="s">
        <v>459</v>
      </c>
      <c r="AR74" s="13" t="str">
        <f t="shared" si="26"/>
        <v>DESGOUTTE</v>
      </c>
      <c r="AS74" s="13" t="str">
        <f t="shared" si="27"/>
        <v>Pascal</v>
      </c>
      <c r="AT74" s="13" t="str">
        <f t="shared" si="28"/>
        <v>RO Chambon Feugerolles</v>
      </c>
      <c r="AU74" s="151">
        <f t="shared" si="53"/>
        <v>23983</v>
      </c>
      <c r="AV74" s="102" t="str">
        <f t="shared" si="29"/>
        <v>42</v>
      </c>
      <c r="AW74" s="13">
        <f t="shared" si="30"/>
        <v>2</v>
      </c>
      <c r="AX74" s="13">
        <f t="shared" si="31"/>
        <v>0</v>
      </c>
      <c r="AY74" s="13">
        <f t="shared" si="32"/>
        <v>0</v>
      </c>
    </row>
    <row r="75" spans="1:51" s="13" customFormat="1" ht="13.5" customHeight="1" x14ac:dyDescent="0.25">
      <c r="A75" s="44" t="s">
        <v>376</v>
      </c>
      <c r="B75" s="45" t="s">
        <v>139</v>
      </c>
      <c r="C75" s="46" t="s">
        <v>328</v>
      </c>
      <c r="D75" s="47" t="s">
        <v>39</v>
      </c>
      <c r="E75" s="48">
        <v>18039</v>
      </c>
      <c r="F75" s="49"/>
      <c r="G75" s="50"/>
      <c r="H75" s="50"/>
      <c r="I75" s="51"/>
      <c r="J75" s="50"/>
      <c r="K75" s="50"/>
      <c r="L75" s="52"/>
      <c r="M75" s="52"/>
      <c r="N75" s="50"/>
      <c r="O75" s="50"/>
      <c r="P75" s="51"/>
      <c r="Q75" s="50"/>
      <c r="R75" s="50"/>
      <c r="S75" s="52"/>
      <c r="T75" s="52" t="s">
        <v>56</v>
      </c>
      <c r="U75" s="53"/>
      <c r="V75" s="52"/>
      <c r="W75" s="54"/>
      <c r="X75" s="58">
        <f t="shared" si="52"/>
        <v>0</v>
      </c>
      <c r="Y75" s="65">
        <f t="shared" si="33"/>
        <v>0</v>
      </c>
      <c r="Z75" s="55">
        <f t="shared" si="37"/>
        <v>0</v>
      </c>
      <c r="AA75" s="55">
        <f t="shared" si="38"/>
        <v>0</v>
      </c>
      <c r="AB75" s="55">
        <f t="shared" si="39"/>
        <v>0</v>
      </c>
      <c r="AC75" s="55">
        <f t="shared" si="40"/>
        <v>0</v>
      </c>
      <c r="AD75" s="55">
        <f t="shared" si="41"/>
        <v>0</v>
      </c>
      <c r="AE75" s="55">
        <f t="shared" si="42"/>
        <v>0</v>
      </c>
      <c r="AF75" s="55">
        <f t="shared" si="43"/>
        <v>0</v>
      </c>
      <c r="AG75" s="55">
        <f t="shared" si="44"/>
        <v>5</v>
      </c>
      <c r="AH75" s="55">
        <f t="shared" si="45"/>
        <v>5</v>
      </c>
      <c r="AI75" s="55">
        <f t="shared" si="46"/>
        <v>0</v>
      </c>
      <c r="AJ75" s="55">
        <f t="shared" si="47"/>
        <v>0</v>
      </c>
      <c r="AK75" s="56">
        <f t="shared" si="48"/>
        <v>0</v>
      </c>
      <c r="AL75" s="56">
        <f t="shared" si="49"/>
        <v>0</v>
      </c>
      <c r="AM75" s="57">
        <f t="shared" si="50"/>
        <v>0</v>
      </c>
      <c r="AN75" s="58">
        <f t="shared" si="51"/>
        <v>0</v>
      </c>
      <c r="AO75" s="59">
        <v>41340</v>
      </c>
      <c r="AP75" s="13" t="s">
        <v>50</v>
      </c>
      <c r="AR75" s="13" t="str">
        <f t="shared" si="26"/>
        <v>DEVARENNE</v>
      </c>
      <c r="AS75" s="13" t="str">
        <f t="shared" si="27"/>
        <v>Daniel</v>
      </c>
      <c r="AT75" s="13" t="str">
        <f t="shared" si="28"/>
        <v>GO Costellois</v>
      </c>
      <c r="AU75" s="151">
        <f t="shared" si="53"/>
        <v>18039</v>
      </c>
      <c r="AV75" s="102" t="str">
        <f t="shared" si="29"/>
        <v>42</v>
      </c>
      <c r="AW75" s="13">
        <f t="shared" si="30"/>
        <v>5</v>
      </c>
      <c r="AX75" s="13">
        <f t="shared" si="31"/>
        <v>0</v>
      </c>
      <c r="AY75" s="13">
        <f t="shared" si="32"/>
        <v>0</v>
      </c>
    </row>
    <row r="76" spans="1:51" ht="13.5" customHeight="1" x14ac:dyDescent="0.25">
      <c r="A76" s="66" t="s">
        <v>417</v>
      </c>
      <c r="B76" s="67" t="s">
        <v>352</v>
      </c>
      <c r="C76" s="68" t="s">
        <v>414</v>
      </c>
      <c r="D76" s="69" t="s">
        <v>29</v>
      </c>
      <c r="E76" s="70">
        <v>34807</v>
      </c>
      <c r="F76" s="71" t="s">
        <v>56</v>
      </c>
      <c r="G76" s="72"/>
      <c r="H76" s="72"/>
      <c r="I76" s="73"/>
      <c r="J76" s="72"/>
      <c r="K76" s="72"/>
      <c r="L76" s="74"/>
      <c r="M76" s="74"/>
      <c r="N76" s="72"/>
      <c r="O76" s="72"/>
      <c r="P76" s="73"/>
      <c r="Q76" s="72" t="s">
        <v>56</v>
      </c>
      <c r="R76" s="72"/>
      <c r="S76" s="74"/>
      <c r="T76" s="74"/>
      <c r="U76" s="75"/>
      <c r="V76" s="74"/>
      <c r="W76" s="76"/>
      <c r="X76" s="77">
        <f t="shared" si="52"/>
        <v>0.5</v>
      </c>
      <c r="Y76" s="78">
        <f t="shared" si="33"/>
        <v>0</v>
      </c>
      <c r="Z76" s="79">
        <f t="shared" si="37"/>
        <v>0</v>
      </c>
      <c r="AA76" s="79">
        <f t="shared" si="38"/>
        <v>2</v>
      </c>
      <c r="AB76" s="79">
        <f t="shared" si="39"/>
        <v>0</v>
      </c>
      <c r="AC76" s="79">
        <f t="shared" si="40"/>
        <v>0</v>
      </c>
      <c r="AD76" s="79">
        <f t="shared" si="41"/>
        <v>0</v>
      </c>
      <c r="AE76" s="79">
        <f t="shared" si="42"/>
        <v>0</v>
      </c>
      <c r="AF76" s="79">
        <f t="shared" si="43"/>
        <v>0</v>
      </c>
      <c r="AG76" s="79">
        <f t="shared" si="44"/>
        <v>0</v>
      </c>
      <c r="AH76" s="79">
        <f t="shared" si="45"/>
        <v>0</v>
      </c>
      <c r="AI76" s="79">
        <f t="shared" si="46"/>
        <v>0</v>
      </c>
      <c r="AJ76" s="79">
        <f t="shared" si="47"/>
        <v>0</v>
      </c>
      <c r="AK76" s="80">
        <f t="shared" si="48"/>
        <v>0</v>
      </c>
      <c r="AL76" s="80">
        <f t="shared" si="49"/>
        <v>0</v>
      </c>
      <c r="AM76" s="81">
        <f t="shared" si="50"/>
        <v>0</v>
      </c>
      <c r="AN76" s="77">
        <f t="shared" si="51"/>
        <v>0</v>
      </c>
      <c r="AO76" s="83" t="s">
        <v>446</v>
      </c>
      <c r="AP76" s="62" t="s">
        <v>446</v>
      </c>
      <c r="AR76" s="13" t="str">
        <f t="shared" si="26"/>
        <v>DEVILAINE</v>
      </c>
      <c r="AS76" s="13" t="str">
        <f t="shared" si="27"/>
        <v>Quentin</v>
      </c>
      <c r="AT76" s="13" t="str">
        <f t="shared" si="28"/>
        <v>AC Tarare POPEY</v>
      </c>
      <c r="AU76" s="151">
        <f t="shared" si="53"/>
        <v>34807</v>
      </c>
      <c r="AV76" s="102" t="str">
        <f t="shared" si="29"/>
        <v>69</v>
      </c>
      <c r="AW76" s="13">
        <f t="shared" si="30"/>
        <v>0</v>
      </c>
      <c r="AX76" s="13">
        <f t="shared" si="31"/>
        <v>0</v>
      </c>
      <c r="AY76" s="13">
        <f t="shared" si="32"/>
        <v>0</v>
      </c>
    </row>
    <row r="77" spans="1:51" ht="13.5" customHeight="1" x14ac:dyDescent="0.25">
      <c r="A77" s="44" t="s">
        <v>417</v>
      </c>
      <c r="B77" s="45" t="s">
        <v>171</v>
      </c>
      <c r="C77" s="46" t="s">
        <v>414</v>
      </c>
      <c r="D77" s="47" t="s">
        <v>29</v>
      </c>
      <c r="E77" s="48">
        <v>24663</v>
      </c>
      <c r="F77" s="49"/>
      <c r="G77" s="50"/>
      <c r="H77" s="50"/>
      <c r="I77" s="51"/>
      <c r="J77" s="50"/>
      <c r="K77" s="50"/>
      <c r="L77" s="52"/>
      <c r="M77" s="52"/>
      <c r="N77" s="50"/>
      <c r="O77" s="50"/>
      <c r="P77" s="51"/>
      <c r="Q77" s="50" t="s">
        <v>56</v>
      </c>
      <c r="R77" s="50"/>
      <c r="S77" s="52"/>
      <c r="T77" s="52"/>
      <c r="U77" s="53"/>
      <c r="V77" s="52"/>
      <c r="W77" s="54"/>
      <c r="X77" s="58">
        <f t="shared" si="52"/>
        <v>0</v>
      </c>
      <c r="Y77" s="65">
        <f t="shared" si="33"/>
        <v>0</v>
      </c>
      <c r="Z77" s="55">
        <f t="shared" si="37"/>
        <v>0</v>
      </c>
      <c r="AA77" s="55">
        <f t="shared" si="38"/>
        <v>2</v>
      </c>
      <c r="AB77" s="55">
        <f t="shared" si="39"/>
        <v>2</v>
      </c>
      <c r="AC77" s="55">
        <f t="shared" si="40"/>
        <v>0</v>
      </c>
      <c r="AD77" s="55">
        <f t="shared" si="41"/>
        <v>0</v>
      </c>
      <c r="AE77" s="55">
        <f t="shared" si="42"/>
        <v>0</v>
      </c>
      <c r="AF77" s="55">
        <f t="shared" si="43"/>
        <v>0</v>
      </c>
      <c r="AG77" s="55">
        <f t="shared" si="44"/>
        <v>0</v>
      </c>
      <c r="AH77" s="55">
        <f t="shared" si="45"/>
        <v>0</v>
      </c>
      <c r="AI77" s="55">
        <f t="shared" si="46"/>
        <v>0</v>
      </c>
      <c r="AJ77" s="55">
        <f t="shared" si="47"/>
        <v>0</v>
      </c>
      <c r="AK77" s="56">
        <f t="shared" si="48"/>
        <v>0</v>
      </c>
      <c r="AL77" s="56">
        <f t="shared" si="49"/>
        <v>0</v>
      </c>
      <c r="AM77" s="57">
        <f t="shared" si="50"/>
        <v>0</v>
      </c>
      <c r="AN77" s="58">
        <f t="shared" si="51"/>
        <v>0</v>
      </c>
      <c r="AO77" s="59">
        <v>41351</v>
      </c>
      <c r="AP77" s="13" t="s">
        <v>122</v>
      </c>
      <c r="AR77" s="13" t="str">
        <f t="shared" si="26"/>
        <v>DEVILAINE</v>
      </c>
      <c r="AS77" s="13" t="str">
        <f t="shared" si="27"/>
        <v>Christophe</v>
      </c>
      <c r="AT77" s="13" t="str">
        <f t="shared" si="28"/>
        <v>AC Tarare POPEY</v>
      </c>
      <c r="AU77" s="151">
        <f t="shared" si="53"/>
        <v>24663</v>
      </c>
      <c r="AV77" s="102" t="str">
        <f t="shared" si="29"/>
        <v>69</v>
      </c>
      <c r="AW77" s="13">
        <f t="shared" si="30"/>
        <v>2</v>
      </c>
      <c r="AX77" s="13">
        <f t="shared" si="31"/>
        <v>0</v>
      </c>
      <c r="AY77" s="13">
        <f t="shared" si="32"/>
        <v>0</v>
      </c>
    </row>
    <row r="78" spans="1:51" ht="13.5" customHeight="1" x14ac:dyDescent="0.25">
      <c r="A78" s="66" t="s">
        <v>93</v>
      </c>
      <c r="B78" s="67" t="s">
        <v>88</v>
      </c>
      <c r="C78" s="68" t="s">
        <v>79</v>
      </c>
      <c r="D78" s="69" t="s">
        <v>29</v>
      </c>
      <c r="E78" s="70">
        <v>24023</v>
      </c>
      <c r="F78" s="71"/>
      <c r="G78" s="72"/>
      <c r="H78" s="72"/>
      <c r="I78" s="73"/>
      <c r="J78" s="72"/>
      <c r="K78" s="72"/>
      <c r="L78" s="74"/>
      <c r="M78" s="74"/>
      <c r="N78" s="72"/>
      <c r="O78" s="72"/>
      <c r="P78" s="73"/>
      <c r="Q78" s="72"/>
      <c r="R78" s="72"/>
      <c r="S78" s="74" t="s">
        <v>56</v>
      </c>
      <c r="T78" s="74"/>
      <c r="U78" s="75"/>
      <c r="V78" s="74"/>
      <c r="W78" s="76"/>
      <c r="X78" s="77">
        <f t="shared" si="52"/>
        <v>0</v>
      </c>
      <c r="Y78" s="78">
        <f t="shared" si="33"/>
        <v>0</v>
      </c>
      <c r="Z78" s="79">
        <f t="shared" si="37"/>
        <v>0</v>
      </c>
      <c r="AA78" s="79">
        <f t="shared" si="38"/>
        <v>0</v>
      </c>
      <c r="AB78" s="79">
        <f t="shared" si="39"/>
        <v>0</v>
      </c>
      <c r="AC78" s="79">
        <f t="shared" si="40"/>
        <v>0</v>
      </c>
      <c r="AD78" s="79">
        <f t="shared" si="41"/>
        <v>0</v>
      </c>
      <c r="AE78" s="79">
        <f t="shared" si="42"/>
        <v>4</v>
      </c>
      <c r="AF78" s="79">
        <f t="shared" si="43"/>
        <v>4</v>
      </c>
      <c r="AG78" s="79">
        <f t="shared" si="44"/>
        <v>0</v>
      </c>
      <c r="AH78" s="79">
        <f t="shared" si="45"/>
        <v>0</v>
      </c>
      <c r="AI78" s="79">
        <f t="shared" si="46"/>
        <v>0</v>
      </c>
      <c r="AJ78" s="79">
        <f t="shared" si="47"/>
        <v>0</v>
      </c>
      <c r="AK78" s="80">
        <f t="shared" si="48"/>
        <v>0</v>
      </c>
      <c r="AL78" s="80">
        <f t="shared" si="49"/>
        <v>0</v>
      </c>
      <c r="AM78" s="81">
        <f t="shared" si="50"/>
        <v>0</v>
      </c>
      <c r="AN78" s="77">
        <f t="shared" si="51"/>
        <v>0</v>
      </c>
      <c r="AO78" s="82">
        <v>41310</v>
      </c>
      <c r="AP78" s="13" t="s">
        <v>50</v>
      </c>
      <c r="AR78" s="13" t="str">
        <f t="shared" si="26"/>
        <v>DEYRAIL</v>
      </c>
      <c r="AS78" s="13" t="str">
        <f t="shared" si="27"/>
        <v>Jean-luc</v>
      </c>
      <c r="AT78" s="13" t="str">
        <f t="shared" si="28"/>
        <v>AC Moulin à Vent</v>
      </c>
      <c r="AU78" s="151">
        <f t="shared" si="53"/>
        <v>24023</v>
      </c>
      <c r="AV78" s="102" t="str">
        <f t="shared" si="29"/>
        <v>69</v>
      </c>
      <c r="AW78" s="13">
        <f t="shared" si="30"/>
        <v>4</v>
      </c>
      <c r="AX78" s="13">
        <f t="shared" si="31"/>
        <v>0</v>
      </c>
      <c r="AY78" s="13">
        <f t="shared" si="32"/>
        <v>0</v>
      </c>
    </row>
    <row r="79" spans="1:51" ht="13.5" customHeight="1" x14ac:dyDescent="0.25">
      <c r="A79" s="44" t="s">
        <v>198</v>
      </c>
      <c r="B79" s="45" t="s">
        <v>139</v>
      </c>
      <c r="C79" s="46" t="s">
        <v>329</v>
      </c>
      <c r="D79" s="47" t="s">
        <v>294</v>
      </c>
      <c r="E79" s="48">
        <v>17435</v>
      </c>
      <c r="F79" s="49"/>
      <c r="G79" s="50"/>
      <c r="H79" s="50"/>
      <c r="I79" s="51"/>
      <c r="J79" s="50"/>
      <c r="K79" s="50"/>
      <c r="L79" s="52" t="s">
        <v>56</v>
      </c>
      <c r="M79" s="52"/>
      <c r="N79" s="50"/>
      <c r="O79" s="50"/>
      <c r="P79" s="51"/>
      <c r="Q79" s="50"/>
      <c r="R79" s="50"/>
      <c r="S79" s="52"/>
      <c r="T79" s="52"/>
      <c r="U79" s="53"/>
      <c r="V79" s="52"/>
      <c r="W79" s="54"/>
      <c r="X79" s="58">
        <f t="shared" si="52"/>
        <v>0</v>
      </c>
      <c r="Y79" s="65">
        <f t="shared" si="33"/>
        <v>0</v>
      </c>
      <c r="Z79" s="55">
        <f t="shared" si="37"/>
        <v>0</v>
      </c>
      <c r="AA79" s="55">
        <f t="shared" si="38"/>
        <v>0</v>
      </c>
      <c r="AB79" s="55">
        <f t="shared" si="39"/>
        <v>0</v>
      </c>
      <c r="AC79" s="55">
        <f t="shared" si="40"/>
        <v>0</v>
      </c>
      <c r="AD79" s="55">
        <f t="shared" si="41"/>
        <v>0</v>
      </c>
      <c r="AE79" s="55">
        <f t="shared" si="42"/>
        <v>0</v>
      </c>
      <c r="AF79" s="55">
        <f t="shared" si="43"/>
        <v>0</v>
      </c>
      <c r="AG79" s="55">
        <f t="shared" si="44"/>
        <v>5</v>
      </c>
      <c r="AH79" s="55">
        <f t="shared" si="45"/>
        <v>5</v>
      </c>
      <c r="AI79" s="55">
        <f t="shared" si="46"/>
        <v>0</v>
      </c>
      <c r="AJ79" s="55">
        <f t="shared" si="47"/>
        <v>0</v>
      </c>
      <c r="AK79" s="56">
        <f t="shared" si="48"/>
        <v>0</v>
      </c>
      <c r="AL79" s="56">
        <f t="shared" si="49"/>
        <v>0</v>
      </c>
      <c r="AM79" s="57">
        <f t="shared" si="50"/>
        <v>0</v>
      </c>
      <c r="AN79" s="58">
        <f t="shared" si="51"/>
        <v>0</v>
      </c>
      <c r="AO79" s="59">
        <v>41347</v>
      </c>
      <c r="AP79" s="13" t="s">
        <v>50</v>
      </c>
      <c r="AR79" s="13" t="str">
        <f t="shared" si="26"/>
        <v>DONNET</v>
      </c>
      <c r="AS79" s="13" t="str">
        <f t="shared" si="27"/>
        <v>Daniel</v>
      </c>
      <c r="AT79" s="13" t="str">
        <f t="shared" si="28"/>
        <v>Jura Dôlois Cyclisme</v>
      </c>
      <c r="AU79" s="151">
        <f t="shared" si="53"/>
        <v>17435</v>
      </c>
      <c r="AV79" s="102" t="str">
        <f t="shared" si="29"/>
        <v>39</v>
      </c>
      <c r="AW79" s="13">
        <f t="shared" si="30"/>
        <v>5</v>
      </c>
      <c r="AX79" s="13">
        <f t="shared" si="31"/>
        <v>0</v>
      </c>
      <c r="AY79" s="13">
        <f t="shared" si="32"/>
        <v>0</v>
      </c>
    </row>
    <row r="80" spans="1:51" ht="13.5" customHeight="1" x14ac:dyDescent="0.25">
      <c r="A80" s="66" t="s">
        <v>199</v>
      </c>
      <c r="B80" s="67" t="s">
        <v>200</v>
      </c>
      <c r="C80" s="68" t="s">
        <v>338</v>
      </c>
      <c r="D80" s="69" t="s">
        <v>35</v>
      </c>
      <c r="E80" s="70">
        <v>23449</v>
      </c>
      <c r="F80" s="71"/>
      <c r="G80" s="72"/>
      <c r="H80" s="72"/>
      <c r="I80" s="73" t="s">
        <v>56</v>
      </c>
      <c r="J80" s="72"/>
      <c r="K80" s="72"/>
      <c r="L80" s="74"/>
      <c r="M80" s="74"/>
      <c r="N80" s="72"/>
      <c r="O80" s="72"/>
      <c r="P80" s="73"/>
      <c r="Q80" s="72"/>
      <c r="R80" s="72"/>
      <c r="S80" s="74"/>
      <c r="T80" s="74"/>
      <c r="U80" s="75"/>
      <c r="V80" s="74"/>
      <c r="W80" s="76"/>
      <c r="X80" s="77">
        <f t="shared" si="52"/>
        <v>0</v>
      </c>
      <c r="Y80" s="78">
        <f t="shared" si="33"/>
        <v>0</v>
      </c>
      <c r="Z80" s="79">
        <f t="shared" si="37"/>
        <v>0</v>
      </c>
      <c r="AA80" s="79">
        <f t="shared" si="38"/>
        <v>2</v>
      </c>
      <c r="AB80" s="79">
        <f t="shared" si="39"/>
        <v>2</v>
      </c>
      <c r="AC80" s="79">
        <f t="shared" si="40"/>
        <v>0</v>
      </c>
      <c r="AD80" s="79">
        <f t="shared" si="41"/>
        <v>0</v>
      </c>
      <c r="AE80" s="79">
        <f t="shared" si="42"/>
        <v>0</v>
      </c>
      <c r="AF80" s="79">
        <f t="shared" si="43"/>
        <v>0</v>
      </c>
      <c r="AG80" s="79">
        <f t="shared" si="44"/>
        <v>0</v>
      </c>
      <c r="AH80" s="79">
        <f t="shared" si="45"/>
        <v>0</v>
      </c>
      <c r="AI80" s="79">
        <f t="shared" si="46"/>
        <v>0</v>
      </c>
      <c r="AJ80" s="79">
        <f t="shared" si="47"/>
        <v>0</v>
      </c>
      <c r="AK80" s="80">
        <f t="shared" si="48"/>
        <v>0</v>
      </c>
      <c r="AL80" s="80">
        <f t="shared" si="49"/>
        <v>0</v>
      </c>
      <c r="AM80" s="81">
        <f t="shared" si="50"/>
        <v>0</v>
      </c>
      <c r="AN80" s="77">
        <f t="shared" si="51"/>
        <v>0</v>
      </c>
      <c r="AO80" s="82">
        <v>41357</v>
      </c>
      <c r="AP80" s="13" t="s">
        <v>50</v>
      </c>
      <c r="AQ80" s="4" t="s">
        <v>474</v>
      </c>
      <c r="AR80" s="13" t="str">
        <f t="shared" ref="AR80:AR143" si="54">A80</f>
        <v>DUBIEF</v>
      </c>
      <c r="AS80" s="13" t="str">
        <f t="shared" ref="AS80:AS143" si="55">B80</f>
        <v>Jack</v>
      </c>
      <c r="AT80" s="13" t="str">
        <f t="shared" ref="AT80:AT143" si="56">C80</f>
        <v>VS Trouhans</v>
      </c>
      <c r="AU80" s="151">
        <f t="shared" si="53"/>
        <v>23449</v>
      </c>
      <c r="AV80" s="102" t="str">
        <f t="shared" ref="AV80:AV143" si="57">D80</f>
        <v>21</v>
      </c>
      <c r="AW80" s="13">
        <f t="shared" ref="AW80:AW143" si="58">Z80+AB80+AD80+AF80+AH80+AJ80</f>
        <v>2</v>
      </c>
      <c r="AX80" s="13">
        <f t="shared" ref="AX80:AX143" si="59">AL80</f>
        <v>0</v>
      </c>
      <c r="AY80" s="13">
        <f t="shared" ref="AY80:AY143" si="60">AN80</f>
        <v>0</v>
      </c>
    </row>
    <row r="81" spans="1:51" ht="13.5" customHeight="1" x14ac:dyDescent="0.25">
      <c r="A81" s="44" t="s">
        <v>201</v>
      </c>
      <c r="B81" s="45" t="s">
        <v>202</v>
      </c>
      <c r="C81" s="46" t="s">
        <v>320</v>
      </c>
      <c r="D81" s="47" t="s">
        <v>23</v>
      </c>
      <c r="E81" s="48"/>
      <c r="F81" s="49"/>
      <c r="G81" s="50"/>
      <c r="H81" s="50"/>
      <c r="I81" s="51"/>
      <c r="J81" s="50"/>
      <c r="K81" s="50" t="s">
        <v>56</v>
      </c>
      <c r="L81" s="52"/>
      <c r="M81" s="52"/>
      <c r="N81" s="50"/>
      <c r="O81" s="50"/>
      <c r="P81" s="51"/>
      <c r="Q81" s="50"/>
      <c r="R81" s="50"/>
      <c r="S81" s="52"/>
      <c r="T81" s="52"/>
      <c r="U81" s="53"/>
      <c r="V81" s="52"/>
      <c r="W81" s="54"/>
      <c r="X81" s="58">
        <f t="shared" si="52"/>
        <v>0</v>
      </c>
      <c r="Y81" s="65">
        <f t="shared" si="33"/>
        <v>0</v>
      </c>
      <c r="Z81" s="55">
        <f t="shared" si="37"/>
        <v>0</v>
      </c>
      <c r="AA81" s="55">
        <f t="shared" si="38"/>
        <v>0</v>
      </c>
      <c r="AB81" s="55">
        <f t="shared" si="39"/>
        <v>0</v>
      </c>
      <c r="AC81" s="55">
        <f t="shared" si="40"/>
        <v>0</v>
      </c>
      <c r="AD81" s="55">
        <f t="shared" si="41"/>
        <v>0</v>
      </c>
      <c r="AE81" s="55">
        <f t="shared" si="42"/>
        <v>4</v>
      </c>
      <c r="AF81" s="55">
        <f t="shared" si="43"/>
        <v>4</v>
      </c>
      <c r="AG81" s="55">
        <f t="shared" si="44"/>
        <v>0</v>
      </c>
      <c r="AH81" s="55">
        <f t="shared" si="45"/>
        <v>0</v>
      </c>
      <c r="AI81" s="55">
        <f t="shared" si="46"/>
        <v>0</v>
      </c>
      <c r="AJ81" s="55">
        <f t="shared" si="47"/>
        <v>0</v>
      </c>
      <c r="AK81" s="56">
        <f t="shared" si="48"/>
        <v>0</v>
      </c>
      <c r="AL81" s="56">
        <f t="shared" si="49"/>
        <v>0</v>
      </c>
      <c r="AM81" s="57">
        <f t="shared" si="50"/>
        <v>0</v>
      </c>
      <c r="AN81" s="58">
        <f t="shared" si="51"/>
        <v>0</v>
      </c>
      <c r="AO81" s="59">
        <v>41353</v>
      </c>
      <c r="AP81" s="13" t="s">
        <v>50</v>
      </c>
      <c r="AQ81" s="13" t="s">
        <v>456</v>
      </c>
      <c r="AR81" s="13" t="str">
        <f t="shared" si="54"/>
        <v>DUBY</v>
      </c>
      <c r="AS81" s="13" t="str">
        <f t="shared" si="55"/>
        <v>Patrick</v>
      </c>
      <c r="AT81" s="13" t="str">
        <f t="shared" si="56"/>
        <v>CC Replonges</v>
      </c>
      <c r="AU81" s="151">
        <f t="shared" si="53"/>
        <v>0</v>
      </c>
      <c r="AV81" s="102" t="str">
        <f t="shared" si="57"/>
        <v>01</v>
      </c>
      <c r="AW81" s="13">
        <f t="shared" si="58"/>
        <v>4</v>
      </c>
      <c r="AX81" s="13">
        <f t="shared" si="59"/>
        <v>0</v>
      </c>
      <c r="AY81" s="13">
        <f t="shared" si="60"/>
        <v>0</v>
      </c>
    </row>
    <row r="82" spans="1:51" ht="13.5" customHeight="1" x14ac:dyDescent="0.25">
      <c r="A82" s="66" t="s">
        <v>58</v>
      </c>
      <c r="B82" s="67" t="s">
        <v>59</v>
      </c>
      <c r="C82" s="68" t="s">
        <v>34</v>
      </c>
      <c r="D82" s="69" t="s">
        <v>35</v>
      </c>
      <c r="E82" s="70">
        <v>18240</v>
      </c>
      <c r="F82" s="71"/>
      <c r="G82" s="72"/>
      <c r="H82" s="72"/>
      <c r="I82" s="73"/>
      <c r="J82" s="72"/>
      <c r="K82" s="72"/>
      <c r="L82" s="74"/>
      <c r="M82" s="74"/>
      <c r="N82" s="72"/>
      <c r="O82" s="72"/>
      <c r="P82" s="73"/>
      <c r="Q82" s="72"/>
      <c r="R82" s="72"/>
      <c r="S82" s="74"/>
      <c r="T82" s="74" t="s">
        <v>56</v>
      </c>
      <c r="U82" s="75"/>
      <c r="V82" s="74"/>
      <c r="W82" s="76"/>
      <c r="X82" s="77">
        <f t="shared" si="52"/>
        <v>0</v>
      </c>
      <c r="Y82" s="78">
        <f t="shared" si="33"/>
        <v>0</v>
      </c>
      <c r="Z82" s="79">
        <f t="shared" si="37"/>
        <v>0</v>
      </c>
      <c r="AA82" s="79">
        <f t="shared" si="38"/>
        <v>0</v>
      </c>
      <c r="AB82" s="79">
        <f t="shared" si="39"/>
        <v>0</v>
      </c>
      <c r="AC82" s="79">
        <f t="shared" si="40"/>
        <v>0</v>
      </c>
      <c r="AD82" s="79">
        <f t="shared" si="41"/>
        <v>0</v>
      </c>
      <c r="AE82" s="79">
        <f t="shared" si="42"/>
        <v>0</v>
      </c>
      <c r="AF82" s="79">
        <f t="shared" si="43"/>
        <v>0</v>
      </c>
      <c r="AG82" s="79">
        <f t="shared" si="44"/>
        <v>5</v>
      </c>
      <c r="AH82" s="79">
        <f t="shared" si="45"/>
        <v>5</v>
      </c>
      <c r="AI82" s="79">
        <f t="shared" si="46"/>
        <v>0</v>
      </c>
      <c r="AJ82" s="79">
        <f t="shared" si="47"/>
        <v>0</v>
      </c>
      <c r="AK82" s="80">
        <f t="shared" si="48"/>
        <v>0</v>
      </c>
      <c r="AL82" s="80">
        <f t="shared" si="49"/>
        <v>0</v>
      </c>
      <c r="AM82" s="81">
        <f t="shared" si="50"/>
        <v>0</v>
      </c>
      <c r="AN82" s="77">
        <f t="shared" si="51"/>
        <v>0</v>
      </c>
      <c r="AO82" s="82">
        <v>41292</v>
      </c>
      <c r="AP82" s="13" t="s">
        <v>50</v>
      </c>
      <c r="AR82" s="13" t="str">
        <f t="shared" si="54"/>
        <v>DUCHAINE</v>
      </c>
      <c r="AS82" s="13" t="str">
        <f t="shared" si="55"/>
        <v>Pierre</v>
      </c>
      <c r="AT82" s="13" t="str">
        <f t="shared" si="56"/>
        <v>Mirebeau SC</v>
      </c>
      <c r="AU82" s="151">
        <f t="shared" si="53"/>
        <v>18240</v>
      </c>
      <c r="AV82" s="102" t="str">
        <f t="shared" si="57"/>
        <v>21</v>
      </c>
      <c r="AW82" s="13">
        <f t="shared" si="58"/>
        <v>5</v>
      </c>
      <c r="AX82" s="13">
        <f t="shared" si="59"/>
        <v>0</v>
      </c>
      <c r="AY82" s="13">
        <f t="shared" si="60"/>
        <v>0</v>
      </c>
    </row>
    <row r="83" spans="1:51" ht="13.5" customHeight="1" x14ac:dyDescent="0.25">
      <c r="A83" s="44" t="s">
        <v>203</v>
      </c>
      <c r="B83" s="45" t="s">
        <v>415</v>
      </c>
      <c r="C83" s="46" t="s">
        <v>414</v>
      </c>
      <c r="D83" s="47" t="s">
        <v>29</v>
      </c>
      <c r="E83" s="48">
        <v>17005</v>
      </c>
      <c r="F83" s="49"/>
      <c r="G83" s="50"/>
      <c r="H83" s="50"/>
      <c r="I83" s="51"/>
      <c r="J83" s="50"/>
      <c r="K83" s="50"/>
      <c r="L83" s="52"/>
      <c r="M83" s="52"/>
      <c r="N83" s="50"/>
      <c r="O83" s="50"/>
      <c r="P83" s="51"/>
      <c r="Q83" s="50"/>
      <c r="R83" s="50"/>
      <c r="S83" s="52"/>
      <c r="T83" s="52" t="s">
        <v>56</v>
      </c>
      <c r="U83" s="53"/>
      <c r="V83" s="52"/>
      <c r="W83" s="54"/>
      <c r="X83" s="58">
        <f t="shared" si="52"/>
        <v>0</v>
      </c>
      <c r="Y83" s="65">
        <f t="shared" si="33"/>
        <v>0</v>
      </c>
      <c r="Z83" s="55">
        <f t="shared" si="37"/>
        <v>0</v>
      </c>
      <c r="AA83" s="55">
        <f t="shared" si="38"/>
        <v>0</v>
      </c>
      <c r="AB83" s="55">
        <f t="shared" si="39"/>
        <v>0</v>
      </c>
      <c r="AC83" s="55">
        <f t="shared" si="40"/>
        <v>0</v>
      </c>
      <c r="AD83" s="55">
        <f t="shared" si="41"/>
        <v>0</v>
      </c>
      <c r="AE83" s="55">
        <f t="shared" si="42"/>
        <v>0</v>
      </c>
      <c r="AF83" s="55">
        <f t="shared" si="43"/>
        <v>0</v>
      </c>
      <c r="AG83" s="55">
        <f t="shared" si="44"/>
        <v>5</v>
      </c>
      <c r="AH83" s="55">
        <f t="shared" si="45"/>
        <v>5</v>
      </c>
      <c r="AI83" s="55">
        <f t="shared" si="46"/>
        <v>0</v>
      </c>
      <c r="AJ83" s="55">
        <f t="shared" si="47"/>
        <v>0</v>
      </c>
      <c r="AK83" s="56">
        <f t="shared" si="48"/>
        <v>0</v>
      </c>
      <c r="AL83" s="56">
        <f t="shared" si="49"/>
        <v>0</v>
      </c>
      <c r="AM83" s="57">
        <f t="shared" si="50"/>
        <v>0</v>
      </c>
      <c r="AN83" s="58">
        <f t="shared" si="51"/>
        <v>0</v>
      </c>
      <c r="AO83" s="59">
        <v>41351</v>
      </c>
      <c r="AP83" s="13" t="s">
        <v>50</v>
      </c>
      <c r="AR83" s="13" t="str">
        <f t="shared" si="54"/>
        <v>DUCREUX</v>
      </c>
      <c r="AS83" s="13" t="str">
        <f t="shared" si="55"/>
        <v>Jean Paul</v>
      </c>
      <c r="AT83" s="13" t="str">
        <f t="shared" si="56"/>
        <v>AC Tarare POPEY</v>
      </c>
      <c r="AU83" s="151">
        <f t="shared" si="53"/>
        <v>17005</v>
      </c>
      <c r="AV83" s="102" t="str">
        <f t="shared" si="57"/>
        <v>69</v>
      </c>
      <c r="AW83" s="13">
        <f t="shared" si="58"/>
        <v>5</v>
      </c>
      <c r="AX83" s="13">
        <f t="shared" si="59"/>
        <v>0</v>
      </c>
      <c r="AY83" s="13">
        <f t="shared" si="60"/>
        <v>0</v>
      </c>
    </row>
    <row r="84" spans="1:51" ht="13.5" customHeight="1" x14ac:dyDescent="0.25">
      <c r="A84" s="66" t="s">
        <v>203</v>
      </c>
      <c r="B84" s="67" t="s">
        <v>17</v>
      </c>
      <c r="C84" s="68" t="s">
        <v>414</v>
      </c>
      <c r="D84" s="69" t="s">
        <v>29</v>
      </c>
      <c r="E84" s="70">
        <v>27041</v>
      </c>
      <c r="F84" s="71"/>
      <c r="G84" s="72" t="s">
        <v>56</v>
      </c>
      <c r="H84" s="72"/>
      <c r="I84" s="73"/>
      <c r="J84" s="72"/>
      <c r="K84" s="72"/>
      <c r="L84" s="74"/>
      <c r="M84" s="74"/>
      <c r="N84" s="72"/>
      <c r="O84" s="72"/>
      <c r="P84" s="73"/>
      <c r="Q84" s="72"/>
      <c r="R84" s="72" t="s">
        <v>56</v>
      </c>
      <c r="S84" s="74"/>
      <c r="T84" s="74"/>
      <c r="U84" s="75"/>
      <c r="V84" s="74"/>
      <c r="W84" s="76"/>
      <c r="X84" s="77">
        <f t="shared" si="52"/>
        <v>0</v>
      </c>
      <c r="Y84" s="78">
        <f t="shared" si="33"/>
        <v>1</v>
      </c>
      <c r="Z84" s="79">
        <f t="shared" si="37"/>
        <v>1</v>
      </c>
      <c r="AA84" s="79">
        <f t="shared" si="38"/>
        <v>0</v>
      </c>
      <c r="AB84" s="79">
        <f t="shared" si="39"/>
        <v>0</v>
      </c>
      <c r="AC84" s="79">
        <f t="shared" si="40"/>
        <v>3</v>
      </c>
      <c r="AD84" s="79">
        <f t="shared" si="41"/>
        <v>0</v>
      </c>
      <c r="AE84" s="79">
        <f t="shared" si="42"/>
        <v>0</v>
      </c>
      <c r="AF84" s="79">
        <f t="shared" si="43"/>
        <v>0</v>
      </c>
      <c r="AG84" s="79">
        <f t="shared" si="44"/>
        <v>0</v>
      </c>
      <c r="AH84" s="79">
        <f t="shared" si="45"/>
        <v>0</v>
      </c>
      <c r="AI84" s="79">
        <f t="shared" si="46"/>
        <v>0</v>
      </c>
      <c r="AJ84" s="79">
        <f t="shared" si="47"/>
        <v>0</v>
      </c>
      <c r="AK84" s="80">
        <f t="shared" si="48"/>
        <v>0</v>
      </c>
      <c r="AL84" s="80">
        <f t="shared" si="49"/>
        <v>0</v>
      </c>
      <c r="AM84" s="81">
        <f t="shared" si="50"/>
        <v>0</v>
      </c>
      <c r="AN84" s="77">
        <f t="shared" si="51"/>
        <v>0</v>
      </c>
      <c r="AO84" s="82">
        <v>41351</v>
      </c>
      <c r="AP84" s="13" t="s">
        <v>50</v>
      </c>
      <c r="AR84" s="13" t="str">
        <f t="shared" si="54"/>
        <v>DUCREUX</v>
      </c>
      <c r="AS84" s="13" t="str">
        <f t="shared" si="55"/>
        <v>Stéphane</v>
      </c>
      <c r="AT84" s="13" t="str">
        <f t="shared" si="56"/>
        <v>AC Tarare POPEY</v>
      </c>
      <c r="AU84" s="151">
        <f t="shared" si="53"/>
        <v>27041</v>
      </c>
      <c r="AV84" s="102" t="str">
        <f t="shared" si="57"/>
        <v>69</v>
      </c>
      <c r="AW84" s="13">
        <f t="shared" si="58"/>
        <v>1</v>
      </c>
      <c r="AX84" s="13">
        <f t="shared" si="59"/>
        <v>0</v>
      </c>
      <c r="AY84" s="13">
        <f t="shared" si="60"/>
        <v>0</v>
      </c>
    </row>
    <row r="85" spans="1:51" ht="13.5" customHeight="1" x14ac:dyDescent="0.25">
      <c r="A85" s="44" t="s">
        <v>203</v>
      </c>
      <c r="B85" s="45" t="s">
        <v>204</v>
      </c>
      <c r="C85" s="46" t="s">
        <v>328</v>
      </c>
      <c r="D85" s="47" t="s">
        <v>39</v>
      </c>
      <c r="E85" s="48"/>
      <c r="F85" s="49" t="s">
        <v>56</v>
      </c>
      <c r="G85" s="50"/>
      <c r="H85" s="50"/>
      <c r="I85" s="51"/>
      <c r="J85" s="50"/>
      <c r="K85" s="50"/>
      <c r="L85" s="52"/>
      <c r="M85" s="52"/>
      <c r="N85" s="50"/>
      <c r="O85" s="50"/>
      <c r="P85" s="51"/>
      <c r="Q85" s="50"/>
      <c r="R85" s="50"/>
      <c r="S85" s="52"/>
      <c r="T85" s="52" t="s">
        <v>56</v>
      </c>
      <c r="U85" s="53"/>
      <c r="V85" s="52"/>
      <c r="W85" s="54"/>
      <c r="X85" s="58">
        <f t="shared" si="52"/>
        <v>0.5</v>
      </c>
      <c r="Y85" s="65">
        <f t="shared" si="33"/>
        <v>0</v>
      </c>
      <c r="Z85" s="55">
        <f t="shared" si="37"/>
        <v>0</v>
      </c>
      <c r="AA85" s="55">
        <f t="shared" si="38"/>
        <v>0</v>
      </c>
      <c r="AB85" s="55">
        <v>2</v>
      </c>
      <c r="AC85" s="55">
        <f t="shared" si="40"/>
        <v>0</v>
      </c>
      <c r="AD85" s="55">
        <f t="shared" si="41"/>
        <v>0</v>
      </c>
      <c r="AE85" s="55">
        <f t="shared" si="42"/>
        <v>0</v>
      </c>
      <c r="AF85" s="55">
        <f t="shared" si="43"/>
        <v>0</v>
      </c>
      <c r="AG85" s="55">
        <f t="shared" si="44"/>
        <v>5</v>
      </c>
      <c r="AH85" s="55">
        <f t="shared" si="45"/>
        <v>0</v>
      </c>
      <c r="AI85" s="55">
        <f t="shared" si="46"/>
        <v>0</v>
      </c>
      <c r="AJ85" s="55">
        <f t="shared" si="47"/>
        <v>0</v>
      </c>
      <c r="AK85" s="56">
        <f t="shared" si="48"/>
        <v>0</v>
      </c>
      <c r="AL85" s="56">
        <f t="shared" si="49"/>
        <v>0</v>
      </c>
      <c r="AM85" s="57">
        <f t="shared" si="50"/>
        <v>0</v>
      </c>
      <c r="AN85" s="58">
        <f t="shared" si="51"/>
        <v>0</v>
      </c>
      <c r="AO85" s="59">
        <v>41353</v>
      </c>
      <c r="AP85" s="13" t="s">
        <v>461</v>
      </c>
      <c r="AQ85" s="13" t="s">
        <v>456</v>
      </c>
      <c r="AR85" s="13" t="str">
        <f t="shared" si="54"/>
        <v>DUCREUX</v>
      </c>
      <c r="AS85" s="13" t="str">
        <f t="shared" si="55"/>
        <v>Anaïs</v>
      </c>
      <c r="AT85" s="13" t="str">
        <f t="shared" si="56"/>
        <v>GO Costellois</v>
      </c>
      <c r="AU85" s="151">
        <f t="shared" si="53"/>
        <v>0</v>
      </c>
      <c r="AV85" s="102" t="str">
        <f t="shared" si="57"/>
        <v>42</v>
      </c>
      <c r="AW85" s="13">
        <f t="shared" si="58"/>
        <v>2</v>
      </c>
      <c r="AX85" s="13">
        <f t="shared" si="59"/>
        <v>0</v>
      </c>
      <c r="AY85" s="13">
        <f t="shared" si="60"/>
        <v>0</v>
      </c>
    </row>
    <row r="86" spans="1:51" ht="13.5" customHeight="1" x14ac:dyDescent="0.25">
      <c r="A86" s="66" t="s">
        <v>97</v>
      </c>
      <c r="B86" s="67" t="s">
        <v>98</v>
      </c>
      <c r="C86" s="68" t="s">
        <v>129</v>
      </c>
      <c r="D86" s="69" t="s">
        <v>29</v>
      </c>
      <c r="E86" s="70">
        <v>24973</v>
      </c>
      <c r="F86" s="71"/>
      <c r="G86" s="72"/>
      <c r="H86" s="72" t="s">
        <v>56</v>
      </c>
      <c r="I86" s="73"/>
      <c r="J86" s="72"/>
      <c r="K86" s="72"/>
      <c r="L86" s="74"/>
      <c r="M86" s="74"/>
      <c r="N86" s="72"/>
      <c r="O86" s="72"/>
      <c r="P86" s="73"/>
      <c r="Q86" s="72" t="s">
        <v>56</v>
      </c>
      <c r="R86" s="72"/>
      <c r="S86" s="74"/>
      <c r="T86" s="74"/>
      <c r="U86" s="75"/>
      <c r="V86" s="74"/>
      <c r="W86" s="76"/>
      <c r="X86" s="77">
        <f t="shared" si="52"/>
        <v>0</v>
      </c>
      <c r="Y86" s="78">
        <f t="shared" si="33"/>
        <v>0</v>
      </c>
      <c r="Z86" s="79">
        <f t="shared" si="37"/>
        <v>0</v>
      </c>
      <c r="AA86" s="79">
        <f t="shared" si="38"/>
        <v>2</v>
      </c>
      <c r="AB86" s="79">
        <f t="shared" ref="AB86:AB123" si="61">IF(AND(AA86-Y86&gt;=2,X86=0),2,0)</f>
        <v>2</v>
      </c>
      <c r="AC86" s="79">
        <f t="shared" si="40"/>
        <v>0</v>
      </c>
      <c r="AD86" s="79">
        <f t="shared" si="41"/>
        <v>0</v>
      </c>
      <c r="AE86" s="79">
        <f t="shared" si="42"/>
        <v>0</v>
      </c>
      <c r="AF86" s="79">
        <f t="shared" si="43"/>
        <v>0</v>
      </c>
      <c r="AG86" s="79">
        <f t="shared" si="44"/>
        <v>0</v>
      </c>
      <c r="AH86" s="79">
        <f t="shared" si="45"/>
        <v>0</v>
      </c>
      <c r="AI86" s="79">
        <f t="shared" si="46"/>
        <v>0</v>
      </c>
      <c r="AJ86" s="79">
        <f t="shared" si="47"/>
        <v>0</v>
      </c>
      <c r="AK86" s="80">
        <f t="shared" si="48"/>
        <v>0</v>
      </c>
      <c r="AL86" s="80">
        <f t="shared" si="49"/>
        <v>0</v>
      </c>
      <c r="AM86" s="81">
        <f t="shared" si="50"/>
        <v>0</v>
      </c>
      <c r="AN86" s="77">
        <f t="shared" si="51"/>
        <v>0</v>
      </c>
      <c r="AO86" s="82">
        <v>41326</v>
      </c>
      <c r="AP86" s="14" t="s">
        <v>121</v>
      </c>
      <c r="AQ86" s="4" t="s">
        <v>364</v>
      </c>
      <c r="AR86" s="13" t="str">
        <f t="shared" si="54"/>
        <v>DUFOSSE</v>
      </c>
      <c r="AS86" s="13" t="str">
        <f t="shared" si="55"/>
        <v>David</v>
      </c>
      <c r="AT86" s="13" t="str">
        <f t="shared" si="56"/>
        <v>ECD Oullins</v>
      </c>
      <c r="AU86" s="151">
        <f t="shared" si="53"/>
        <v>24973</v>
      </c>
      <c r="AV86" s="102" t="str">
        <f t="shared" si="57"/>
        <v>69</v>
      </c>
      <c r="AW86" s="13">
        <f t="shared" si="58"/>
        <v>2</v>
      </c>
      <c r="AX86" s="13">
        <f t="shared" si="59"/>
        <v>0</v>
      </c>
      <c r="AY86" s="13">
        <f t="shared" si="60"/>
        <v>0</v>
      </c>
    </row>
    <row r="87" spans="1:51" ht="13.5" customHeight="1" x14ac:dyDescent="0.25">
      <c r="A87" s="44" t="s">
        <v>422</v>
      </c>
      <c r="B87" s="45" t="s">
        <v>232</v>
      </c>
      <c r="C87" s="46" t="s">
        <v>414</v>
      </c>
      <c r="D87" s="47" t="s">
        <v>29</v>
      </c>
      <c r="E87" s="48">
        <v>35195</v>
      </c>
      <c r="F87" s="49" t="s">
        <v>56</v>
      </c>
      <c r="G87" s="50"/>
      <c r="H87" s="50"/>
      <c r="I87" s="51"/>
      <c r="J87" s="50"/>
      <c r="K87" s="50"/>
      <c r="L87" s="52"/>
      <c r="M87" s="52"/>
      <c r="N87" s="50"/>
      <c r="O87" s="50"/>
      <c r="P87" s="51"/>
      <c r="Q87" s="50" t="s">
        <v>56</v>
      </c>
      <c r="R87" s="50"/>
      <c r="S87" s="52"/>
      <c r="T87" s="52"/>
      <c r="U87" s="53"/>
      <c r="V87" s="52"/>
      <c r="W87" s="54"/>
      <c r="X87" s="58">
        <f t="shared" si="52"/>
        <v>0.5</v>
      </c>
      <c r="Y87" s="65">
        <f t="shared" si="33"/>
        <v>0</v>
      </c>
      <c r="Z87" s="55">
        <f t="shared" si="37"/>
        <v>0</v>
      </c>
      <c r="AA87" s="55">
        <f t="shared" si="38"/>
        <v>2</v>
      </c>
      <c r="AB87" s="55">
        <f t="shared" si="61"/>
        <v>0</v>
      </c>
      <c r="AC87" s="55">
        <f t="shared" si="40"/>
        <v>0</v>
      </c>
      <c r="AD87" s="55">
        <f t="shared" si="41"/>
        <v>0</v>
      </c>
      <c r="AE87" s="55">
        <f t="shared" si="42"/>
        <v>0</v>
      </c>
      <c r="AF87" s="55">
        <f t="shared" si="43"/>
        <v>0</v>
      </c>
      <c r="AG87" s="55">
        <f t="shared" si="44"/>
        <v>0</v>
      </c>
      <c r="AH87" s="55">
        <f t="shared" si="45"/>
        <v>0</v>
      </c>
      <c r="AI87" s="55">
        <f t="shared" si="46"/>
        <v>0</v>
      </c>
      <c r="AJ87" s="55">
        <f t="shared" si="47"/>
        <v>0</v>
      </c>
      <c r="AK87" s="56">
        <f t="shared" si="48"/>
        <v>0</v>
      </c>
      <c r="AL87" s="56">
        <f t="shared" si="49"/>
        <v>0</v>
      </c>
      <c r="AM87" s="57">
        <f t="shared" si="50"/>
        <v>0</v>
      </c>
      <c r="AN87" s="58">
        <f t="shared" si="51"/>
        <v>0</v>
      </c>
      <c r="AO87" s="63" t="s">
        <v>446</v>
      </c>
      <c r="AP87" s="62" t="s">
        <v>446</v>
      </c>
      <c r="AR87" s="13" t="str">
        <f t="shared" si="54"/>
        <v>DUMAS</v>
      </c>
      <c r="AS87" s="13" t="str">
        <f t="shared" si="55"/>
        <v>Samuel</v>
      </c>
      <c r="AT87" s="13" t="str">
        <f t="shared" si="56"/>
        <v>AC Tarare POPEY</v>
      </c>
      <c r="AU87" s="151">
        <f t="shared" si="53"/>
        <v>35195</v>
      </c>
      <c r="AV87" s="102" t="str">
        <f t="shared" si="57"/>
        <v>69</v>
      </c>
      <c r="AW87" s="13">
        <f t="shared" si="58"/>
        <v>0</v>
      </c>
      <c r="AX87" s="13">
        <f t="shared" si="59"/>
        <v>0</v>
      </c>
      <c r="AY87" s="13">
        <f t="shared" si="60"/>
        <v>0</v>
      </c>
    </row>
    <row r="88" spans="1:51" s="13" customFormat="1" ht="13.5" customHeight="1" x14ac:dyDescent="0.25">
      <c r="A88" s="66" t="s">
        <v>475</v>
      </c>
      <c r="B88" s="67" t="s">
        <v>147</v>
      </c>
      <c r="C88" s="68" t="s">
        <v>337</v>
      </c>
      <c r="D88" s="69" t="s">
        <v>39</v>
      </c>
      <c r="E88" s="70">
        <v>31806</v>
      </c>
      <c r="F88" s="71"/>
      <c r="G88" s="72"/>
      <c r="H88" s="72"/>
      <c r="I88" s="73"/>
      <c r="J88" s="72"/>
      <c r="K88" s="72"/>
      <c r="L88" s="74"/>
      <c r="M88" s="74"/>
      <c r="N88" s="72"/>
      <c r="O88" s="72"/>
      <c r="P88" s="73"/>
      <c r="Q88" s="72"/>
      <c r="R88" s="72"/>
      <c r="S88" s="74" t="s">
        <v>56</v>
      </c>
      <c r="T88" s="74"/>
      <c r="U88" s="75"/>
      <c r="V88" s="74"/>
      <c r="W88" s="76"/>
      <c r="X88" s="77">
        <f t="shared" si="52"/>
        <v>0</v>
      </c>
      <c r="Y88" s="78">
        <f t="shared" si="33"/>
        <v>0</v>
      </c>
      <c r="Z88" s="79">
        <f t="shared" si="37"/>
        <v>0</v>
      </c>
      <c r="AA88" s="79">
        <f t="shared" si="38"/>
        <v>0</v>
      </c>
      <c r="AB88" s="79">
        <f t="shared" si="61"/>
        <v>0</v>
      </c>
      <c r="AC88" s="79">
        <f t="shared" si="40"/>
        <v>0</v>
      </c>
      <c r="AD88" s="79">
        <f t="shared" si="41"/>
        <v>0</v>
      </c>
      <c r="AE88" s="79">
        <f t="shared" si="42"/>
        <v>4</v>
      </c>
      <c r="AF88" s="79">
        <f t="shared" si="43"/>
        <v>4</v>
      </c>
      <c r="AG88" s="79">
        <f t="shared" si="44"/>
        <v>0</v>
      </c>
      <c r="AH88" s="79">
        <f t="shared" si="45"/>
        <v>0</v>
      </c>
      <c r="AI88" s="79">
        <f t="shared" si="46"/>
        <v>0</v>
      </c>
      <c r="AJ88" s="79">
        <f t="shared" si="47"/>
        <v>0</v>
      </c>
      <c r="AK88" s="80">
        <f t="shared" si="48"/>
        <v>0</v>
      </c>
      <c r="AL88" s="80">
        <f t="shared" si="49"/>
        <v>0</v>
      </c>
      <c r="AM88" s="81">
        <f t="shared" si="50"/>
        <v>0</v>
      </c>
      <c r="AN88" s="77">
        <f t="shared" si="51"/>
        <v>0</v>
      </c>
      <c r="AO88" s="82">
        <v>41358</v>
      </c>
      <c r="AP88" s="13" t="s">
        <v>50</v>
      </c>
      <c r="AQ88" s="4"/>
      <c r="AR88" s="13" t="str">
        <f t="shared" si="54"/>
        <v>DUPERON</v>
      </c>
      <c r="AS88" s="13" t="str">
        <f t="shared" si="55"/>
        <v>Arnaud</v>
      </c>
      <c r="AT88" s="13" t="str">
        <f t="shared" si="56"/>
        <v>VC Villerest</v>
      </c>
      <c r="AU88" s="151">
        <f t="shared" si="53"/>
        <v>31806</v>
      </c>
      <c r="AV88" s="102" t="str">
        <f t="shared" si="57"/>
        <v>42</v>
      </c>
      <c r="AW88" s="13">
        <f t="shared" si="58"/>
        <v>4</v>
      </c>
      <c r="AX88" s="13">
        <f t="shared" si="59"/>
        <v>0</v>
      </c>
      <c r="AY88" s="13">
        <f t="shared" si="60"/>
        <v>0</v>
      </c>
    </row>
    <row r="89" spans="1:51" ht="13.5" customHeight="1" x14ac:dyDescent="0.25">
      <c r="A89" s="44" t="s">
        <v>205</v>
      </c>
      <c r="B89" s="45" t="s">
        <v>33</v>
      </c>
      <c r="C89" s="46" t="s">
        <v>77</v>
      </c>
      <c r="D89" s="47" t="s">
        <v>39</v>
      </c>
      <c r="E89" s="48">
        <v>24028</v>
      </c>
      <c r="F89" s="49"/>
      <c r="G89" s="50"/>
      <c r="H89" s="50"/>
      <c r="I89" s="51"/>
      <c r="J89" s="50"/>
      <c r="K89" s="50"/>
      <c r="L89" s="52"/>
      <c r="M89" s="52"/>
      <c r="N89" s="50"/>
      <c r="O89" s="50"/>
      <c r="P89" s="51"/>
      <c r="Q89" s="50"/>
      <c r="R89" s="50"/>
      <c r="S89" s="52" t="s">
        <v>56</v>
      </c>
      <c r="T89" s="52"/>
      <c r="U89" s="53"/>
      <c r="V89" s="52"/>
      <c r="W89" s="54"/>
      <c r="X89" s="58">
        <f t="shared" si="52"/>
        <v>0</v>
      </c>
      <c r="Y89" s="65">
        <f t="shared" si="33"/>
        <v>0</v>
      </c>
      <c r="Z89" s="55">
        <f t="shared" si="37"/>
        <v>0</v>
      </c>
      <c r="AA89" s="55">
        <f t="shared" si="38"/>
        <v>0</v>
      </c>
      <c r="AB89" s="55">
        <f t="shared" si="61"/>
        <v>0</v>
      </c>
      <c r="AC89" s="55">
        <f t="shared" si="40"/>
        <v>0</v>
      </c>
      <c r="AD89" s="55">
        <f t="shared" si="41"/>
        <v>0</v>
      </c>
      <c r="AE89" s="55">
        <f t="shared" si="42"/>
        <v>4</v>
      </c>
      <c r="AF89" s="55">
        <f t="shared" si="43"/>
        <v>4</v>
      </c>
      <c r="AG89" s="55">
        <f t="shared" si="44"/>
        <v>0</v>
      </c>
      <c r="AH89" s="55">
        <f t="shared" si="45"/>
        <v>0</v>
      </c>
      <c r="AI89" s="55">
        <f t="shared" si="46"/>
        <v>0</v>
      </c>
      <c r="AJ89" s="55">
        <f t="shared" si="47"/>
        <v>0</v>
      </c>
      <c r="AK89" s="56">
        <f t="shared" si="48"/>
        <v>0</v>
      </c>
      <c r="AL89" s="56">
        <f t="shared" si="49"/>
        <v>0</v>
      </c>
      <c r="AM89" s="57">
        <f t="shared" si="50"/>
        <v>0</v>
      </c>
      <c r="AN89" s="58">
        <f t="shared" si="51"/>
        <v>0</v>
      </c>
      <c r="AO89" s="59">
        <v>41357</v>
      </c>
      <c r="AP89" s="13" t="s">
        <v>50</v>
      </c>
      <c r="AR89" s="13" t="str">
        <f t="shared" si="54"/>
        <v>DUPUY</v>
      </c>
      <c r="AS89" s="13" t="str">
        <f t="shared" si="55"/>
        <v>Christian</v>
      </c>
      <c r="AT89" s="13" t="str">
        <f t="shared" si="56"/>
        <v>CSADN Roanne</v>
      </c>
      <c r="AU89" s="151">
        <f t="shared" si="53"/>
        <v>24028</v>
      </c>
      <c r="AV89" s="102" t="str">
        <f t="shared" si="57"/>
        <v>42</v>
      </c>
      <c r="AW89" s="13">
        <f t="shared" si="58"/>
        <v>4</v>
      </c>
      <c r="AX89" s="13">
        <f t="shared" si="59"/>
        <v>0</v>
      </c>
      <c r="AY89" s="13">
        <f t="shared" si="60"/>
        <v>0</v>
      </c>
    </row>
    <row r="90" spans="1:51" ht="13.5" customHeight="1" x14ac:dyDescent="0.25">
      <c r="A90" s="66" t="s">
        <v>454</v>
      </c>
      <c r="B90" s="67" t="s">
        <v>95</v>
      </c>
      <c r="C90" s="68" t="s">
        <v>16</v>
      </c>
      <c r="D90" s="69" t="s">
        <v>35</v>
      </c>
      <c r="E90" s="70">
        <v>18812</v>
      </c>
      <c r="F90" s="71"/>
      <c r="G90" s="72"/>
      <c r="H90" s="72" t="s">
        <v>56</v>
      </c>
      <c r="I90" s="73"/>
      <c r="J90" s="72"/>
      <c r="K90" s="72"/>
      <c r="L90" s="74"/>
      <c r="M90" s="74"/>
      <c r="N90" s="72"/>
      <c r="O90" s="72"/>
      <c r="P90" s="73"/>
      <c r="Q90" s="72"/>
      <c r="R90" s="72"/>
      <c r="S90" s="74" t="s">
        <v>56</v>
      </c>
      <c r="T90" s="74"/>
      <c r="U90" s="75"/>
      <c r="V90" s="74"/>
      <c r="W90" s="76"/>
      <c r="X90" s="77">
        <f t="shared" si="52"/>
        <v>0</v>
      </c>
      <c r="Y90" s="78">
        <f t="shared" si="33"/>
        <v>0</v>
      </c>
      <c r="Z90" s="79">
        <f t="shared" si="37"/>
        <v>0</v>
      </c>
      <c r="AA90" s="79">
        <f t="shared" si="38"/>
        <v>2</v>
      </c>
      <c r="AB90" s="79">
        <f t="shared" si="61"/>
        <v>2</v>
      </c>
      <c r="AC90" s="79">
        <f t="shared" si="40"/>
        <v>0</v>
      </c>
      <c r="AD90" s="79">
        <f t="shared" si="41"/>
        <v>0</v>
      </c>
      <c r="AE90" s="79">
        <f t="shared" si="42"/>
        <v>4</v>
      </c>
      <c r="AF90" s="79">
        <f t="shared" si="43"/>
        <v>0</v>
      </c>
      <c r="AG90" s="79">
        <f t="shared" si="44"/>
        <v>0</v>
      </c>
      <c r="AH90" s="79">
        <f t="shared" si="45"/>
        <v>0</v>
      </c>
      <c r="AI90" s="79">
        <f t="shared" si="46"/>
        <v>0</v>
      </c>
      <c r="AJ90" s="79">
        <f t="shared" si="47"/>
        <v>0</v>
      </c>
      <c r="AK90" s="80">
        <f t="shared" si="48"/>
        <v>0</v>
      </c>
      <c r="AL90" s="80">
        <f t="shared" si="49"/>
        <v>0</v>
      </c>
      <c r="AM90" s="81">
        <f t="shared" si="50"/>
        <v>0</v>
      </c>
      <c r="AN90" s="77">
        <f t="shared" si="51"/>
        <v>0</v>
      </c>
      <c r="AO90" s="82">
        <v>41353</v>
      </c>
      <c r="AP90" s="13" t="s">
        <v>50</v>
      </c>
      <c r="AR90" s="13" t="str">
        <f t="shared" si="54"/>
        <v>DURAND</v>
      </c>
      <c r="AS90" s="13" t="str">
        <f t="shared" si="55"/>
        <v>Michel</v>
      </c>
      <c r="AT90" s="13" t="str">
        <f t="shared" si="56"/>
        <v>ASL Hauteville</v>
      </c>
      <c r="AU90" s="151">
        <f t="shared" si="53"/>
        <v>18812</v>
      </c>
      <c r="AV90" s="102" t="str">
        <f t="shared" si="57"/>
        <v>21</v>
      </c>
      <c r="AW90" s="13">
        <f t="shared" si="58"/>
        <v>2</v>
      </c>
      <c r="AX90" s="13">
        <f t="shared" si="59"/>
        <v>0</v>
      </c>
      <c r="AY90" s="13">
        <f t="shared" si="60"/>
        <v>0</v>
      </c>
    </row>
    <row r="91" spans="1:51" s="13" customFormat="1" ht="13.5" customHeight="1" x14ac:dyDescent="0.25">
      <c r="A91" s="44" t="s">
        <v>489</v>
      </c>
      <c r="B91" s="45" t="s">
        <v>37</v>
      </c>
      <c r="C91" s="46" t="s">
        <v>465</v>
      </c>
      <c r="D91" s="47" t="s">
        <v>39</v>
      </c>
      <c r="E91" s="48">
        <v>22385</v>
      </c>
      <c r="F91" s="49"/>
      <c r="G91" s="50"/>
      <c r="H91" s="50"/>
      <c r="I91" s="51"/>
      <c r="J91" s="50"/>
      <c r="K91" s="50"/>
      <c r="L91" s="52"/>
      <c r="M91" s="52"/>
      <c r="N91" s="50"/>
      <c r="O91" s="50"/>
      <c r="P91" s="51"/>
      <c r="Q91" s="50"/>
      <c r="R91" s="50"/>
      <c r="S91" s="52" t="s">
        <v>56</v>
      </c>
      <c r="T91" s="52"/>
      <c r="U91" s="53"/>
      <c r="V91" s="52"/>
      <c r="W91" s="54"/>
      <c r="X91" s="58">
        <f t="shared" si="52"/>
        <v>0</v>
      </c>
      <c r="Y91" s="65">
        <f t="shared" si="33"/>
        <v>0</v>
      </c>
      <c r="Z91" s="55">
        <f t="shared" si="37"/>
        <v>0</v>
      </c>
      <c r="AA91" s="55">
        <f t="shared" si="38"/>
        <v>0</v>
      </c>
      <c r="AB91" s="55">
        <f t="shared" si="61"/>
        <v>0</v>
      </c>
      <c r="AC91" s="55">
        <f t="shared" si="40"/>
        <v>0</v>
      </c>
      <c r="AD91" s="55">
        <f t="shared" si="41"/>
        <v>0</v>
      </c>
      <c r="AE91" s="55">
        <f t="shared" si="42"/>
        <v>4</v>
      </c>
      <c r="AF91" s="55">
        <f t="shared" si="43"/>
        <v>4</v>
      </c>
      <c r="AG91" s="55">
        <f t="shared" si="44"/>
        <v>0</v>
      </c>
      <c r="AH91" s="55">
        <f t="shared" si="45"/>
        <v>0</v>
      </c>
      <c r="AI91" s="55">
        <f t="shared" si="46"/>
        <v>0</v>
      </c>
      <c r="AJ91" s="55">
        <f t="shared" si="47"/>
        <v>0</v>
      </c>
      <c r="AK91" s="56">
        <f t="shared" si="48"/>
        <v>0</v>
      </c>
      <c r="AL91" s="56">
        <f t="shared" si="49"/>
        <v>0</v>
      </c>
      <c r="AM91" s="57">
        <f t="shared" si="50"/>
        <v>0</v>
      </c>
      <c r="AN91" s="58">
        <f t="shared" si="51"/>
        <v>0</v>
      </c>
      <c r="AO91" s="59">
        <v>41275</v>
      </c>
      <c r="AP91" s="13" t="s">
        <v>50</v>
      </c>
      <c r="AQ91" s="4" t="s">
        <v>493</v>
      </c>
      <c r="AR91" s="13" t="str">
        <f t="shared" si="54"/>
        <v xml:space="preserve">DURANTON </v>
      </c>
      <c r="AS91" s="13" t="str">
        <f t="shared" si="55"/>
        <v>Eric</v>
      </c>
      <c r="AT91" s="13" t="str">
        <f t="shared" si="56"/>
        <v>ASOS Saint Galmier</v>
      </c>
      <c r="AU91" s="151">
        <f t="shared" si="53"/>
        <v>22385</v>
      </c>
      <c r="AV91" s="102" t="str">
        <f t="shared" si="57"/>
        <v>42</v>
      </c>
      <c r="AW91" s="13">
        <f t="shared" si="58"/>
        <v>4</v>
      </c>
      <c r="AX91" s="13">
        <f t="shared" si="59"/>
        <v>0</v>
      </c>
      <c r="AY91" s="13">
        <f t="shared" si="60"/>
        <v>0</v>
      </c>
    </row>
    <row r="92" spans="1:51" ht="13.5" customHeight="1" x14ac:dyDescent="0.25">
      <c r="A92" s="66" t="s">
        <v>423</v>
      </c>
      <c r="B92" s="67" t="s">
        <v>424</v>
      </c>
      <c r="C92" s="68" t="s">
        <v>414</v>
      </c>
      <c r="D92" s="69" t="s">
        <v>29</v>
      </c>
      <c r="E92" s="70">
        <v>34576</v>
      </c>
      <c r="F92" s="71" t="s">
        <v>56</v>
      </c>
      <c r="G92" s="72"/>
      <c r="H92" s="72"/>
      <c r="I92" s="73"/>
      <c r="J92" s="72"/>
      <c r="K92" s="72"/>
      <c r="L92" s="74"/>
      <c r="M92" s="74"/>
      <c r="N92" s="72"/>
      <c r="O92" s="72"/>
      <c r="P92" s="73"/>
      <c r="Q92" s="72" t="s">
        <v>56</v>
      </c>
      <c r="R92" s="72"/>
      <c r="S92" s="74"/>
      <c r="T92" s="74"/>
      <c r="U92" s="75"/>
      <c r="V92" s="74"/>
      <c r="W92" s="76"/>
      <c r="X92" s="77">
        <f t="shared" si="52"/>
        <v>0.5</v>
      </c>
      <c r="Y92" s="78">
        <f t="shared" si="33"/>
        <v>0</v>
      </c>
      <c r="Z92" s="79">
        <f t="shared" si="37"/>
        <v>0</v>
      </c>
      <c r="AA92" s="79">
        <f t="shared" si="38"/>
        <v>2</v>
      </c>
      <c r="AB92" s="79">
        <f t="shared" si="61"/>
        <v>0</v>
      </c>
      <c r="AC92" s="79">
        <f t="shared" si="40"/>
        <v>0</v>
      </c>
      <c r="AD92" s="79">
        <f t="shared" si="41"/>
        <v>0</v>
      </c>
      <c r="AE92" s="79">
        <f t="shared" si="42"/>
        <v>0</v>
      </c>
      <c r="AF92" s="79">
        <f t="shared" si="43"/>
        <v>0</v>
      </c>
      <c r="AG92" s="79">
        <f t="shared" si="44"/>
        <v>0</v>
      </c>
      <c r="AH92" s="79">
        <f t="shared" si="45"/>
        <v>0</v>
      </c>
      <c r="AI92" s="79">
        <f t="shared" si="46"/>
        <v>0</v>
      </c>
      <c r="AJ92" s="79">
        <f t="shared" si="47"/>
        <v>0</v>
      </c>
      <c r="AK92" s="80">
        <f t="shared" si="48"/>
        <v>0</v>
      </c>
      <c r="AL92" s="80">
        <f t="shared" si="49"/>
        <v>0</v>
      </c>
      <c r="AM92" s="81">
        <f t="shared" si="50"/>
        <v>0</v>
      </c>
      <c r="AN92" s="77">
        <f t="shared" si="51"/>
        <v>0</v>
      </c>
      <c r="AO92" s="83" t="s">
        <v>446</v>
      </c>
      <c r="AP92" s="62" t="s">
        <v>446</v>
      </c>
      <c r="AR92" s="13" t="str">
        <f t="shared" si="54"/>
        <v>DURBIZE</v>
      </c>
      <c r="AS92" s="13" t="str">
        <f t="shared" si="55"/>
        <v>Kévin</v>
      </c>
      <c r="AT92" s="13" t="str">
        <f t="shared" si="56"/>
        <v>AC Tarare POPEY</v>
      </c>
      <c r="AU92" s="151">
        <f t="shared" si="53"/>
        <v>34576</v>
      </c>
      <c r="AV92" s="102" t="str">
        <f t="shared" si="57"/>
        <v>69</v>
      </c>
      <c r="AW92" s="13">
        <f t="shared" si="58"/>
        <v>0</v>
      </c>
      <c r="AX92" s="13">
        <f t="shared" si="59"/>
        <v>0</v>
      </c>
      <c r="AY92" s="13">
        <f t="shared" si="60"/>
        <v>0</v>
      </c>
    </row>
    <row r="93" spans="1:51" ht="13.5" customHeight="1" x14ac:dyDescent="0.25">
      <c r="A93" s="44" t="s">
        <v>345</v>
      </c>
      <c r="B93" s="45" t="s">
        <v>202</v>
      </c>
      <c r="C93" s="46" t="s">
        <v>42</v>
      </c>
      <c r="D93" s="47" t="s">
        <v>43</v>
      </c>
      <c r="E93" s="48">
        <v>23278</v>
      </c>
      <c r="F93" s="49"/>
      <c r="G93" s="50"/>
      <c r="H93" s="50"/>
      <c r="I93" s="51"/>
      <c r="J93" s="50"/>
      <c r="K93" s="50"/>
      <c r="L93" s="52" t="s">
        <v>56</v>
      </c>
      <c r="M93" s="52"/>
      <c r="N93" s="50"/>
      <c r="O93" s="50"/>
      <c r="P93" s="51"/>
      <c r="Q93" s="50"/>
      <c r="R93" s="50"/>
      <c r="S93" s="52"/>
      <c r="T93" s="52"/>
      <c r="U93" s="53"/>
      <c r="V93" s="52"/>
      <c r="W93" s="54"/>
      <c r="X93" s="58">
        <f t="shared" si="52"/>
        <v>0</v>
      </c>
      <c r="Y93" s="65">
        <f t="shared" si="33"/>
        <v>0</v>
      </c>
      <c r="Z93" s="55">
        <f t="shared" si="37"/>
        <v>0</v>
      </c>
      <c r="AA93" s="55">
        <f t="shared" si="38"/>
        <v>0</v>
      </c>
      <c r="AB93" s="55">
        <f t="shared" si="61"/>
        <v>0</v>
      </c>
      <c r="AC93" s="55">
        <f t="shared" si="40"/>
        <v>0</v>
      </c>
      <c r="AD93" s="55">
        <f t="shared" si="41"/>
        <v>0</v>
      </c>
      <c r="AE93" s="55">
        <f t="shared" si="42"/>
        <v>0</v>
      </c>
      <c r="AF93" s="55">
        <f t="shared" si="43"/>
        <v>0</v>
      </c>
      <c r="AG93" s="55">
        <f t="shared" si="44"/>
        <v>5</v>
      </c>
      <c r="AH93" s="55">
        <f t="shared" si="45"/>
        <v>5</v>
      </c>
      <c r="AI93" s="55">
        <f t="shared" si="46"/>
        <v>0</v>
      </c>
      <c r="AJ93" s="55">
        <f t="shared" si="47"/>
        <v>0</v>
      </c>
      <c r="AK93" s="56">
        <f t="shared" si="48"/>
        <v>0</v>
      </c>
      <c r="AL93" s="56">
        <f t="shared" si="49"/>
        <v>0</v>
      </c>
      <c r="AM93" s="57">
        <f t="shared" si="50"/>
        <v>0</v>
      </c>
      <c r="AN93" s="58">
        <f t="shared" si="51"/>
        <v>0</v>
      </c>
      <c r="AO93" s="59">
        <v>41351</v>
      </c>
      <c r="AP93" s="13" t="s">
        <v>50</v>
      </c>
      <c r="AR93" s="13" t="str">
        <f t="shared" si="54"/>
        <v>EHRHOLD</v>
      </c>
      <c r="AS93" s="13" t="str">
        <f t="shared" si="55"/>
        <v>Patrick</v>
      </c>
      <c r="AT93" s="13" t="str">
        <f t="shared" si="56"/>
        <v>CC Bioux</v>
      </c>
      <c r="AU93" s="151">
        <f t="shared" si="53"/>
        <v>23278</v>
      </c>
      <c r="AV93" s="102" t="str">
        <f t="shared" si="57"/>
        <v>71</v>
      </c>
      <c r="AW93" s="13">
        <f t="shared" si="58"/>
        <v>5</v>
      </c>
      <c r="AX93" s="13">
        <f t="shared" si="59"/>
        <v>0</v>
      </c>
      <c r="AY93" s="13">
        <f t="shared" si="60"/>
        <v>0</v>
      </c>
    </row>
    <row r="94" spans="1:51" ht="13.5" customHeight="1" x14ac:dyDescent="0.25">
      <c r="A94" s="66" t="s">
        <v>116</v>
      </c>
      <c r="B94" s="67" t="s">
        <v>117</v>
      </c>
      <c r="C94" s="68" t="s">
        <v>118</v>
      </c>
      <c r="D94" s="69" t="s">
        <v>35</v>
      </c>
      <c r="E94" s="70">
        <v>20874</v>
      </c>
      <c r="F94" s="71"/>
      <c r="G94" s="72"/>
      <c r="H94" s="72" t="s">
        <v>56</v>
      </c>
      <c r="I94" s="73"/>
      <c r="J94" s="72" t="s">
        <v>56</v>
      </c>
      <c r="K94" s="72"/>
      <c r="L94" s="74"/>
      <c r="M94" s="74"/>
      <c r="N94" s="72"/>
      <c r="O94" s="72"/>
      <c r="P94" s="73"/>
      <c r="Q94" s="72"/>
      <c r="R94" s="72"/>
      <c r="S94" s="74"/>
      <c r="T94" s="74"/>
      <c r="U94" s="75"/>
      <c r="V94" s="74"/>
      <c r="W94" s="76"/>
      <c r="X94" s="77">
        <f t="shared" si="52"/>
        <v>0</v>
      </c>
      <c r="Y94" s="78">
        <f t="shared" si="33"/>
        <v>0</v>
      </c>
      <c r="Z94" s="79">
        <f t="shared" si="37"/>
        <v>0</v>
      </c>
      <c r="AA94" s="79">
        <f t="shared" si="38"/>
        <v>2</v>
      </c>
      <c r="AB94" s="79">
        <f t="shared" si="61"/>
        <v>2</v>
      </c>
      <c r="AC94" s="79">
        <f t="shared" si="40"/>
        <v>3</v>
      </c>
      <c r="AD94" s="79">
        <f t="shared" si="41"/>
        <v>0</v>
      </c>
      <c r="AE94" s="79">
        <f t="shared" si="42"/>
        <v>0</v>
      </c>
      <c r="AF94" s="79">
        <f t="shared" si="43"/>
        <v>0</v>
      </c>
      <c r="AG94" s="79">
        <f t="shared" si="44"/>
        <v>0</v>
      </c>
      <c r="AH94" s="79">
        <f t="shared" si="45"/>
        <v>0</v>
      </c>
      <c r="AI94" s="79">
        <f t="shared" si="46"/>
        <v>0</v>
      </c>
      <c r="AJ94" s="79">
        <f t="shared" si="47"/>
        <v>0</v>
      </c>
      <c r="AK94" s="80">
        <f t="shared" si="48"/>
        <v>0</v>
      </c>
      <c r="AL94" s="80">
        <f t="shared" si="49"/>
        <v>0</v>
      </c>
      <c r="AM94" s="81">
        <f t="shared" si="50"/>
        <v>0</v>
      </c>
      <c r="AN94" s="77">
        <f t="shared" si="51"/>
        <v>0</v>
      </c>
      <c r="AO94" s="82">
        <v>41313</v>
      </c>
      <c r="AP94" s="13" t="s">
        <v>50</v>
      </c>
      <c r="AR94" s="13" t="str">
        <f t="shared" si="54"/>
        <v>ENAULT</v>
      </c>
      <c r="AS94" s="13" t="str">
        <f t="shared" si="55"/>
        <v>Thierry</v>
      </c>
      <c r="AT94" s="13" t="str">
        <f t="shared" si="56"/>
        <v>VSC Beaune</v>
      </c>
      <c r="AU94" s="151">
        <f t="shared" si="53"/>
        <v>20874</v>
      </c>
      <c r="AV94" s="102" t="str">
        <f t="shared" si="57"/>
        <v>21</v>
      </c>
      <c r="AW94" s="13">
        <f t="shared" si="58"/>
        <v>2</v>
      </c>
      <c r="AX94" s="13">
        <f t="shared" si="59"/>
        <v>0</v>
      </c>
      <c r="AY94" s="13">
        <f t="shared" si="60"/>
        <v>0</v>
      </c>
    </row>
    <row r="95" spans="1:51" ht="13.5" customHeight="1" x14ac:dyDescent="0.25">
      <c r="A95" s="44" t="s">
        <v>207</v>
      </c>
      <c r="B95" s="45" t="s">
        <v>158</v>
      </c>
      <c r="C95" s="46" t="s">
        <v>336</v>
      </c>
      <c r="D95" s="47" t="s">
        <v>39</v>
      </c>
      <c r="E95" s="48">
        <v>19766</v>
      </c>
      <c r="F95" s="49"/>
      <c r="G95" s="50"/>
      <c r="H95" s="50" t="s">
        <v>56</v>
      </c>
      <c r="I95" s="51"/>
      <c r="J95" s="50"/>
      <c r="K95" s="50"/>
      <c r="L95" s="52"/>
      <c r="M95" s="52"/>
      <c r="N95" s="50"/>
      <c r="O95" s="50"/>
      <c r="P95" s="51"/>
      <c r="Q95" s="50"/>
      <c r="R95" s="50"/>
      <c r="S95" s="52" t="s">
        <v>56</v>
      </c>
      <c r="T95" s="52"/>
      <c r="U95" s="53"/>
      <c r="V95" s="52"/>
      <c r="W95" s="54"/>
      <c r="X95" s="58">
        <f t="shared" si="52"/>
        <v>0</v>
      </c>
      <c r="Y95" s="65">
        <f t="shared" si="33"/>
        <v>0</v>
      </c>
      <c r="Z95" s="55">
        <f t="shared" si="37"/>
        <v>0</v>
      </c>
      <c r="AA95" s="55">
        <f t="shared" si="38"/>
        <v>2</v>
      </c>
      <c r="AB95" s="55">
        <f t="shared" si="61"/>
        <v>2</v>
      </c>
      <c r="AC95" s="55">
        <f t="shared" si="40"/>
        <v>0</v>
      </c>
      <c r="AD95" s="55">
        <f t="shared" si="41"/>
        <v>0</v>
      </c>
      <c r="AE95" s="55">
        <f t="shared" si="42"/>
        <v>4</v>
      </c>
      <c r="AF95" s="55">
        <f t="shared" si="43"/>
        <v>0</v>
      </c>
      <c r="AG95" s="55">
        <f t="shared" si="44"/>
        <v>0</v>
      </c>
      <c r="AH95" s="55">
        <f t="shared" si="45"/>
        <v>0</v>
      </c>
      <c r="AI95" s="55">
        <f t="shared" si="46"/>
        <v>0</v>
      </c>
      <c r="AJ95" s="55">
        <f t="shared" si="47"/>
        <v>0</v>
      </c>
      <c r="AK95" s="56">
        <f t="shared" si="48"/>
        <v>0</v>
      </c>
      <c r="AL95" s="56">
        <f t="shared" si="49"/>
        <v>0</v>
      </c>
      <c r="AM95" s="57">
        <f t="shared" si="50"/>
        <v>0</v>
      </c>
      <c r="AN95" s="58">
        <f t="shared" si="51"/>
        <v>0</v>
      </c>
      <c r="AO95" s="59">
        <v>41354</v>
      </c>
      <c r="AP95" s="13" t="s">
        <v>50</v>
      </c>
      <c r="AR95" s="13" t="str">
        <f t="shared" si="54"/>
        <v>EONO</v>
      </c>
      <c r="AS95" s="13" t="str">
        <f t="shared" si="55"/>
        <v>Dominique</v>
      </c>
      <c r="AT95" s="13" t="str">
        <f t="shared" si="56"/>
        <v>VC Roanne</v>
      </c>
      <c r="AU95" s="151">
        <f t="shared" si="53"/>
        <v>19766</v>
      </c>
      <c r="AV95" s="102" t="str">
        <f t="shared" si="57"/>
        <v>42</v>
      </c>
      <c r="AW95" s="13">
        <f t="shared" si="58"/>
        <v>2</v>
      </c>
      <c r="AX95" s="13">
        <f t="shared" si="59"/>
        <v>0</v>
      </c>
      <c r="AY95" s="13">
        <f t="shared" si="60"/>
        <v>0</v>
      </c>
    </row>
    <row r="96" spans="1:51" ht="13.5" customHeight="1" x14ac:dyDescent="0.25">
      <c r="A96" s="66" t="s">
        <v>208</v>
      </c>
      <c r="B96" s="67" t="s">
        <v>209</v>
      </c>
      <c r="C96" s="68" t="s">
        <v>465</v>
      </c>
      <c r="D96" s="69" t="s">
        <v>39</v>
      </c>
      <c r="E96" s="70">
        <v>24306</v>
      </c>
      <c r="F96" s="71"/>
      <c r="G96" s="72"/>
      <c r="H96" s="72" t="s">
        <v>56</v>
      </c>
      <c r="I96" s="73"/>
      <c r="J96" s="72"/>
      <c r="K96" s="72"/>
      <c r="L96" s="74"/>
      <c r="M96" s="74"/>
      <c r="N96" s="72"/>
      <c r="O96" s="72"/>
      <c r="P96" s="73"/>
      <c r="Q96" s="72"/>
      <c r="R96" s="72" t="s">
        <v>56</v>
      </c>
      <c r="S96" s="74"/>
      <c r="T96" s="74"/>
      <c r="U96" s="75"/>
      <c r="V96" s="74"/>
      <c r="W96" s="76"/>
      <c r="X96" s="77">
        <f t="shared" si="52"/>
        <v>0</v>
      </c>
      <c r="Y96" s="78">
        <f t="shared" si="33"/>
        <v>0</v>
      </c>
      <c r="Z96" s="79">
        <f t="shared" si="37"/>
        <v>0</v>
      </c>
      <c r="AA96" s="79">
        <f t="shared" si="38"/>
        <v>2</v>
      </c>
      <c r="AB96" s="79">
        <f t="shared" si="61"/>
        <v>2</v>
      </c>
      <c r="AC96" s="79">
        <f t="shared" si="40"/>
        <v>3</v>
      </c>
      <c r="AD96" s="79">
        <f t="shared" si="41"/>
        <v>0</v>
      </c>
      <c r="AE96" s="79">
        <f t="shared" si="42"/>
        <v>0</v>
      </c>
      <c r="AF96" s="79">
        <f t="shared" si="43"/>
        <v>0</v>
      </c>
      <c r="AG96" s="79">
        <f t="shared" si="44"/>
        <v>0</v>
      </c>
      <c r="AH96" s="79">
        <f t="shared" si="45"/>
        <v>0</v>
      </c>
      <c r="AI96" s="79">
        <f t="shared" si="46"/>
        <v>0</v>
      </c>
      <c r="AJ96" s="79">
        <f t="shared" si="47"/>
        <v>0</v>
      </c>
      <c r="AK96" s="80">
        <f t="shared" si="48"/>
        <v>0</v>
      </c>
      <c r="AL96" s="80">
        <f t="shared" si="49"/>
        <v>0</v>
      </c>
      <c r="AM96" s="81">
        <f t="shared" si="50"/>
        <v>0</v>
      </c>
      <c r="AN96" s="77">
        <f t="shared" si="51"/>
        <v>0</v>
      </c>
      <c r="AO96" s="82">
        <v>41360</v>
      </c>
      <c r="AP96" s="13" t="s">
        <v>50</v>
      </c>
      <c r="AR96" s="13" t="str">
        <f t="shared" si="54"/>
        <v>EYRAUD</v>
      </c>
      <c r="AS96" s="13" t="str">
        <f t="shared" si="55"/>
        <v>Denis</v>
      </c>
      <c r="AT96" s="13" t="str">
        <f t="shared" si="56"/>
        <v>ASOS Saint Galmier</v>
      </c>
      <c r="AU96" s="151">
        <f t="shared" si="53"/>
        <v>24306</v>
      </c>
      <c r="AV96" s="102" t="str">
        <f t="shared" si="57"/>
        <v>42</v>
      </c>
      <c r="AW96" s="13">
        <f t="shared" si="58"/>
        <v>2</v>
      </c>
      <c r="AX96" s="13">
        <f t="shared" si="59"/>
        <v>0</v>
      </c>
      <c r="AY96" s="13">
        <f t="shared" si="60"/>
        <v>0</v>
      </c>
    </row>
    <row r="97" spans="1:51" ht="13.5" customHeight="1" x14ac:dyDescent="0.25">
      <c r="A97" s="44" t="s">
        <v>476</v>
      </c>
      <c r="B97" s="45" t="s">
        <v>256</v>
      </c>
      <c r="C97" s="46" t="s">
        <v>465</v>
      </c>
      <c r="D97" s="47" t="s">
        <v>39</v>
      </c>
      <c r="E97" s="48">
        <v>25318</v>
      </c>
      <c r="F97" s="49"/>
      <c r="G97" s="50"/>
      <c r="H97" s="50" t="s">
        <v>56</v>
      </c>
      <c r="I97" s="51"/>
      <c r="J97" s="50"/>
      <c r="K97" s="50"/>
      <c r="L97" s="52"/>
      <c r="M97" s="52"/>
      <c r="N97" s="50"/>
      <c r="O97" s="50"/>
      <c r="P97" s="51"/>
      <c r="Q97" s="50"/>
      <c r="R97" s="50" t="s">
        <v>56</v>
      </c>
      <c r="S97" s="52"/>
      <c r="T97" s="52"/>
      <c r="U97" s="53"/>
      <c r="V97" s="52"/>
      <c r="W97" s="54"/>
      <c r="X97" s="58">
        <f t="shared" si="52"/>
        <v>0</v>
      </c>
      <c r="Y97" s="65">
        <f t="shared" si="33"/>
        <v>0</v>
      </c>
      <c r="Z97" s="55">
        <f t="shared" si="37"/>
        <v>0</v>
      </c>
      <c r="AA97" s="55">
        <f t="shared" si="38"/>
        <v>2</v>
      </c>
      <c r="AB97" s="55">
        <f t="shared" si="61"/>
        <v>2</v>
      </c>
      <c r="AC97" s="55">
        <f t="shared" si="40"/>
        <v>3</v>
      </c>
      <c r="AD97" s="55">
        <f t="shared" si="41"/>
        <v>0</v>
      </c>
      <c r="AE97" s="55">
        <f t="shared" si="42"/>
        <v>0</v>
      </c>
      <c r="AF97" s="55">
        <f t="shared" si="43"/>
        <v>0</v>
      </c>
      <c r="AG97" s="55">
        <f t="shared" si="44"/>
        <v>0</v>
      </c>
      <c r="AH97" s="55">
        <f t="shared" si="45"/>
        <v>0</v>
      </c>
      <c r="AI97" s="55">
        <f t="shared" si="46"/>
        <v>0</v>
      </c>
      <c r="AJ97" s="55">
        <f t="shared" si="47"/>
        <v>0</v>
      </c>
      <c r="AK97" s="56">
        <f t="shared" si="48"/>
        <v>0</v>
      </c>
      <c r="AL97" s="56">
        <f t="shared" si="49"/>
        <v>0</v>
      </c>
      <c r="AM97" s="57">
        <f t="shared" si="50"/>
        <v>0</v>
      </c>
      <c r="AN97" s="58">
        <f t="shared" si="51"/>
        <v>0</v>
      </c>
      <c r="AO97" s="59">
        <v>41360</v>
      </c>
      <c r="AP97" s="13" t="s">
        <v>50</v>
      </c>
      <c r="AR97" s="13" t="str">
        <f t="shared" si="54"/>
        <v>FARINET</v>
      </c>
      <c r="AS97" s="13" t="str">
        <f t="shared" si="55"/>
        <v>Didier</v>
      </c>
      <c r="AT97" s="13" t="str">
        <f t="shared" si="56"/>
        <v>ASOS Saint Galmier</v>
      </c>
      <c r="AU97" s="151">
        <f t="shared" si="53"/>
        <v>25318</v>
      </c>
      <c r="AV97" s="102" t="str">
        <f t="shared" si="57"/>
        <v>42</v>
      </c>
      <c r="AW97" s="13">
        <f t="shared" si="58"/>
        <v>2</v>
      </c>
      <c r="AX97" s="13">
        <f t="shared" si="59"/>
        <v>0</v>
      </c>
      <c r="AY97" s="13">
        <f t="shared" si="60"/>
        <v>0</v>
      </c>
    </row>
    <row r="98" spans="1:51" ht="13.5" customHeight="1" x14ac:dyDescent="0.25">
      <c r="A98" s="66" t="s">
        <v>562</v>
      </c>
      <c r="B98" s="67" t="s">
        <v>514</v>
      </c>
      <c r="C98" s="68" t="s">
        <v>445</v>
      </c>
      <c r="D98" s="69" t="s">
        <v>35</v>
      </c>
      <c r="E98" s="70">
        <v>31300</v>
      </c>
      <c r="F98" s="71"/>
      <c r="G98" s="72" t="s">
        <v>56</v>
      </c>
      <c r="H98" s="72"/>
      <c r="I98" s="73"/>
      <c r="J98" s="72"/>
      <c r="K98" s="72"/>
      <c r="L98" s="74"/>
      <c r="M98" s="74"/>
      <c r="N98" s="72"/>
      <c r="O98" s="72"/>
      <c r="P98" s="73"/>
      <c r="Q98" s="72" t="s">
        <v>56</v>
      </c>
      <c r="R98" s="72"/>
      <c r="S98" s="74"/>
      <c r="T98" s="74"/>
      <c r="U98" s="75"/>
      <c r="V98" s="74"/>
      <c r="W98" s="76"/>
      <c r="X98" s="77">
        <f t="shared" si="52"/>
        <v>0</v>
      </c>
      <c r="Y98" s="78">
        <f t="shared" si="33"/>
        <v>1</v>
      </c>
      <c r="Z98" s="79">
        <f t="shared" si="37"/>
        <v>1</v>
      </c>
      <c r="AA98" s="79">
        <f t="shared" si="38"/>
        <v>2</v>
      </c>
      <c r="AB98" s="79">
        <f t="shared" si="61"/>
        <v>0</v>
      </c>
      <c r="AC98" s="79">
        <f t="shared" si="40"/>
        <v>0</v>
      </c>
      <c r="AD98" s="79">
        <f t="shared" si="41"/>
        <v>0</v>
      </c>
      <c r="AE98" s="79">
        <f t="shared" si="42"/>
        <v>0</v>
      </c>
      <c r="AF98" s="79">
        <f t="shared" si="43"/>
        <v>0</v>
      </c>
      <c r="AG98" s="79">
        <f t="shared" si="44"/>
        <v>0</v>
      </c>
      <c r="AH98" s="79">
        <f t="shared" si="45"/>
        <v>0</v>
      </c>
      <c r="AI98" s="79">
        <f t="shared" si="46"/>
        <v>0</v>
      </c>
      <c r="AJ98" s="79">
        <f t="shared" si="47"/>
        <v>0</v>
      </c>
      <c r="AK98" s="80">
        <f t="shared" si="48"/>
        <v>0</v>
      </c>
      <c r="AL98" s="80">
        <f t="shared" si="49"/>
        <v>0</v>
      </c>
      <c r="AM98" s="81">
        <f t="shared" si="50"/>
        <v>0</v>
      </c>
      <c r="AN98" s="77">
        <f t="shared" si="51"/>
        <v>0</v>
      </c>
      <c r="AO98" s="82">
        <v>41389</v>
      </c>
      <c r="AP98" s="13" t="s">
        <v>50</v>
      </c>
      <c r="AR98" s="13" t="str">
        <f t="shared" si="54"/>
        <v>FEBVAY</v>
      </c>
      <c r="AS98" s="13" t="str">
        <f t="shared" si="55"/>
        <v>Geoffrey</v>
      </c>
      <c r="AT98" s="13" t="str">
        <f t="shared" si="56"/>
        <v>VS Dijon</v>
      </c>
      <c r="AU98" s="151">
        <f t="shared" si="53"/>
        <v>31300</v>
      </c>
      <c r="AV98" s="102" t="str">
        <f t="shared" si="57"/>
        <v>21</v>
      </c>
      <c r="AW98" s="13">
        <f t="shared" si="58"/>
        <v>1</v>
      </c>
      <c r="AX98" s="13">
        <f t="shared" si="59"/>
        <v>0</v>
      </c>
      <c r="AY98" s="13">
        <f t="shared" si="60"/>
        <v>0</v>
      </c>
    </row>
    <row r="99" spans="1:51" s="13" customFormat="1" ht="13.5" customHeight="1" x14ac:dyDescent="0.25">
      <c r="A99" s="44" t="s">
        <v>210</v>
      </c>
      <c r="B99" s="45" t="s">
        <v>211</v>
      </c>
      <c r="C99" s="46" t="s">
        <v>325</v>
      </c>
      <c r="D99" s="47"/>
      <c r="E99" s="48">
        <v>26782</v>
      </c>
      <c r="F99" s="49"/>
      <c r="G99" s="50"/>
      <c r="H99" s="50"/>
      <c r="I99" s="51"/>
      <c r="J99" s="50"/>
      <c r="K99" s="50"/>
      <c r="L99" s="52"/>
      <c r="M99" s="52"/>
      <c r="N99" s="50"/>
      <c r="O99" s="50"/>
      <c r="P99" s="51"/>
      <c r="Q99" s="50"/>
      <c r="R99" s="50"/>
      <c r="S99" s="52" t="s">
        <v>56</v>
      </c>
      <c r="T99" s="52"/>
      <c r="U99" s="53"/>
      <c r="V99" s="52"/>
      <c r="W99" s="54"/>
      <c r="X99" s="58">
        <f t="shared" si="52"/>
        <v>0</v>
      </c>
      <c r="Y99" s="65">
        <f t="shared" si="33"/>
        <v>0</v>
      </c>
      <c r="Z99" s="55">
        <f t="shared" si="37"/>
        <v>0</v>
      </c>
      <c r="AA99" s="55">
        <f t="shared" si="38"/>
        <v>0</v>
      </c>
      <c r="AB99" s="55">
        <f t="shared" si="61"/>
        <v>0</v>
      </c>
      <c r="AC99" s="55">
        <f t="shared" si="40"/>
        <v>0</v>
      </c>
      <c r="AD99" s="55">
        <f t="shared" si="41"/>
        <v>0</v>
      </c>
      <c r="AE99" s="55">
        <f t="shared" si="42"/>
        <v>4</v>
      </c>
      <c r="AF99" s="55">
        <f t="shared" si="43"/>
        <v>4</v>
      </c>
      <c r="AG99" s="55">
        <f t="shared" si="44"/>
        <v>0</v>
      </c>
      <c r="AH99" s="55">
        <f t="shared" si="45"/>
        <v>0</v>
      </c>
      <c r="AI99" s="55">
        <f t="shared" si="46"/>
        <v>0</v>
      </c>
      <c r="AJ99" s="55">
        <f t="shared" si="47"/>
        <v>0</v>
      </c>
      <c r="AK99" s="56">
        <f t="shared" si="48"/>
        <v>0</v>
      </c>
      <c r="AL99" s="56">
        <f t="shared" si="49"/>
        <v>0</v>
      </c>
      <c r="AM99" s="57">
        <f t="shared" si="50"/>
        <v>0</v>
      </c>
      <c r="AN99" s="58">
        <f t="shared" si="51"/>
        <v>0</v>
      </c>
      <c r="AO99" s="59">
        <v>41351</v>
      </c>
      <c r="AP99" s="13" t="s">
        <v>50</v>
      </c>
      <c r="AQ99" s="4"/>
      <c r="AR99" s="13" t="str">
        <f t="shared" si="54"/>
        <v>FERLET</v>
      </c>
      <c r="AS99" s="13" t="str">
        <f t="shared" si="55"/>
        <v>Yannick</v>
      </c>
      <c r="AT99" s="13" t="str">
        <f t="shared" si="56"/>
        <v>EC Charlieu</v>
      </c>
      <c r="AU99" s="151">
        <f t="shared" si="53"/>
        <v>26782</v>
      </c>
      <c r="AV99" s="102">
        <f t="shared" si="57"/>
        <v>0</v>
      </c>
      <c r="AW99" s="13">
        <f t="shared" si="58"/>
        <v>4</v>
      </c>
      <c r="AX99" s="13">
        <f t="shared" si="59"/>
        <v>0</v>
      </c>
      <c r="AY99" s="13">
        <f t="shared" si="60"/>
        <v>0</v>
      </c>
    </row>
    <row r="100" spans="1:51" ht="13.5" customHeight="1" x14ac:dyDescent="0.25">
      <c r="A100" s="66" t="s">
        <v>346</v>
      </c>
      <c r="B100" s="67" t="s">
        <v>399</v>
      </c>
      <c r="C100" s="68" t="s">
        <v>382</v>
      </c>
      <c r="D100" s="69" t="s">
        <v>23</v>
      </c>
      <c r="E100" s="70">
        <v>19551</v>
      </c>
      <c r="F100" s="71"/>
      <c r="G100" s="72"/>
      <c r="H100" s="72"/>
      <c r="I100" s="73"/>
      <c r="J100" s="72"/>
      <c r="K100" s="72" t="s">
        <v>56</v>
      </c>
      <c r="L100" s="74"/>
      <c r="M100" s="74"/>
      <c r="N100" s="72"/>
      <c r="O100" s="72"/>
      <c r="P100" s="73"/>
      <c r="Q100" s="72"/>
      <c r="R100" s="72"/>
      <c r="S100" s="74"/>
      <c r="T100" s="74"/>
      <c r="U100" s="75"/>
      <c r="V100" s="74"/>
      <c r="W100" s="76"/>
      <c r="X100" s="77">
        <f t="shared" si="52"/>
        <v>0</v>
      </c>
      <c r="Y100" s="78">
        <f t="shared" si="33"/>
        <v>0</v>
      </c>
      <c r="Z100" s="79">
        <f t="shared" si="37"/>
        <v>0</v>
      </c>
      <c r="AA100" s="79">
        <f t="shared" si="38"/>
        <v>0</v>
      </c>
      <c r="AB100" s="79">
        <f t="shared" si="61"/>
        <v>0</v>
      </c>
      <c r="AC100" s="79">
        <f t="shared" si="40"/>
        <v>0</v>
      </c>
      <c r="AD100" s="79">
        <f t="shared" si="41"/>
        <v>0</v>
      </c>
      <c r="AE100" s="79">
        <f t="shared" si="42"/>
        <v>4</v>
      </c>
      <c r="AF100" s="79">
        <f t="shared" si="43"/>
        <v>4</v>
      </c>
      <c r="AG100" s="79">
        <f t="shared" si="44"/>
        <v>0</v>
      </c>
      <c r="AH100" s="79">
        <f t="shared" si="45"/>
        <v>0</v>
      </c>
      <c r="AI100" s="79">
        <f t="shared" si="46"/>
        <v>0</v>
      </c>
      <c r="AJ100" s="79">
        <f t="shared" si="47"/>
        <v>0</v>
      </c>
      <c r="AK100" s="80">
        <f t="shared" si="48"/>
        <v>0</v>
      </c>
      <c r="AL100" s="80">
        <f t="shared" si="49"/>
        <v>0</v>
      </c>
      <c r="AM100" s="81">
        <f t="shared" si="50"/>
        <v>0</v>
      </c>
      <c r="AN100" s="77">
        <f t="shared" si="51"/>
        <v>0</v>
      </c>
      <c r="AO100" s="82">
        <v>41345</v>
      </c>
      <c r="AP100" s="13" t="s">
        <v>50</v>
      </c>
      <c r="AR100" s="13" t="str">
        <f t="shared" si="54"/>
        <v>FERRET</v>
      </c>
      <c r="AS100" s="13" t="str">
        <f t="shared" si="55"/>
        <v>Pierre Yves</v>
      </c>
      <c r="AT100" s="13" t="str">
        <f t="shared" si="56"/>
        <v>VC Trévoux</v>
      </c>
      <c r="AU100" s="151">
        <f t="shared" si="53"/>
        <v>19551</v>
      </c>
      <c r="AV100" s="102" t="str">
        <f t="shared" si="57"/>
        <v>01</v>
      </c>
      <c r="AW100" s="13">
        <f t="shared" si="58"/>
        <v>4</v>
      </c>
      <c r="AX100" s="13">
        <f t="shared" si="59"/>
        <v>0</v>
      </c>
      <c r="AY100" s="13">
        <f t="shared" si="60"/>
        <v>0</v>
      </c>
    </row>
    <row r="101" spans="1:51" ht="13.5" customHeight="1" x14ac:dyDescent="0.25">
      <c r="A101" s="44" t="s">
        <v>346</v>
      </c>
      <c r="B101" s="45" t="s">
        <v>402</v>
      </c>
      <c r="C101" s="46" t="s">
        <v>382</v>
      </c>
      <c r="D101" s="47" t="s">
        <v>23</v>
      </c>
      <c r="E101" s="48">
        <v>29226</v>
      </c>
      <c r="F101" s="49"/>
      <c r="G101" s="50"/>
      <c r="H101" s="50"/>
      <c r="I101" s="51"/>
      <c r="J101" s="50"/>
      <c r="K101" s="50" t="s">
        <v>56</v>
      </c>
      <c r="L101" s="52"/>
      <c r="M101" s="52"/>
      <c r="N101" s="50"/>
      <c r="O101" s="50"/>
      <c r="P101" s="51"/>
      <c r="Q101" s="50"/>
      <c r="R101" s="50"/>
      <c r="S101" s="52"/>
      <c r="T101" s="52"/>
      <c r="U101" s="53"/>
      <c r="V101" s="52"/>
      <c r="W101" s="54"/>
      <c r="X101" s="58">
        <f t="shared" si="52"/>
        <v>0</v>
      </c>
      <c r="Y101" s="65">
        <f t="shared" si="33"/>
        <v>0</v>
      </c>
      <c r="Z101" s="55">
        <f t="shared" si="37"/>
        <v>0</v>
      </c>
      <c r="AA101" s="55">
        <f t="shared" si="38"/>
        <v>0</v>
      </c>
      <c r="AB101" s="55">
        <f t="shared" si="61"/>
        <v>0</v>
      </c>
      <c r="AC101" s="55">
        <f t="shared" si="40"/>
        <v>0</v>
      </c>
      <c r="AD101" s="55">
        <f t="shared" si="41"/>
        <v>0</v>
      </c>
      <c r="AE101" s="55">
        <f t="shared" si="42"/>
        <v>4</v>
      </c>
      <c r="AF101" s="55">
        <f t="shared" si="43"/>
        <v>4</v>
      </c>
      <c r="AG101" s="55">
        <f t="shared" si="44"/>
        <v>0</v>
      </c>
      <c r="AH101" s="55">
        <f t="shared" si="45"/>
        <v>0</v>
      </c>
      <c r="AI101" s="55">
        <f t="shared" si="46"/>
        <v>0</v>
      </c>
      <c r="AJ101" s="55">
        <f t="shared" si="47"/>
        <v>0</v>
      </c>
      <c r="AK101" s="56">
        <f t="shared" si="48"/>
        <v>0</v>
      </c>
      <c r="AL101" s="56">
        <f t="shared" si="49"/>
        <v>0</v>
      </c>
      <c r="AM101" s="57">
        <f t="shared" si="50"/>
        <v>0</v>
      </c>
      <c r="AN101" s="58">
        <f t="shared" si="51"/>
        <v>0</v>
      </c>
      <c r="AO101" s="59">
        <v>41346</v>
      </c>
      <c r="AP101" s="13" t="s">
        <v>50</v>
      </c>
      <c r="AR101" s="13" t="str">
        <f t="shared" si="54"/>
        <v>FERRET</v>
      </c>
      <c r="AS101" s="13" t="str">
        <f t="shared" si="55"/>
        <v>Benoit</v>
      </c>
      <c r="AT101" s="13" t="str">
        <f t="shared" si="56"/>
        <v>VC Trévoux</v>
      </c>
      <c r="AU101" s="151">
        <f t="shared" si="53"/>
        <v>29226</v>
      </c>
      <c r="AV101" s="102" t="str">
        <f t="shared" si="57"/>
        <v>01</v>
      </c>
      <c r="AW101" s="13">
        <f t="shared" si="58"/>
        <v>4</v>
      </c>
      <c r="AX101" s="13">
        <f t="shared" si="59"/>
        <v>0</v>
      </c>
      <c r="AY101" s="13">
        <f t="shared" si="60"/>
        <v>0</v>
      </c>
    </row>
    <row r="102" spans="1:51" ht="13.5" customHeight="1" x14ac:dyDescent="0.25">
      <c r="A102" s="66" t="s">
        <v>542</v>
      </c>
      <c r="B102" s="67" t="s">
        <v>117</v>
      </c>
      <c r="C102" s="68" t="s">
        <v>77</v>
      </c>
      <c r="D102" s="69" t="s">
        <v>39</v>
      </c>
      <c r="E102" s="70">
        <v>22904</v>
      </c>
      <c r="F102" s="71"/>
      <c r="G102" s="72"/>
      <c r="H102" s="72"/>
      <c r="I102" s="73"/>
      <c r="J102" s="72"/>
      <c r="K102" s="72"/>
      <c r="L102" s="74"/>
      <c r="M102" s="74"/>
      <c r="N102" s="72"/>
      <c r="O102" s="72"/>
      <c r="P102" s="73"/>
      <c r="Q102" s="72"/>
      <c r="R102" s="72"/>
      <c r="S102" s="74" t="s">
        <v>56</v>
      </c>
      <c r="T102" s="74"/>
      <c r="U102" s="75"/>
      <c r="V102" s="74"/>
      <c r="W102" s="76"/>
      <c r="X102" s="77">
        <f t="shared" si="52"/>
        <v>0</v>
      </c>
      <c r="Y102" s="78">
        <f t="shared" ref="Y102:Y111" si="62">IF(OR(G102="X",P102="X",),1,0)</f>
        <v>0</v>
      </c>
      <c r="Z102" s="79">
        <f t="shared" si="37"/>
        <v>0</v>
      </c>
      <c r="AA102" s="79">
        <f t="shared" si="38"/>
        <v>0</v>
      </c>
      <c r="AB102" s="79">
        <f t="shared" si="61"/>
        <v>0</v>
      </c>
      <c r="AC102" s="79">
        <f t="shared" si="40"/>
        <v>0</v>
      </c>
      <c r="AD102" s="79">
        <f t="shared" si="41"/>
        <v>0</v>
      </c>
      <c r="AE102" s="79">
        <f t="shared" si="42"/>
        <v>4</v>
      </c>
      <c r="AF102" s="79">
        <f t="shared" si="43"/>
        <v>4</v>
      </c>
      <c r="AG102" s="79">
        <f t="shared" si="44"/>
        <v>0</v>
      </c>
      <c r="AH102" s="79">
        <f t="shared" si="45"/>
        <v>0</v>
      </c>
      <c r="AI102" s="79">
        <f t="shared" si="46"/>
        <v>0</v>
      </c>
      <c r="AJ102" s="79">
        <f t="shared" si="47"/>
        <v>0</v>
      </c>
      <c r="AK102" s="80">
        <f t="shared" si="48"/>
        <v>0</v>
      </c>
      <c r="AL102" s="80">
        <f t="shared" si="49"/>
        <v>0</v>
      </c>
      <c r="AM102" s="81">
        <f t="shared" si="50"/>
        <v>0</v>
      </c>
      <c r="AN102" s="77">
        <f t="shared" si="51"/>
        <v>0</v>
      </c>
      <c r="AO102" s="82">
        <v>41379</v>
      </c>
      <c r="AP102" s="13" t="s">
        <v>50</v>
      </c>
      <c r="AR102" s="13" t="str">
        <f t="shared" si="54"/>
        <v>FLORENCE</v>
      </c>
      <c r="AS102" s="13" t="str">
        <f t="shared" si="55"/>
        <v>Thierry</v>
      </c>
      <c r="AT102" s="13" t="str">
        <f t="shared" si="56"/>
        <v>CSADN Roanne</v>
      </c>
      <c r="AU102" s="151">
        <f t="shared" si="53"/>
        <v>22904</v>
      </c>
      <c r="AV102" s="102" t="str">
        <f t="shared" si="57"/>
        <v>42</v>
      </c>
      <c r="AW102" s="13">
        <f t="shared" si="58"/>
        <v>4</v>
      </c>
      <c r="AX102" s="13">
        <f t="shared" si="59"/>
        <v>0</v>
      </c>
      <c r="AY102" s="13">
        <f t="shared" si="60"/>
        <v>0</v>
      </c>
    </row>
    <row r="103" spans="1:51" ht="13.5" customHeight="1" x14ac:dyDescent="0.25">
      <c r="A103" s="44" t="s">
        <v>212</v>
      </c>
      <c r="B103" s="45" t="s">
        <v>213</v>
      </c>
      <c r="C103" s="46" t="s">
        <v>22</v>
      </c>
      <c r="D103" s="47" t="s">
        <v>23</v>
      </c>
      <c r="E103" s="48">
        <v>24975</v>
      </c>
      <c r="F103" s="49"/>
      <c r="G103" s="50"/>
      <c r="H103" s="50"/>
      <c r="I103" s="51" t="s">
        <v>56</v>
      </c>
      <c r="J103" s="50"/>
      <c r="K103" s="50"/>
      <c r="L103" s="52"/>
      <c r="M103" s="52"/>
      <c r="N103" s="50"/>
      <c r="O103" s="50"/>
      <c r="P103" s="51"/>
      <c r="Q103" s="50"/>
      <c r="R103" s="50"/>
      <c r="S103" s="52"/>
      <c r="T103" s="52"/>
      <c r="U103" s="53"/>
      <c r="V103" s="52"/>
      <c r="W103" s="54"/>
      <c r="X103" s="58">
        <f t="shared" si="52"/>
        <v>0</v>
      </c>
      <c r="Y103" s="65">
        <f t="shared" si="62"/>
        <v>0</v>
      </c>
      <c r="Z103" s="55">
        <f t="shared" si="37"/>
        <v>0</v>
      </c>
      <c r="AA103" s="55">
        <f t="shared" si="38"/>
        <v>2</v>
      </c>
      <c r="AB103" s="55">
        <f t="shared" si="61"/>
        <v>2</v>
      </c>
      <c r="AC103" s="55">
        <f t="shared" si="40"/>
        <v>0</v>
      </c>
      <c r="AD103" s="55">
        <f t="shared" si="41"/>
        <v>0</v>
      </c>
      <c r="AE103" s="55">
        <f t="shared" si="42"/>
        <v>0</v>
      </c>
      <c r="AF103" s="55">
        <f t="shared" si="43"/>
        <v>0</v>
      </c>
      <c r="AG103" s="55">
        <f t="shared" si="44"/>
        <v>0</v>
      </c>
      <c r="AH103" s="55">
        <f t="shared" si="45"/>
        <v>0</v>
      </c>
      <c r="AI103" s="55">
        <f t="shared" si="46"/>
        <v>0</v>
      </c>
      <c r="AJ103" s="55">
        <f t="shared" si="47"/>
        <v>0</v>
      </c>
      <c r="AK103" s="56">
        <f t="shared" si="48"/>
        <v>0</v>
      </c>
      <c r="AL103" s="56">
        <f t="shared" si="49"/>
        <v>0</v>
      </c>
      <c r="AM103" s="57">
        <f t="shared" si="50"/>
        <v>0</v>
      </c>
      <c r="AN103" s="58">
        <f t="shared" si="51"/>
        <v>0</v>
      </c>
      <c r="AO103" s="59">
        <v>41326</v>
      </c>
      <c r="AP103" s="13" t="s">
        <v>50</v>
      </c>
      <c r="AR103" s="13" t="str">
        <f t="shared" si="54"/>
        <v>FORLINI</v>
      </c>
      <c r="AS103" s="13" t="str">
        <f t="shared" si="55"/>
        <v>Bruno</v>
      </c>
      <c r="AT103" s="13" t="str">
        <f t="shared" si="56"/>
        <v>Team des Dombes</v>
      </c>
      <c r="AU103" s="151">
        <f t="shared" si="53"/>
        <v>24975</v>
      </c>
      <c r="AV103" s="102" t="str">
        <f t="shared" si="57"/>
        <v>01</v>
      </c>
      <c r="AW103" s="13">
        <f t="shared" si="58"/>
        <v>2</v>
      </c>
      <c r="AX103" s="13">
        <f t="shared" si="59"/>
        <v>0</v>
      </c>
      <c r="AY103" s="13">
        <f t="shared" si="60"/>
        <v>0</v>
      </c>
    </row>
    <row r="104" spans="1:51" ht="13.5" customHeight="1" x14ac:dyDescent="0.25">
      <c r="A104" s="66" t="s">
        <v>214</v>
      </c>
      <c r="B104" s="67" t="s">
        <v>192</v>
      </c>
      <c r="C104" s="68" t="s">
        <v>328</v>
      </c>
      <c r="D104" s="69" t="s">
        <v>39</v>
      </c>
      <c r="E104" s="70">
        <v>21117</v>
      </c>
      <c r="F104" s="71"/>
      <c r="G104" s="72"/>
      <c r="H104" s="72" t="s">
        <v>56</v>
      </c>
      <c r="I104" s="73"/>
      <c r="J104" s="72"/>
      <c r="K104" s="72"/>
      <c r="L104" s="74"/>
      <c r="M104" s="74"/>
      <c r="N104" s="72"/>
      <c r="O104" s="72"/>
      <c r="P104" s="73"/>
      <c r="Q104" s="72"/>
      <c r="R104" s="72" t="s">
        <v>56</v>
      </c>
      <c r="S104" s="74"/>
      <c r="T104" s="74"/>
      <c r="U104" s="75"/>
      <c r="V104" s="74"/>
      <c r="W104" s="76"/>
      <c r="X104" s="77">
        <f t="shared" si="52"/>
        <v>0</v>
      </c>
      <c r="Y104" s="78">
        <f t="shared" si="62"/>
        <v>0</v>
      </c>
      <c r="Z104" s="79">
        <f t="shared" si="37"/>
        <v>0</v>
      </c>
      <c r="AA104" s="79">
        <f t="shared" si="38"/>
        <v>2</v>
      </c>
      <c r="AB104" s="79">
        <f t="shared" si="61"/>
        <v>2</v>
      </c>
      <c r="AC104" s="79">
        <f t="shared" si="40"/>
        <v>3</v>
      </c>
      <c r="AD104" s="79">
        <f t="shared" si="41"/>
        <v>0</v>
      </c>
      <c r="AE104" s="79">
        <f t="shared" si="42"/>
        <v>0</v>
      </c>
      <c r="AF104" s="79">
        <f t="shared" si="43"/>
        <v>0</v>
      </c>
      <c r="AG104" s="79">
        <f t="shared" si="44"/>
        <v>0</v>
      </c>
      <c r="AH104" s="79">
        <f t="shared" si="45"/>
        <v>0</v>
      </c>
      <c r="AI104" s="79">
        <f t="shared" si="46"/>
        <v>0</v>
      </c>
      <c r="AJ104" s="79">
        <f t="shared" si="47"/>
        <v>0</v>
      </c>
      <c r="AK104" s="80">
        <f t="shared" si="48"/>
        <v>0</v>
      </c>
      <c r="AL104" s="80">
        <f t="shared" si="49"/>
        <v>0</v>
      </c>
      <c r="AM104" s="81">
        <f t="shared" si="50"/>
        <v>0</v>
      </c>
      <c r="AN104" s="77">
        <f t="shared" si="51"/>
        <v>0</v>
      </c>
      <c r="AO104" s="82">
        <v>41346</v>
      </c>
      <c r="AP104" s="13" t="s">
        <v>50</v>
      </c>
      <c r="AR104" s="13" t="str">
        <f t="shared" si="54"/>
        <v>FOUILLOUSE</v>
      </c>
      <c r="AS104" s="13" t="str">
        <f t="shared" si="55"/>
        <v>Hervé</v>
      </c>
      <c r="AT104" s="13" t="str">
        <f t="shared" si="56"/>
        <v>GO Costellois</v>
      </c>
      <c r="AU104" s="151">
        <f t="shared" si="53"/>
        <v>21117</v>
      </c>
      <c r="AV104" s="102" t="str">
        <f t="shared" si="57"/>
        <v>42</v>
      </c>
      <c r="AW104" s="13">
        <f t="shared" si="58"/>
        <v>2</v>
      </c>
      <c r="AX104" s="13">
        <f t="shared" si="59"/>
        <v>0</v>
      </c>
      <c r="AY104" s="13">
        <f t="shared" si="60"/>
        <v>0</v>
      </c>
    </row>
    <row r="105" spans="1:51" ht="13.5" customHeight="1" x14ac:dyDescent="0.25">
      <c r="A105" s="44" t="s">
        <v>215</v>
      </c>
      <c r="B105" s="45" t="s">
        <v>341</v>
      </c>
      <c r="C105" s="46" t="s">
        <v>357</v>
      </c>
      <c r="D105" s="47" t="s">
        <v>29</v>
      </c>
      <c r="E105" s="48">
        <v>17200</v>
      </c>
      <c r="F105" s="49"/>
      <c r="G105" s="50"/>
      <c r="H105" s="50"/>
      <c r="I105" s="51"/>
      <c r="J105" s="50"/>
      <c r="K105" s="50"/>
      <c r="L105" s="52"/>
      <c r="M105" s="52"/>
      <c r="N105" s="50"/>
      <c r="O105" s="50"/>
      <c r="P105" s="51"/>
      <c r="Q105" s="50"/>
      <c r="R105" s="50"/>
      <c r="S105" s="52" t="s">
        <v>56</v>
      </c>
      <c r="T105" s="52"/>
      <c r="U105" s="53"/>
      <c r="V105" s="52"/>
      <c r="W105" s="54"/>
      <c r="X105" s="58">
        <f t="shared" si="52"/>
        <v>0</v>
      </c>
      <c r="Y105" s="65">
        <f t="shared" si="62"/>
        <v>0</v>
      </c>
      <c r="Z105" s="55">
        <f t="shared" si="37"/>
        <v>0</v>
      </c>
      <c r="AA105" s="55">
        <f t="shared" si="38"/>
        <v>0</v>
      </c>
      <c r="AB105" s="55">
        <f t="shared" si="61"/>
        <v>0</v>
      </c>
      <c r="AC105" s="55">
        <f t="shared" si="40"/>
        <v>0</v>
      </c>
      <c r="AD105" s="55">
        <f t="shared" si="41"/>
        <v>0</v>
      </c>
      <c r="AE105" s="55">
        <f t="shared" si="42"/>
        <v>4</v>
      </c>
      <c r="AF105" s="55">
        <f t="shared" si="43"/>
        <v>4</v>
      </c>
      <c r="AG105" s="55">
        <f t="shared" si="44"/>
        <v>0</v>
      </c>
      <c r="AH105" s="55">
        <f t="shared" si="45"/>
        <v>0</v>
      </c>
      <c r="AI105" s="55">
        <f t="shared" si="46"/>
        <v>0</v>
      </c>
      <c r="AJ105" s="55">
        <f t="shared" si="47"/>
        <v>0</v>
      </c>
      <c r="AK105" s="56">
        <f t="shared" si="48"/>
        <v>0</v>
      </c>
      <c r="AL105" s="56">
        <f t="shared" si="49"/>
        <v>0</v>
      </c>
      <c r="AM105" s="57">
        <f t="shared" si="50"/>
        <v>0</v>
      </c>
      <c r="AN105" s="58">
        <f t="shared" si="51"/>
        <v>0</v>
      </c>
      <c r="AO105" s="59">
        <v>41366</v>
      </c>
      <c r="AP105" s="13" t="s">
        <v>50</v>
      </c>
      <c r="AQ105" s="4" t="s">
        <v>496</v>
      </c>
      <c r="AR105" s="13" t="str">
        <f t="shared" si="54"/>
        <v>FRASSANITO</v>
      </c>
      <c r="AS105" s="13" t="str">
        <f t="shared" si="55"/>
        <v>Jean-Claude</v>
      </c>
      <c r="AT105" s="13" t="str">
        <f t="shared" si="56"/>
        <v>Brignais</v>
      </c>
      <c r="AU105" s="151">
        <f t="shared" si="53"/>
        <v>17200</v>
      </c>
      <c r="AV105" s="102" t="str">
        <f t="shared" si="57"/>
        <v>69</v>
      </c>
      <c r="AW105" s="13">
        <f t="shared" si="58"/>
        <v>4</v>
      </c>
      <c r="AX105" s="13">
        <f t="shared" si="59"/>
        <v>0</v>
      </c>
      <c r="AY105" s="13">
        <f t="shared" si="60"/>
        <v>0</v>
      </c>
    </row>
    <row r="106" spans="1:51" ht="13.5" customHeight="1" x14ac:dyDescent="0.25">
      <c r="A106" s="66" t="s">
        <v>216</v>
      </c>
      <c r="B106" s="67" t="s">
        <v>181</v>
      </c>
      <c r="C106" s="68" t="s">
        <v>316</v>
      </c>
      <c r="D106" s="69" t="s">
        <v>23</v>
      </c>
      <c r="E106" s="70">
        <v>25407</v>
      </c>
      <c r="F106" s="71"/>
      <c r="G106" s="72"/>
      <c r="H106" s="72"/>
      <c r="I106" s="73"/>
      <c r="J106" s="72" t="s">
        <v>56</v>
      </c>
      <c r="K106" s="72"/>
      <c r="L106" s="74"/>
      <c r="M106" s="74"/>
      <c r="N106" s="72"/>
      <c r="O106" s="72"/>
      <c r="P106" s="73"/>
      <c r="Q106" s="72"/>
      <c r="R106" s="72"/>
      <c r="S106" s="74"/>
      <c r="T106" s="74"/>
      <c r="U106" s="75"/>
      <c r="V106" s="74"/>
      <c r="W106" s="76"/>
      <c r="X106" s="77">
        <f t="shared" si="52"/>
        <v>0</v>
      </c>
      <c r="Y106" s="78">
        <f t="shared" si="62"/>
        <v>0</v>
      </c>
      <c r="Z106" s="79">
        <f t="shared" si="37"/>
        <v>0</v>
      </c>
      <c r="AA106" s="79">
        <f t="shared" si="38"/>
        <v>0</v>
      </c>
      <c r="AB106" s="79">
        <f t="shared" si="61"/>
        <v>0</v>
      </c>
      <c r="AC106" s="79">
        <f t="shared" si="40"/>
        <v>3</v>
      </c>
      <c r="AD106" s="79">
        <f t="shared" si="41"/>
        <v>3</v>
      </c>
      <c r="AE106" s="79">
        <f t="shared" si="42"/>
        <v>0</v>
      </c>
      <c r="AF106" s="79">
        <f t="shared" si="43"/>
        <v>0</v>
      </c>
      <c r="AG106" s="79">
        <f t="shared" si="44"/>
        <v>0</v>
      </c>
      <c r="AH106" s="79">
        <f t="shared" si="45"/>
        <v>0</v>
      </c>
      <c r="AI106" s="79">
        <f t="shared" si="46"/>
        <v>0</v>
      </c>
      <c r="AJ106" s="79">
        <f t="shared" si="47"/>
        <v>0</v>
      </c>
      <c r="AK106" s="80">
        <f t="shared" si="48"/>
        <v>0</v>
      </c>
      <c r="AL106" s="80">
        <f t="shared" si="49"/>
        <v>0</v>
      </c>
      <c r="AM106" s="81">
        <f t="shared" si="50"/>
        <v>0</v>
      </c>
      <c r="AN106" s="77">
        <f t="shared" si="51"/>
        <v>0</v>
      </c>
      <c r="AO106" s="82">
        <v>41372</v>
      </c>
      <c r="AP106" s="13" t="s">
        <v>50</v>
      </c>
      <c r="AR106" s="13" t="str">
        <f t="shared" si="54"/>
        <v>GAGNOUX</v>
      </c>
      <c r="AS106" s="13" t="str">
        <f t="shared" si="55"/>
        <v>Emmanuel</v>
      </c>
      <c r="AT106" s="13" t="str">
        <f t="shared" si="56"/>
        <v xml:space="preserve">AC Buellas </v>
      </c>
      <c r="AU106" s="151">
        <f t="shared" si="53"/>
        <v>25407</v>
      </c>
      <c r="AV106" s="102" t="str">
        <f t="shared" si="57"/>
        <v>01</v>
      </c>
      <c r="AW106" s="13">
        <f t="shared" si="58"/>
        <v>3</v>
      </c>
      <c r="AX106" s="13">
        <f t="shared" si="59"/>
        <v>0</v>
      </c>
      <c r="AY106" s="13">
        <f t="shared" si="60"/>
        <v>0</v>
      </c>
    </row>
    <row r="107" spans="1:51" ht="13.5" customHeight="1" x14ac:dyDescent="0.25">
      <c r="A107" s="44" t="s">
        <v>523</v>
      </c>
      <c r="B107" s="45" t="s">
        <v>144</v>
      </c>
      <c r="C107" s="46" t="s">
        <v>362</v>
      </c>
      <c r="D107" s="47" t="s">
        <v>23</v>
      </c>
      <c r="E107" s="48">
        <v>24814</v>
      </c>
      <c r="F107" s="49"/>
      <c r="G107" s="50"/>
      <c r="H107" s="50"/>
      <c r="I107" s="51"/>
      <c r="J107" s="50" t="s">
        <v>56</v>
      </c>
      <c r="K107" s="50"/>
      <c r="L107" s="52"/>
      <c r="M107" s="52"/>
      <c r="N107" s="50"/>
      <c r="O107" s="50"/>
      <c r="P107" s="51"/>
      <c r="Q107" s="50"/>
      <c r="R107" s="50"/>
      <c r="S107" s="52"/>
      <c r="T107" s="52"/>
      <c r="U107" s="53"/>
      <c r="V107" s="52"/>
      <c r="W107" s="54"/>
      <c r="X107" s="58">
        <f t="shared" si="52"/>
        <v>0</v>
      </c>
      <c r="Y107" s="65">
        <f t="shared" si="62"/>
        <v>0</v>
      </c>
      <c r="Z107" s="55">
        <f t="shared" si="37"/>
        <v>0</v>
      </c>
      <c r="AA107" s="55">
        <f t="shared" si="38"/>
        <v>0</v>
      </c>
      <c r="AB107" s="55">
        <f t="shared" si="61"/>
        <v>0</v>
      </c>
      <c r="AC107" s="55">
        <f t="shared" si="40"/>
        <v>3</v>
      </c>
      <c r="AD107" s="55">
        <f t="shared" si="41"/>
        <v>3</v>
      </c>
      <c r="AE107" s="55">
        <f t="shared" si="42"/>
        <v>0</v>
      </c>
      <c r="AF107" s="55">
        <f t="shared" si="43"/>
        <v>0</v>
      </c>
      <c r="AG107" s="55">
        <f t="shared" si="44"/>
        <v>0</v>
      </c>
      <c r="AH107" s="55">
        <f t="shared" si="45"/>
        <v>0</v>
      </c>
      <c r="AI107" s="55">
        <f t="shared" si="46"/>
        <v>0</v>
      </c>
      <c r="AJ107" s="55">
        <f t="shared" si="47"/>
        <v>0</v>
      </c>
      <c r="AK107" s="56">
        <f t="shared" si="48"/>
        <v>0</v>
      </c>
      <c r="AL107" s="56">
        <f t="shared" si="49"/>
        <v>0</v>
      </c>
      <c r="AM107" s="57">
        <f t="shared" si="50"/>
        <v>0</v>
      </c>
      <c r="AN107" s="58">
        <f t="shared" si="51"/>
        <v>0</v>
      </c>
      <c r="AO107" s="59">
        <v>41388</v>
      </c>
      <c r="AP107" s="13" t="s">
        <v>122</v>
      </c>
      <c r="AR107" s="13" t="str">
        <f t="shared" si="54"/>
        <v>GAILLARD</v>
      </c>
      <c r="AS107" s="13" t="str">
        <f t="shared" si="55"/>
        <v>Jacques</v>
      </c>
      <c r="AT107" s="13" t="str">
        <f t="shared" si="56"/>
        <v>Bourg en Bresse</v>
      </c>
      <c r="AU107" s="151">
        <f t="shared" si="53"/>
        <v>24814</v>
      </c>
      <c r="AV107" s="102" t="str">
        <f t="shared" si="57"/>
        <v>01</v>
      </c>
      <c r="AW107" s="13">
        <f t="shared" si="58"/>
        <v>3</v>
      </c>
      <c r="AX107" s="13">
        <f t="shared" si="59"/>
        <v>0</v>
      </c>
      <c r="AY107" s="13">
        <f t="shared" si="60"/>
        <v>0</v>
      </c>
    </row>
    <row r="108" spans="1:51" ht="13.5" customHeight="1" x14ac:dyDescent="0.25">
      <c r="A108" s="66" t="s">
        <v>421</v>
      </c>
      <c r="B108" s="67"/>
      <c r="C108" s="68" t="s">
        <v>414</v>
      </c>
      <c r="D108" s="69" t="s">
        <v>29</v>
      </c>
      <c r="E108" s="70">
        <v>35067</v>
      </c>
      <c r="F108" s="71" t="s">
        <v>56</v>
      </c>
      <c r="G108" s="72"/>
      <c r="H108" s="72"/>
      <c r="I108" s="73"/>
      <c r="J108" s="72"/>
      <c r="K108" s="72"/>
      <c r="L108" s="74"/>
      <c r="M108" s="74"/>
      <c r="N108" s="72"/>
      <c r="O108" s="72"/>
      <c r="P108" s="73"/>
      <c r="Q108" s="72" t="s">
        <v>56</v>
      </c>
      <c r="R108" s="72"/>
      <c r="S108" s="74"/>
      <c r="T108" s="74"/>
      <c r="U108" s="75"/>
      <c r="V108" s="74"/>
      <c r="W108" s="76"/>
      <c r="X108" s="77">
        <f t="shared" si="52"/>
        <v>0.5</v>
      </c>
      <c r="Y108" s="78">
        <f t="shared" si="62"/>
        <v>0</v>
      </c>
      <c r="Z108" s="79">
        <f t="shared" si="37"/>
        <v>0</v>
      </c>
      <c r="AA108" s="79">
        <f t="shared" si="38"/>
        <v>2</v>
      </c>
      <c r="AB108" s="79">
        <f t="shared" si="61"/>
        <v>0</v>
      </c>
      <c r="AC108" s="79">
        <f t="shared" si="40"/>
        <v>0</v>
      </c>
      <c r="AD108" s="79">
        <f t="shared" si="41"/>
        <v>0</v>
      </c>
      <c r="AE108" s="79">
        <f t="shared" si="42"/>
        <v>0</v>
      </c>
      <c r="AF108" s="79">
        <f t="shared" si="43"/>
        <v>0</v>
      </c>
      <c r="AG108" s="79">
        <f t="shared" si="44"/>
        <v>0</v>
      </c>
      <c r="AH108" s="79">
        <f t="shared" si="45"/>
        <v>0</v>
      </c>
      <c r="AI108" s="79">
        <f t="shared" si="46"/>
        <v>0</v>
      </c>
      <c r="AJ108" s="79">
        <f t="shared" si="47"/>
        <v>0</v>
      </c>
      <c r="AK108" s="80">
        <f t="shared" si="48"/>
        <v>0</v>
      </c>
      <c r="AL108" s="80">
        <f t="shared" si="49"/>
        <v>0</v>
      </c>
      <c r="AM108" s="81">
        <f t="shared" si="50"/>
        <v>0</v>
      </c>
      <c r="AN108" s="77">
        <f t="shared" si="51"/>
        <v>0</v>
      </c>
      <c r="AO108" s="83" t="s">
        <v>446</v>
      </c>
      <c r="AP108" s="62" t="s">
        <v>446</v>
      </c>
      <c r="AQ108" s="13"/>
      <c r="AR108" s="13" t="str">
        <f t="shared" si="54"/>
        <v>GAREL</v>
      </c>
      <c r="AS108" s="13">
        <f t="shared" si="55"/>
        <v>0</v>
      </c>
      <c r="AT108" s="13" t="str">
        <f t="shared" si="56"/>
        <v>AC Tarare POPEY</v>
      </c>
      <c r="AU108" s="151">
        <f t="shared" si="53"/>
        <v>35067</v>
      </c>
      <c r="AV108" s="102" t="str">
        <f t="shared" si="57"/>
        <v>69</v>
      </c>
      <c r="AW108" s="13">
        <f t="shared" si="58"/>
        <v>0</v>
      </c>
      <c r="AX108" s="13">
        <f t="shared" si="59"/>
        <v>0</v>
      </c>
      <c r="AY108" s="13">
        <f t="shared" si="60"/>
        <v>0</v>
      </c>
    </row>
    <row r="109" spans="1:51" ht="13.5" customHeight="1" x14ac:dyDescent="0.25">
      <c r="A109" s="44" t="s">
        <v>418</v>
      </c>
      <c r="B109" s="45" t="s">
        <v>419</v>
      </c>
      <c r="C109" s="46" t="s">
        <v>414</v>
      </c>
      <c r="D109" s="47" t="s">
        <v>29</v>
      </c>
      <c r="E109" s="48">
        <v>34570</v>
      </c>
      <c r="F109" s="49"/>
      <c r="G109" s="50"/>
      <c r="H109" s="50"/>
      <c r="I109" s="51"/>
      <c r="J109" s="50"/>
      <c r="K109" s="50"/>
      <c r="L109" s="52"/>
      <c r="M109" s="52"/>
      <c r="N109" s="50"/>
      <c r="O109" s="50"/>
      <c r="P109" s="51"/>
      <c r="Q109" s="50" t="s">
        <v>56</v>
      </c>
      <c r="R109" s="50"/>
      <c r="S109" s="52"/>
      <c r="T109" s="52"/>
      <c r="U109" s="53"/>
      <c r="V109" s="52"/>
      <c r="W109" s="54"/>
      <c r="X109" s="58">
        <f t="shared" si="52"/>
        <v>0</v>
      </c>
      <c r="Y109" s="65">
        <f t="shared" si="62"/>
        <v>0</v>
      </c>
      <c r="Z109" s="55">
        <f t="shared" si="37"/>
        <v>0</v>
      </c>
      <c r="AA109" s="55">
        <f t="shared" si="38"/>
        <v>2</v>
      </c>
      <c r="AB109" s="55">
        <f t="shared" si="61"/>
        <v>2</v>
      </c>
      <c r="AC109" s="55">
        <f t="shared" si="40"/>
        <v>0</v>
      </c>
      <c r="AD109" s="55">
        <f t="shared" si="41"/>
        <v>0</v>
      </c>
      <c r="AE109" s="55">
        <f t="shared" si="42"/>
        <v>0</v>
      </c>
      <c r="AF109" s="55">
        <f t="shared" si="43"/>
        <v>0</v>
      </c>
      <c r="AG109" s="55">
        <f t="shared" si="44"/>
        <v>0</v>
      </c>
      <c r="AH109" s="55">
        <f t="shared" si="45"/>
        <v>0</v>
      </c>
      <c r="AI109" s="55">
        <f t="shared" si="46"/>
        <v>0</v>
      </c>
      <c r="AJ109" s="55">
        <f t="shared" si="47"/>
        <v>0</v>
      </c>
      <c r="AK109" s="56">
        <f t="shared" si="48"/>
        <v>0</v>
      </c>
      <c r="AL109" s="56">
        <f t="shared" si="49"/>
        <v>0</v>
      </c>
      <c r="AM109" s="57">
        <f t="shared" si="50"/>
        <v>0</v>
      </c>
      <c r="AN109" s="58">
        <f t="shared" si="51"/>
        <v>0</v>
      </c>
      <c r="AO109" s="59">
        <v>41351</v>
      </c>
      <c r="AP109" s="13" t="s">
        <v>122</v>
      </c>
      <c r="AR109" s="13" t="str">
        <f t="shared" si="54"/>
        <v>GATHIER</v>
      </c>
      <c r="AS109" s="13" t="str">
        <f t="shared" si="55"/>
        <v>Mathias</v>
      </c>
      <c r="AT109" s="13" t="str">
        <f t="shared" si="56"/>
        <v>AC Tarare POPEY</v>
      </c>
      <c r="AU109" s="151">
        <f t="shared" si="53"/>
        <v>34570</v>
      </c>
      <c r="AV109" s="102" t="str">
        <f t="shared" si="57"/>
        <v>69</v>
      </c>
      <c r="AW109" s="13">
        <f t="shared" si="58"/>
        <v>2</v>
      </c>
      <c r="AX109" s="13">
        <f t="shared" si="59"/>
        <v>0</v>
      </c>
      <c r="AY109" s="13">
        <f t="shared" si="60"/>
        <v>0</v>
      </c>
    </row>
    <row r="110" spans="1:51" ht="13.5" customHeight="1" x14ac:dyDescent="0.25">
      <c r="A110" s="66" t="s">
        <v>217</v>
      </c>
      <c r="B110" s="67" t="s">
        <v>219</v>
      </c>
      <c r="C110" s="68" t="s">
        <v>32</v>
      </c>
      <c r="D110" s="69" t="s">
        <v>23</v>
      </c>
      <c r="E110" s="70">
        <v>26815</v>
      </c>
      <c r="F110" s="71"/>
      <c r="G110" s="72"/>
      <c r="H110" s="72"/>
      <c r="I110" s="73" t="s">
        <v>56</v>
      </c>
      <c r="J110" s="72"/>
      <c r="K110" s="72"/>
      <c r="L110" s="74"/>
      <c r="M110" s="74"/>
      <c r="N110" s="72"/>
      <c r="O110" s="72"/>
      <c r="P110" s="73"/>
      <c r="Q110" s="72"/>
      <c r="R110" s="72"/>
      <c r="S110" s="74"/>
      <c r="T110" s="74"/>
      <c r="U110" s="75"/>
      <c r="V110" s="74"/>
      <c r="W110" s="76"/>
      <c r="X110" s="77">
        <f t="shared" si="52"/>
        <v>0</v>
      </c>
      <c r="Y110" s="78">
        <f t="shared" si="62"/>
        <v>0</v>
      </c>
      <c r="Z110" s="79">
        <f t="shared" si="37"/>
        <v>0</v>
      </c>
      <c r="AA110" s="79">
        <f t="shared" si="38"/>
        <v>2</v>
      </c>
      <c r="AB110" s="79">
        <f t="shared" si="61"/>
        <v>2</v>
      </c>
      <c r="AC110" s="79">
        <f t="shared" si="40"/>
        <v>0</v>
      </c>
      <c r="AD110" s="79">
        <f t="shared" si="41"/>
        <v>0</v>
      </c>
      <c r="AE110" s="79">
        <f t="shared" si="42"/>
        <v>0</v>
      </c>
      <c r="AF110" s="79">
        <f t="shared" si="43"/>
        <v>0</v>
      </c>
      <c r="AG110" s="79">
        <f t="shared" si="44"/>
        <v>0</v>
      </c>
      <c r="AH110" s="79">
        <f t="shared" si="45"/>
        <v>0</v>
      </c>
      <c r="AI110" s="79">
        <f t="shared" si="46"/>
        <v>0</v>
      </c>
      <c r="AJ110" s="79">
        <f t="shared" si="47"/>
        <v>0</v>
      </c>
      <c r="AK110" s="80">
        <f t="shared" si="48"/>
        <v>0</v>
      </c>
      <c r="AL110" s="80">
        <f t="shared" si="49"/>
        <v>0</v>
      </c>
      <c r="AM110" s="81">
        <f t="shared" si="50"/>
        <v>0</v>
      </c>
      <c r="AN110" s="77">
        <f t="shared" si="51"/>
        <v>0</v>
      </c>
      <c r="AO110" s="82">
        <v>41335</v>
      </c>
      <c r="AP110" s="13" t="s">
        <v>50</v>
      </c>
      <c r="AR110" s="13" t="str">
        <f t="shared" si="54"/>
        <v>GAUTHIER</v>
      </c>
      <c r="AS110" s="13" t="str">
        <f t="shared" si="55"/>
        <v>Sébastien</v>
      </c>
      <c r="AT110" s="13" t="str">
        <f t="shared" si="56"/>
        <v>VC Lagnieu</v>
      </c>
      <c r="AU110" s="151">
        <f t="shared" si="53"/>
        <v>26815</v>
      </c>
      <c r="AV110" s="102" t="str">
        <f t="shared" si="57"/>
        <v>01</v>
      </c>
      <c r="AW110" s="13">
        <f t="shared" si="58"/>
        <v>2</v>
      </c>
      <c r="AX110" s="13">
        <f t="shared" si="59"/>
        <v>0</v>
      </c>
      <c r="AY110" s="13">
        <f t="shared" si="60"/>
        <v>0</v>
      </c>
    </row>
    <row r="111" spans="1:51" ht="13.5" customHeight="1" x14ac:dyDescent="0.25">
      <c r="A111" s="44" t="s">
        <v>217</v>
      </c>
      <c r="B111" s="45" t="s">
        <v>517</v>
      </c>
      <c r="C111" s="46" t="s">
        <v>563</v>
      </c>
      <c r="D111" s="47" t="s">
        <v>35</v>
      </c>
      <c r="E111" s="48">
        <v>32741</v>
      </c>
      <c r="F111" s="49"/>
      <c r="G111" s="50"/>
      <c r="H111" s="50" t="s">
        <v>56</v>
      </c>
      <c r="I111" s="51"/>
      <c r="J111" s="50"/>
      <c r="K111" s="50"/>
      <c r="L111" s="52"/>
      <c r="M111" s="52"/>
      <c r="N111" s="50"/>
      <c r="O111" s="50"/>
      <c r="P111" s="51"/>
      <c r="Q111" s="50"/>
      <c r="R111" s="50"/>
      <c r="S111" s="52" t="s">
        <v>56</v>
      </c>
      <c r="T111" s="52"/>
      <c r="U111" s="53"/>
      <c r="V111" s="52"/>
      <c r="W111" s="54"/>
      <c r="X111" s="58">
        <f t="shared" si="52"/>
        <v>0</v>
      </c>
      <c r="Y111" s="65">
        <f t="shared" si="62"/>
        <v>0</v>
      </c>
      <c r="Z111" s="55">
        <f t="shared" si="37"/>
        <v>0</v>
      </c>
      <c r="AA111" s="55">
        <f t="shared" si="38"/>
        <v>2</v>
      </c>
      <c r="AB111" s="55">
        <f t="shared" si="61"/>
        <v>2</v>
      </c>
      <c r="AC111" s="55">
        <f t="shared" si="40"/>
        <v>0</v>
      </c>
      <c r="AD111" s="55">
        <f t="shared" si="41"/>
        <v>0</v>
      </c>
      <c r="AE111" s="55">
        <f t="shared" si="42"/>
        <v>4</v>
      </c>
      <c r="AF111" s="55">
        <f t="shared" si="43"/>
        <v>0</v>
      </c>
      <c r="AG111" s="55">
        <f t="shared" si="44"/>
        <v>0</v>
      </c>
      <c r="AH111" s="55">
        <f t="shared" si="45"/>
        <v>0</v>
      </c>
      <c r="AI111" s="55">
        <f t="shared" si="46"/>
        <v>0</v>
      </c>
      <c r="AJ111" s="55">
        <f t="shared" si="47"/>
        <v>0</v>
      </c>
      <c r="AK111" s="56">
        <f t="shared" si="48"/>
        <v>0</v>
      </c>
      <c r="AL111" s="56">
        <f t="shared" si="49"/>
        <v>0</v>
      </c>
      <c r="AM111" s="57">
        <f t="shared" si="50"/>
        <v>0</v>
      </c>
      <c r="AN111" s="58">
        <f t="shared" si="51"/>
        <v>0</v>
      </c>
      <c r="AO111" s="59">
        <v>41389</v>
      </c>
      <c r="AP111" s="13" t="s">
        <v>564</v>
      </c>
      <c r="AR111" s="13" t="str">
        <f t="shared" si="54"/>
        <v>GAUTHIER</v>
      </c>
      <c r="AS111" s="13" t="str">
        <f t="shared" si="55"/>
        <v>Aurélien</v>
      </c>
      <c r="AT111" s="13" t="str">
        <f t="shared" si="56"/>
        <v>SCO Dijon</v>
      </c>
      <c r="AU111" s="151">
        <f t="shared" si="53"/>
        <v>32741</v>
      </c>
      <c r="AV111" s="102" t="str">
        <f t="shared" si="57"/>
        <v>21</v>
      </c>
      <c r="AW111" s="13">
        <f t="shared" si="58"/>
        <v>2</v>
      </c>
      <c r="AX111" s="13">
        <f t="shared" si="59"/>
        <v>0</v>
      </c>
      <c r="AY111" s="13">
        <f t="shared" si="60"/>
        <v>0</v>
      </c>
    </row>
    <row r="112" spans="1:51" ht="13.5" customHeight="1" x14ac:dyDescent="0.25">
      <c r="A112" s="66" t="s">
        <v>499</v>
      </c>
      <c r="B112" s="67" t="s">
        <v>98</v>
      </c>
      <c r="C112" s="68" t="s">
        <v>330</v>
      </c>
      <c r="D112" s="69" t="s">
        <v>23</v>
      </c>
      <c r="E112" s="70">
        <v>31805</v>
      </c>
      <c r="F112" s="71"/>
      <c r="G112" s="72"/>
      <c r="H112" s="72"/>
      <c r="I112" s="73" t="s">
        <v>56</v>
      </c>
      <c r="J112" s="72"/>
      <c r="K112" s="72"/>
      <c r="L112" s="74"/>
      <c r="M112" s="74"/>
      <c r="N112" s="72"/>
      <c r="O112" s="72"/>
      <c r="P112" s="73"/>
      <c r="Q112" s="72"/>
      <c r="R112" s="72"/>
      <c r="S112" s="74"/>
      <c r="T112" s="74"/>
      <c r="U112" s="75"/>
      <c r="V112" s="74"/>
      <c r="W112" s="76"/>
      <c r="X112" s="77"/>
      <c r="Y112" s="78"/>
      <c r="Z112" s="79">
        <f t="shared" si="37"/>
        <v>0</v>
      </c>
      <c r="AA112" s="79">
        <f t="shared" si="38"/>
        <v>2</v>
      </c>
      <c r="AB112" s="79">
        <f t="shared" si="61"/>
        <v>2</v>
      </c>
      <c r="AC112" s="79">
        <f t="shared" si="40"/>
        <v>0</v>
      </c>
      <c r="AD112" s="79">
        <f t="shared" si="41"/>
        <v>0</v>
      </c>
      <c r="AE112" s="79">
        <f t="shared" si="42"/>
        <v>0</v>
      </c>
      <c r="AF112" s="79">
        <f t="shared" si="43"/>
        <v>0</v>
      </c>
      <c r="AG112" s="79">
        <f t="shared" si="44"/>
        <v>0</v>
      </c>
      <c r="AH112" s="79">
        <f t="shared" si="45"/>
        <v>0</v>
      </c>
      <c r="AI112" s="79">
        <f t="shared" si="46"/>
        <v>0</v>
      </c>
      <c r="AJ112" s="79">
        <f t="shared" si="47"/>
        <v>0</v>
      </c>
      <c r="AK112" s="80">
        <f t="shared" si="48"/>
        <v>0</v>
      </c>
      <c r="AL112" s="80">
        <f t="shared" si="49"/>
        <v>0</v>
      </c>
      <c r="AM112" s="81">
        <f t="shared" si="50"/>
        <v>0</v>
      </c>
      <c r="AN112" s="77">
        <f t="shared" si="51"/>
        <v>0</v>
      </c>
      <c r="AO112" s="82">
        <v>41368</v>
      </c>
      <c r="AP112" s="13" t="s">
        <v>122</v>
      </c>
      <c r="AR112" s="13" t="str">
        <f t="shared" si="54"/>
        <v>GAY</v>
      </c>
      <c r="AS112" s="13" t="str">
        <f t="shared" si="55"/>
        <v>David</v>
      </c>
      <c r="AT112" s="13" t="str">
        <f t="shared" si="56"/>
        <v>RS Meximieux</v>
      </c>
      <c r="AU112" s="151">
        <f t="shared" si="53"/>
        <v>31805</v>
      </c>
      <c r="AV112" s="102" t="str">
        <f t="shared" si="57"/>
        <v>01</v>
      </c>
      <c r="AW112" s="13">
        <f t="shared" si="58"/>
        <v>2</v>
      </c>
      <c r="AX112" s="13">
        <f t="shared" si="59"/>
        <v>0</v>
      </c>
      <c r="AY112" s="13">
        <f t="shared" si="60"/>
        <v>0</v>
      </c>
    </row>
    <row r="113" spans="1:51" ht="13.5" customHeight="1" x14ac:dyDescent="0.25">
      <c r="A113" s="44" t="s">
        <v>221</v>
      </c>
      <c r="B113" s="45" t="s">
        <v>206</v>
      </c>
      <c r="C113" s="46" t="s">
        <v>362</v>
      </c>
      <c r="D113" s="47" t="s">
        <v>23</v>
      </c>
      <c r="E113" s="48">
        <v>27037</v>
      </c>
      <c r="F113" s="49"/>
      <c r="G113" s="50"/>
      <c r="H113" s="50"/>
      <c r="I113" s="51"/>
      <c r="J113" s="50" t="s">
        <v>56</v>
      </c>
      <c r="K113" s="50"/>
      <c r="L113" s="52"/>
      <c r="M113" s="52"/>
      <c r="N113" s="50"/>
      <c r="O113" s="50"/>
      <c r="P113" s="51"/>
      <c r="Q113" s="50"/>
      <c r="R113" s="50"/>
      <c r="S113" s="52"/>
      <c r="T113" s="52"/>
      <c r="U113" s="53"/>
      <c r="V113" s="52"/>
      <c r="W113" s="54"/>
      <c r="X113" s="58">
        <f t="shared" ref="X113:X167" si="63">IF((F113="x"),0.5,0)</f>
        <v>0</v>
      </c>
      <c r="Y113" s="65">
        <f t="shared" ref="Y113:Y123" si="64">IF(OR(G113="X",P113="X",),1,0)</f>
        <v>0</v>
      </c>
      <c r="Z113" s="55">
        <f t="shared" si="37"/>
        <v>0</v>
      </c>
      <c r="AA113" s="55">
        <f t="shared" si="38"/>
        <v>0</v>
      </c>
      <c r="AB113" s="55">
        <f t="shared" si="61"/>
        <v>0</v>
      </c>
      <c r="AC113" s="55">
        <f t="shared" si="40"/>
        <v>3</v>
      </c>
      <c r="AD113" s="55">
        <f t="shared" si="41"/>
        <v>3</v>
      </c>
      <c r="AE113" s="55">
        <f t="shared" si="42"/>
        <v>0</v>
      </c>
      <c r="AF113" s="55">
        <f t="shared" si="43"/>
        <v>0</v>
      </c>
      <c r="AG113" s="55">
        <f t="shared" si="44"/>
        <v>0</v>
      </c>
      <c r="AH113" s="55">
        <f t="shared" si="45"/>
        <v>0</v>
      </c>
      <c r="AI113" s="55">
        <f t="shared" si="46"/>
        <v>0</v>
      </c>
      <c r="AJ113" s="55">
        <f t="shared" si="47"/>
        <v>0</v>
      </c>
      <c r="AK113" s="56">
        <f t="shared" si="48"/>
        <v>0</v>
      </c>
      <c r="AL113" s="56">
        <f t="shared" si="49"/>
        <v>0</v>
      </c>
      <c r="AM113" s="57">
        <f t="shared" si="50"/>
        <v>0</v>
      </c>
      <c r="AN113" s="58">
        <f t="shared" si="51"/>
        <v>0</v>
      </c>
      <c r="AO113" s="59">
        <v>41339</v>
      </c>
      <c r="AP113" s="13" t="s">
        <v>365</v>
      </c>
      <c r="AR113" s="13" t="str">
        <f t="shared" si="54"/>
        <v>GENETET</v>
      </c>
      <c r="AS113" s="13" t="str">
        <f t="shared" si="55"/>
        <v>Thomas</v>
      </c>
      <c r="AT113" s="13" t="str">
        <f t="shared" si="56"/>
        <v>Bourg en Bresse</v>
      </c>
      <c r="AU113" s="151">
        <f t="shared" si="53"/>
        <v>27037</v>
      </c>
      <c r="AV113" s="102" t="str">
        <f t="shared" si="57"/>
        <v>01</v>
      </c>
      <c r="AW113" s="13">
        <f t="shared" si="58"/>
        <v>3</v>
      </c>
      <c r="AX113" s="13">
        <f t="shared" si="59"/>
        <v>0</v>
      </c>
      <c r="AY113" s="13">
        <f t="shared" si="60"/>
        <v>0</v>
      </c>
    </row>
    <row r="114" spans="1:51" ht="13.5" customHeight="1" x14ac:dyDescent="0.25">
      <c r="A114" s="66" t="s">
        <v>437</v>
      </c>
      <c r="B114" s="67" t="s">
        <v>59</v>
      </c>
      <c r="C114" s="68" t="s">
        <v>320</v>
      </c>
      <c r="D114" s="69" t="s">
        <v>23</v>
      </c>
      <c r="E114" s="70">
        <v>22204</v>
      </c>
      <c r="F114" s="71"/>
      <c r="G114" s="72"/>
      <c r="H114" s="72"/>
      <c r="I114" s="73"/>
      <c r="J114" s="72" t="s">
        <v>56</v>
      </c>
      <c r="K114" s="72"/>
      <c r="L114" s="74"/>
      <c r="M114" s="74"/>
      <c r="N114" s="72"/>
      <c r="O114" s="72"/>
      <c r="P114" s="73"/>
      <c r="Q114" s="72"/>
      <c r="R114" s="72"/>
      <c r="S114" s="74"/>
      <c r="T114" s="74"/>
      <c r="U114" s="75"/>
      <c r="V114" s="74"/>
      <c r="W114" s="76"/>
      <c r="X114" s="77">
        <f t="shared" si="63"/>
        <v>0</v>
      </c>
      <c r="Y114" s="78">
        <f t="shared" si="64"/>
        <v>0</v>
      </c>
      <c r="Z114" s="79">
        <f t="shared" si="37"/>
        <v>0</v>
      </c>
      <c r="AA114" s="79">
        <f t="shared" si="38"/>
        <v>0</v>
      </c>
      <c r="AB114" s="79">
        <f t="shared" si="61"/>
        <v>0</v>
      </c>
      <c r="AC114" s="79">
        <f t="shared" si="40"/>
        <v>3</v>
      </c>
      <c r="AD114" s="79">
        <f t="shared" si="41"/>
        <v>3</v>
      </c>
      <c r="AE114" s="79">
        <f t="shared" si="42"/>
        <v>0</v>
      </c>
      <c r="AF114" s="79">
        <f t="shared" si="43"/>
        <v>0</v>
      </c>
      <c r="AG114" s="79">
        <f t="shared" si="44"/>
        <v>0</v>
      </c>
      <c r="AH114" s="79">
        <f t="shared" si="45"/>
        <v>0</v>
      </c>
      <c r="AI114" s="79">
        <f t="shared" si="46"/>
        <v>0</v>
      </c>
      <c r="AJ114" s="79">
        <f t="shared" si="47"/>
        <v>0</v>
      </c>
      <c r="AK114" s="80">
        <f t="shared" si="48"/>
        <v>0</v>
      </c>
      <c r="AL114" s="80">
        <f t="shared" si="49"/>
        <v>0</v>
      </c>
      <c r="AM114" s="81">
        <f t="shared" si="50"/>
        <v>0</v>
      </c>
      <c r="AN114" s="77">
        <f t="shared" si="51"/>
        <v>0</v>
      </c>
      <c r="AO114" s="82">
        <v>41351</v>
      </c>
      <c r="AP114" s="13" t="s">
        <v>50</v>
      </c>
      <c r="AQ114" s="13"/>
      <c r="AR114" s="13" t="str">
        <f t="shared" si="54"/>
        <v>GENTY</v>
      </c>
      <c r="AS114" s="13" t="str">
        <f t="shared" si="55"/>
        <v>Pierre</v>
      </c>
      <c r="AT114" s="13" t="str">
        <f t="shared" si="56"/>
        <v>CC Replonges</v>
      </c>
      <c r="AU114" s="151">
        <f t="shared" si="53"/>
        <v>22204</v>
      </c>
      <c r="AV114" s="102" t="str">
        <f t="shared" si="57"/>
        <v>01</v>
      </c>
      <c r="AW114" s="13">
        <f t="shared" si="58"/>
        <v>3</v>
      </c>
      <c r="AX114" s="13">
        <f t="shared" si="59"/>
        <v>0</v>
      </c>
      <c r="AY114" s="13">
        <f t="shared" si="60"/>
        <v>0</v>
      </c>
    </row>
    <row r="115" spans="1:51" ht="13.5" customHeight="1" x14ac:dyDescent="0.25">
      <c r="A115" s="44" t="s">
        <v>348</v>
      </c>
      <c r="B115" s="45" t="s">
        <v>27</v>
      </c>
      <c r="C115" s="46" t="s">
        <v>382</v>
      </c>
      <c r="D115" s="47" t="s">
        <v>23</v>
      </c>
      <c r="E115" s="48">
        <v>21811</v>
      </c>
      <c r="F115" s="49"/>
      <c r="G115" s="50"/>
      <c r="H115" s="50"/>
      <c r="I115" s="51"/>
      <c r="J115" s="50"/>
      <c r="K115" s="50"/>
      <c r="L115" s="52" t="s">
        <v>56</v>
      </c>
      <c r="M115" s="52"/>
      <c r="N115" s="50"/>
      <c r="O115" s="50"/>
      <c r="P115" s="51"/>
      <c r="Q115" s="50"/>
      <c r="R115" s="50"/>
      <c r="S115" s="52"/>
      <c r="T115" s="52"/>
      <c r="U115" s="53"/>
      <c r="V115" s="52"/>
      <c r="W115" s="54"/>
      <c r="X115" s="58">
        <f t="shared" si="63"/>
        <v>0</v>
      </c>
      <c r="Y115" s="65">
        <f t="shared" si="64"/>
        <v>0</v>
      </c>
      <c r="Z115" s="55">
        <f t="shared" si="37"/>
        <v>0</v>
      </c>
      <c r="AA115" s="55">
        <f t="shared" si="38"/>
        <v>0</v>
      </c>
      <c r="AB115" s="55">
        <f t="shared" si="61"/>
        <v>0</v>
      </c>
      <c r="AC115" s="55">
        <f t="shared" si="40"/>
        <v>0</v>
      </c>
      <c r="AD115" s="55">
        <f t="shared" si="41"/>
        <v>0</v>
      </c>
      <c r="AE115" s="55">
        <f t="shared" si="42"/>
        <v>0</v>
      </c>
      <c r="AF115" s="55">
        <f t="shared" si="43"/>
        <v>0</v>
      </c>
      <c r="AG115" s="55">
        <f t="shared" si="44"/>
        <v>5</v>
      </c>
      <c r="AH115" s="55">
        <f t="shared" si="45"/>
        <v>5</v>
      </c>
      <c r="AI115" s="55">
        <f t="shared" si="46"/>
        <v>0</v>
      </c>
      <c r="AJ115" s="55">
        <f t="shared" si="47"/>
        <v>0</v>
      </c>
      <c r="AK115" s="56">
        <f t="shared" si="48"/>
        <v>0</v>
      </c>
      <c r="AL115" s="56">
        <f t="shared" si="49"/>
        <v>0</v>
      </c>
      <c r="AM115" s="57">
        <f t="shared" si="50"/>
        <v>0</v>
      </c>
      <c r="AN115" s="58">
        <f t="shared" si="51"/>
        <v>0</v>
      </c>
      <c r="AO115" s="59">
        <v>41345</v>
      </c>
      <c r="AP115" s="13" t="s">
        <v>50</v>
      </c>
      <c r="AR115" s="13" t="str">
        <f t="shared" si="54"/>
        <v>GEOFFRAY</v>
      </c>
      <c r="AS115" s="13" t="str">
        <f t="shared" si="55"/>
        <v>Philippe</v>
      </c>
      <c r="AT115" s="13" t="str">
        <f t="shared" si="56"/>
        <v>VC Trévoux</v>
      </c>
      <c r="AU115" s="151">
        <f t="shared" si="53"/>
        <v>21811</v>
      </c>
      <c r="AV115" s="102" t="str">
        <f t="shared" si="57"/>
        <v>01</v>
      </c>
      <c r="AW115" s="13">
        <f t="shared" si="58"/>
        <v>5</v>
      </c>
      <c r="AX115" s="13">
        <f t="shared" si="59"/>
        <v>0</v>
      </c>
      <c r="AY115" s="13">
        <f t="shared" si="60"/>
        <v>0</v>
      </c>
    </row>
    <row r="116" spans="1:51" ht="13.5" customHeight="1" x14ac:dyDescent="0.25">
      <c r="A116" s="66" t="s">
        <v>477</v>
      </c>
      <c r="B116" s="67" t="s">
        <v>26</v>
      </c>
      <c r="C116" s="68" t="s">
        <v>360</v>
      </c>
      <c r="D116" s="69" t="s">
        <v>39</v>
      </c>
      <c r="E116" s="70">
        <v>28214</v>
      </c>
      <c r="F116" s="71"/>
      <c r="G116" s="72"/>
      <c r="H116" s="72"/>
      <c r="I116" s="73"/>
      <c r="J116" s="72"/>
      <c r="K116" s="72"/>
      <c r="L116" s="74"/>
      <c r="M116" s="74"/>
      <c r="N116" s="72"/>
      <c r="O116" s="72"/>
      <c r="P116" s="73"/>
      <c r="Q116" s="72"/>
      <c r="R116" s="72"/>
      <c r="S116" s="74" t="s">
        <v>56</v>
      </c>
      <c r="T116" s="74"/>
      <c r="U116" s="75"/>
      <c r="V116" s="74"/>
      <c r="W116" s="76"/>
      <c r="X116" s="77">
        <f t="shared" si="63"/>
        <v>0</v>
      </c>
      <c r="Y116" s="78">
        <f t="shared" si="64"/>
        <v>0</v>
      </c>
      <c r="Z116" s="79">
        <f t="shared" si="37"/>
        <v>0</v>
      </c>
      <c r="AA116" s="79">
        <f t="shared" si="38"/>
        <v>0</v>
      </c>
      <c r="AB116" s="79">
        <f t="shared" si="61"/>
        <v>0</v>
      </c>
      <c r="AC116" s="79">
        <f t="shared" si="40"/>
        <v>0</v>
      </c>
      <c r="AD116" s="79">
        <f t="shared" si="41"/>
        <v>0</v>
      </c>
      <c r="AE116" s="79">
        <f t="shared" si="42"/>
        <v>4</v>
      </c>
      <c r="AF116" s="79">
        <f t="shared" si="43"/>
        <v>4</v>
      </c>
      <c r="AG116" s="79">
        <f t="shared" si="44"/>
        <v>0</v>
      </c>
      <c r="AH116" s="79">
        <f t="shared" si="45"/>
        <v>0</v>
      </c>
      <c r="AI116" s="79">
        <f t="shared" si="46"/>
        <v>0</v>
      </c>
      <c r="AJ116" s="79">
        <f t="shared" si="47"/>
        <v>0</v>
      </c>
      <c r="AK116" s="80">
        <f t="shared" si="48"/>
        <v>0</v>
      </c>
      <c r="AL116" s="80">
        <f t="shared" si="49"/>
        <v>0</v>
      </c>
      <c r="AM116" s="81">
        <f t="shared" si="50"/>
        <v>0</v>
      </c>
      <c r="AN116" s="77">
        <f t="shared" si="51"/>
        <v>0</v>
      </c>
      <c r="AO116" s="82">
        <v>41358</v>
      </c>
      <c r="AP116" s="13" t="s">
        <v>122</v>
      </c>
      <c r="AR116" s="13" t="str">
        <f t="shared" si="54"/>
        <v>GERENTON</v>
      </c>
      <c r="AS116" s="13" t="str">
        <f t="shared" si="55"/>
        <v>Frédéric</v>
      </c>
      <c r="AT116" s="13" t="str">
        <f t="shared" si="56"/>
        <v>VC Montbrison</v>
      </c>
      <c r="AU116" s="151">
        <f t="shared" si="53"/>
        <v>28214</v>
      </c>
      <c r="AV116" s="102" t="str">
        <f t="shared" si="57"/>
        <v>42</v>
      </c>
      <c r="AW116" s="13">
        <f t="shared" si="58"/>
        <v>4</v>
      </c>
      <c r="AX116" s="13">
        <f t="shared" si="59"/>
        <v>0</v>
      </c>
      <c r="AY116" s="13">
        <f t="shared" si="60"/>
        <v>0</v>
      </c>
    </row>
    <row r="117" spans="1:51" ht="13.5" customHeight="1" x14ac:dyDescent="0.25">
      <c r="A117" s="44" t="s">
        <v>222</v>
      </c>
      <c r="B117" s="45" t="s">
        <v>223</v>
      </c>
      <c r="C117" s="46" t="s">
        <v>22</v>
      </c>
      <c r="D117" s="47" t="s">
        <v>23</v>
      </c>
      <c r="E117" s="48">
        <v>28038</v>
      </c>
      <c r="F117" s="49"/>
      <c r="G117" s="50"/>
      <c r="H117" s="50"/>
      <c r="I117" s="51" t="s">
        <v>56</v>
      </c>
      <c r="J117" s="50"/>
      <c r="K117" s="50"/>
      <c r="L117" s="52"/>
      <c r="M117" s="52"/>
      <c r="N117" s="50"/>
      <c r="O117" s="50"/>
      <c r="P117" s="51"/>
      <c r="Q117" s="50"/>
      <c r="R117" s="50"/>
      <c r="S117" s="52"/>
      <c r="T117" s="52"/>
      <c r="U117" s="53"/>
      <c r="V117" s="52"/>
      <c r="W117" s="54"/>
      <c r="X117" s="58">
        <f t="shared" si="63"/>
        <v>0</v>
      </c>
      <c r="Y117" s="65">
        <f t="shared" si="64"/>
        <v>0</v>
      </c>
      <c r="Z117" s="55">
        <f t="shared" si="37"/>
        <v>0</v>
      </c>
      <c r="AA117" s="55">
        <f t="shared" si="38"/>
        <v>2</v>
      </c>
      <c r="AB117" s="55">
        <f t="shared" si="61"/>
        <v>2</v>
      </c>
      <c r="AC117" s="55">
        <f t="shared" si="40"/>
        <v>0</v>
      </c>
      <c r="AD117" s="55">
        <f t="shared" si="41"/>
        <v>0</v>
      </c>
      <c r="AE117" s="55">
        <f t="shared" si="42"/>
        <v>0</v>
      </c>
      <c r="AF117" s="55">
        <f t="shared" si="43"/>
        <v>0</v>
      </c>
      <c r="AG117" s="55">
        <f t="shared" si="44"/>
        <v>0</v>
      </c>
      <c r="AH117" s="55">
        <f t="shared" si="45"/>
        <v>0</v>
      </c>
      <c r="AI117" s="55">
        <f t="shared" si="46"/>
        <v>0</v>
      </c>
      <c r="AJ117" s="55">
        <f t="shared" si="47"/>
        <v>0</v>
      </c>
      <c r="AK117" s="56">
        <f t="shared" si="48"/>
        <v>0</v>
      </c>
      <c r="AL117" s="56">
        <f t="shared" si="49"/>
        <v>0</v>
      </c>
      <c r="AM117" s="57">
        <f t="shared" si="50"/>
        <v>0</v>
      </c>
      <c r="AN117" s="58">
        <f t="shared" si="51"/>
        <v>0</v>
      </c>
      <c r="AO117" s="59">
        <v>41326</v>
      </c>
      <c r="AP117" s="13" t="s">
        <v>50</v>
      </c>
      <c r="AR117" s="13" t="str">
        <f t="shared" si="54"/>
        <v>GERMAIN</v>
      </c>
      <c r="AS117" s="13" t="str">
        <f t="shared" si="55"/>
        <v>Alexandre</v>
      </c>
      <c r="AT117" s="13" t="str">
        <f t="shared" si="56"/>
        <v>Team des Dombes</v>
      </c>
      <c r="AU117" s="151">
        <f t="shared" si="53"/>
        <v>28038</v>
      </c>
      <c r="AV117" s="102" t="str">
        <f t="shared" si="57"/>
        <v>01</v>
      </c>
      <c r="AW117" s="13">
        <f t="shared" si="58"/>
        <v>2</v>
      </c>
      <c r="AX117" s="13">
        <f t="shared" si="59"/>
        <v>0</v>
      </c>
      <c r="AY117" s="13">
        <f t="shared" si="60"/>
        <v>0</v>
      </c>
    </row>
    <row r="118" spans="1:51" ht="13.5" customHeight="1" x14ac:dyDescent="0.25">
      <c r="A118" s="66" t="s">
        <v>224</v>
      </c>
      <c r="B118" s="67" t="s">
        <v>95</v>
      </c>
      <c r="C118" s="68" t="s">
        <v>473</v>
      </c>
      <c r="D118" s="69" t="s">
        <v>39</v>
      </c>
      <c r="E118" s="70">
        <v>23138</v>
      </c>
      <c r="F118" s="71"/>
      <c r="G118" s="72"/>
      <c r="H118" s="72"/>
      <c r="I118" s="73"/>
      <c r="J118" s="72"/>
      <c r="K118" s="72"/>
      <c r="L118" s="74"/>
      <c r="M118" s="74"/>
      <c r="N118" s="72"/>
      <c r="O118" s="72"/>
      <c r="P118" s="73"/>
      <c r="Q118" s="72"/>
      <c r="R118" s="72"/>
      <c r="S118" s="74" t="s">
        <v>56</v>
      </c>
      <c r="T118" s="74"/>
      <c r="U118" s="75"/>
      <c r="V118" s="74"/>
      <c r="W118" s="76"/>
      <c r="X118" s="77">
        <f t="shared" si="63"/>
        <v>0</v>
      </c>
      <c r="Y118" s="78">
        <f t="shared" si="64"/>
        <v>0</v>
      </c>
      <c r="Z118" s="79">
        <f t="shared" si="37"/>
        <v>0</v>
      </c>
      <c r="AA118" s="79">
        <f t="shared" si="38"/>
        <v>0</v>
      </c>
      <c r="AB118" s="79">
        <f t="shared" si="61"/>
        <v>0</v>
      </c>
      <c r="AC118" s="79">
        <f t="shared" si="40"/>
        <v>0</v>
      </c>
      <c r="AD118" s="79">
        <f t="shared" si="41"/>
        <v>0</v>
      </c>
      <c r="AE118" s="79">
        <f t="shared" si="42"/>
        <v>4</v>
      </c>
      <c r="AF118" s="79">
        <f t="shared" si="43"/>
        <v>4</v>
      </c>
      <c r="AG118" s="79">
        <f t="shared" si="44"/>
        <v>0</v>
      </c>
      <c r="AH118" s="79">
        <f t="shared" si="45"/>
        <v>0</v>
      </c>
      <c r="AI118" s="79">
        <f t="shared" si="46"/>
        <v>0</v>
      </c>
      <c r="AJ118" s="79">
        <f t="shared" si="47"/>
        <v>0</v>
      </c>
      <c r="AK118" s="80">
        <f t="shared" si="48"/>
        <v>0</v>
      </c>
      <c r="AL118" s="80">
        <f t="shared" si="49"/>
        <v>0</v>
      </c>
      <c r="AM118" s="81">
        <f t="shared" si="50"/>
        <v>0</v>
      </c>
      <c r="AN118" s="77">
        <f t="shared" si="51"/>
        <v>0</v>
      </c>
      <c r="AO118" s="82">
        <v>41360</v>
      </c>
      <c r="AP118" s="13" t="s">
        <v>50</v>
      </c>
      <c r="AR118" s="13" t="str">
        <f t="shared" si="54"/>
        <v>GIBERT</v>
      </c>
      <c r="AS118" s="13" t="str">
        <f t="shared" si="55"/>
        <v>Michel</v>
      </c>
      <c r="AT118" s="13" t="str">
        <f t="shared" si="56"/>
        <v>UCF</v>
      </c>
      <c r="AU118" s="151">
        <f t="shared" si="53"/>
        <v>23138</v>
      </c>
      <c r="AV118" s="102" t="str">
        <f t="shared" si="57"/>
        <v>42</v>
      </c>
      <c r="AW118" s="13">
        <f t="shared" si="58"/>
        <v>4</v>
      </c>
      <c r="AX118" s="13">
        <f t="shared" si="59"/>
        <v>0</v>
      </c>
      <c r="AY118" s="13">
        <f t="shared" si="60"/>
        <v>0</v>
      </c>
    </row>
    <row r="119" spans="1:51" ht="13.5" customHeight="1" x14ac:dyDescent="0.25">
      <c r="A119" s="44" t="s">
        <v>225</v>
      </c>
      <c r="B119" s="45" t="s">
        <v>190</v>
      </c>
      <c r="C119" s="46" t="s">
        <v>478</v>
      </c>
      <c r="D119" s="47" t="s">
        <v>39</v>
      </c>
      <c r="E119" s="48">
        <v>25921</v>
      </c>
      <c r="F119" s="49"/>
      <c r="G119" s="50"/>
      <c r="H119" s="50"/>
      <c r="I119" s="51"/>
      <c r="J119" s="50"/>
      <c r="K119" s="50"/>
      <c r="L119" s="52"/>
      <c r="M119" s="52"/>
      <c r="N119" s="50"/>
      <c r="O119" s="50"/>
      <c r="P119" s="51"/>
      <c r="Q119" s="50" t="s">
        <v>56</v>
      </c>
      <c r="R119" s="50"/>
      <c r="S119" s="52"/>
      <c r="T119" s="52"/>
      <c r="U119" s="53"/>
      <c r="V119" s="52"/>
      <c r="W119" s="54"/>
      <c r="X119" s="58">
        <f t="shared" si="63"/>
        <v>0</v>
      </c>
      <c r="Y119" s="65">
        <f t="shared" si="64"/>
        <v>0</v>
      </c>
      <c r="Z119" s="55">
        <f t="shared" si="37"/>
        <v>0</v>
      </c>
      <c r="AA119" s="55">
        <f t="shared" si="38"/>
        <v>2</v>
      </c>
      <c r="AB119" s="55">
        <f t="shared" si="61"/>
        <v>2</v>
      </c>
      <c r="AC119" s="55">
        <f t="shared" si="40"/>
        <v>0</v>
      </c>
      <c r="AD119" s="55">
        <f t="shared" si="41"/>
        <v>0</v>
      </c>
      <c r="AE119" s="55">
        <f t="shared" si="42"/>
        <v>0</v>
      </c>
      <c r="AF119" s="55">
        <f t="shared" si="43"/>
        <v>0</v>
      </c>
      <c r="AG119" s="55">
        <f t="shared" si="44"/>
        <v>0</v>
      </c>
      <c r="AH119" s="55">
        <f t="shared" si="45"/>
        <v>0</v>
      </c>
      <c r="AI119" s="55">
        <f t="shared" si="46"/>
        <v>0</v>
      </c>
      <c r="AJ119" s="55">
        <f t="shared" si="47"/>
        <v>0</v>
      </c>
      <c r="AK119" s="56">
        <f t="shared" si="48"/>
        <v>0</v>
      </c>
      <c r="AL119" s="56">
        <f t="shared" si="49"/>
        <v>0</v>
      </c>
      <c r="AM119" s="57">
        <f t="shared" si="50"/>
        <v>0</v>
      </c>
      <c r="AN119" s="58">
        <f t="shared" si="51"/>
        <v>0</v>
      </c>
      <c r="AO119" s="59">
        <v>41358</v>
      </c>
      <c r="AP119" s="13" t="s">
        <v>122</v>
      </c>
      <c r="AR119" s="13" t="str">
        <f t="shared" si="54"/>
        <v>GIRAUDIER</v>
      </c>
      <c r="AS119" s="13" t="str">
        <f t="shared" si="55"/>
        <v>François</v>
      </c>
      <c r="AT119" s="13" t="str">
        <f t="shared" si="56"/>
        <v>Briennon Vélo Passion</v>
      </c>
      <c r="AU119" s="151">
        <f t="shared" si="53"/>
        <v>25921</v>
      </c>
      <c r="AV119" s="102" t="str">
        <f t="shared" si="57"/>
        <v>42</v>
      </c>
      <c r="AW119" s="13">
        <f t="shared" si="58"/>
        <v>2</v>
      </c>
      <c r="AX119" s="13">
        <f t="shared" si="59"/>
        <v>0</v>
      </c>
      <c r="AY119" s="13">
        <f t="shared" si="60"/>
        <v>0</v>
      </c>
    </row>
    <row r="120" spans="1:51" s="13" customFormat="1" ht="13.5" customHeight="1" x14ac:dyDescent="0.25">
      <c r="A120" s="66" t="s">
        <v>225</v>
      </c>
      <c r="B120" s="67" t="s">
        <v>226</v>
      </c>
      <c r="C120" s="68" t="s">
        <v>337</v>
      </c>
      <c r="D120" s="69" t="s">
        <v>39</v>
      </c>
      <c r="E120" s="70">
        <v>34072</v>
      </c>
      <c r="F120" s="71"/>
      <c r="G120" s="72"/>
      <c r="H120" s="72"/>
      <c r="I120" s="73"/>
      <c r="J120" s="72"/>
      <c r="K120" s="72"/>
      <c r="L120" s="74"/>
      <c r="M120" s="74"/>
      <c r="N120" s="72"/>
      <c r="O120" s="72"/>
      <c r="P120" s="73"/>
      <c r="Q120" s="72"/>
      <c r="R120" s="72" t="s">
        <v>56</v>
      </c>
      <c r="S120" s="74"/>
      <c r="T120" s="74"/>
      <c r="U120" s="75"/>
      <c r="V120" s="74"/>
      <c r="W120" s="76"/>
      <c r="X120" s="77">
        <f t="shared" si="63"/>
        <v>0</v>
      </c>
      <c r="Y120" s="78">
        <f t="shared" si="64"/>
        <v>0</v>
      </c>
      <c r="Z120" s="79">
        <f t="shared" si="37"/>
        <v>0</v>
      </c>
      <c r="AA120" s="79">
        <f t="shared" si="38"/>
        <v>0</v>
      </c>
      <c r="AB120" s="79">
        <f t="shared" si="61"/>
        <v>0</v>
      </c>
      <c r="AC120" s="79">
        <f t="shared" si="40"/>
        <v>3</v>
      </c>
      <c r="AD120" s="79">
        <f t="shared" si="41"/>
        <v>3</v>
      </c>
      <c r="AE120" s="79">
        <f t="shared" si="42"/>
        <v>0</v>
      </c>
      <c r="AF120" s="79">
        <f t="shared" si="43"/>
        <v>0</v>
      </c>
      <c r="AG120" s="79">
        <f t="shared" si="44"/>
        <v>0</v>
      </c>
      <c r="AH120" s="79">
        <f t="shared" si="45"/>
        <v>0</v>
      </c>
      <c r="AI120" s="79">
        <f t="shared" si="46"/>
        <v>0</v>
      </c>
      <c r="AJ120" s="79">
        <f t="shared" si="47"/>
        <v>0</v>
      </c>
      <c r="AK120" s="80">
        <f t="shared" si="48"/>
        <v>0</v>
      </c>
      <c r="AL120" s="80">
        <f t="shared" si="49"/>
        <v>0</v>
      </c>
      <c r="AM120" s="81">
        <f t="shared" si="50"/>
        <v>0</v>
      </c>
      <c r="AN120" s="77">
        <f t="shared" si="51"/>
        <v>0</v>
      </c>
      <c r="AO120" s="82">
        <v>41358</v>
      </c>
      <c r="AP120" s="13" t="s">
        <v>50</v>
      </c>
      <c r="AQ120" s="4"/>
      <c r="AR120" s="13" t="str">
        <f t="shared" si="54"/>
        <v>GIRAUDIER</v>
      </c>
      <c r="AS120" s="13" t="str">
        <f t="shared" si="55"/>
        <v>Brendan</v>
      </c>
      <c r="AT120" s="13" t="str">
        <f t="shared" si="56"/>
        <v>VC Villerest</v>
      </c>
      <c r="AU120" s="151">
        <f t="shared" si="53"/>
        <v>34072</v>
      </c>
      <c r="AV120" s="102" t="str">
        <f t="shared" si="57"/>
        <v>42</v>
      </c>
      <c r="AW120" s="13">
        <f t="shared" si="58"/>
        <v>3</v>
      </c>
      <c r="AX120" s="13">
        <f t="shared" si="59"/>
        <v>0</v>
      </c>
      <c r="AY120" s="13">
        <f t="shared" si="60"/>
        <v>0</v>
      </c>
    </row>
    <row r="121" spans="1:51" ht="13.5" customHeight="1" x14ac:dyDescent="0.25">
      <c r="A121" s="44" t="s">
        <v>420</v>
      </c>
      <c r="B121" s="45" t="s">
        <v>142</v>
      </c>
      <c r="C121" s="46" t="s">
        <v>414</v>
      </c>
      <c r="D121" s="47" t="s">
        <v>29</v>
      </c>
      <c r="E121" s="48">
        <v>35353</v>
      </c>
      <c r="F121" s="49" t="s">
        <v>56</v>
      </c>
      <c r="G121" s="50"/>
      <c r="H121" s="50"/>
      <c r="I121" s="51"/>
      <c r="J121" s="50"/>
      <c r="K121" s="50"/>
      <c r="L121" s="52"/>
      <c r="M121" s="52"/>
      <c r="N121" s="50"/>
      <c r="O121" s="50"/>
      <c r="P121" s="51"/>
      <c r="Q121" s="50" t="s">
        <v>56</v>
      </c>
      <c r="R121" s="50"/>
      <c r="S121" s="52"/>
      <c r="T121" s="52"/>
      <c r="U121" s="53"/>
      <c r="V121" s="52"/>
      <c r="W121" s="54"/>
      <c r="X121" s="58">
        <f t="shared" si="63"/>
        <v>0.5</v>
      </c>
      <c r="Y121" s="65">
        <f t="shared" si="64"/>
        <v>0</v>
      </c>
      <c r="Z121" s="55">
        <f t="shared" si="37"/>
        <v>0</v>
      </c>
      <c r="AA121" s="55">
        <f t="shared" si="38"/>
        <v>2</v>
      </c>
      <c r="AB121" s="55">
        <f t="shared" si="61"/>
        <v>0</v>
      </c>
      <c r="AC121" s="55">
        <f t="shared" si="40"/>
        <v>0</v>
      </c>
      <c r="AD121" s="55">
        <f t="shared" si="41"/>
        <v>0</v>
      </c>
      <c r="AE121" s="55">
        <f t="shared" si="42"/>
        <v>0</v>
      </c>
      <c r="AF121" s="55">
        <f t="shared" si="43"/>
        <v>0</v>
      </c>
      <c r="AG121" s="55">
        <f t="shared" si="44"/>
        <v>0</v>
      </c>
      <c r="AH121" s="55">
        <f t="shared" si="45"/>
        <v>0</v>
      </c>
      <c r="AI121" s="55">
        <f t="shared" si="46"/>
        <v>0</v>
      </c>
      <c r="AJ121" s="55">
        <f t="shared" si="47"/>
        <v>0</v>
      </c>
      <c r="AK121" s="56">
        <f t="shared" si="48"/>
        <v>0</v>
      </c>
      <c r="AL121" s="56">
        <f t="shared" si="49"/>
        <v>0</v>
      </c>
      <c r="AM121" s="57">
        <f t="shared" si="50"/>
        <v>0</v>
      </c>
      <c r="AN121" s="58">
        <f t="shared" si="51"/>
        <v>0</v>
      </c>
      <c r="AO121" s="63" t="s">
        <v>446</v>
      </c>
      <c r="AP121" s="62" t="s">
        <v>446</v>
      </c>
      <c r="AR121" s="13" t="str">
        <f t="shared" si="54"/>
        <v>GIRAUDON</v>
      </c>
      <c r="AS121" s="13" t="str">
        <f t="shared" si="55"/>
        <v>Romain</v>
      </c>
      <c r="AT121" s="13" t="str">
        <f t="shared" si="56"/>
        <v>AC Tarare POPEY</v>
      </c>
      <c r="AU121" s="151">
        <f t="shared" si="53"/>
        <v>35353</v>
      </c>
      <c r="AV121" s="102" t="str">
        <f t="shared" si="57"/>
        <v>69</v>
      </c>
      <c r="AW121" s="13">
        <f t="shared" si="58"/>
        <v>0</v>
      </c>
      <c r="AX121" s="13">
        <f t="shared" si="59"/>
        <v>0</v>
      </c>
      <c r="AY121" s="13">
        <f t="shared" si="60"/>
        <v>0</v>
      </c>
    </row>
    <row r="122" spans="1:51" ht="13.5" customHeight="1" x14ac:dyDescent="0.25">
      <c r="A122" s="66" t="s">
        <v>78</v>
      </c>
      <c r="B122" s="67" t="s">
        <v>15</v>
      </c>
      <c r="C122" s="68" t="s">
        <v>79</v>
      </c>
      <c r="D122" s="69" t="s">
        <v>29</v>
      </c>
      <c r="E122" s="70">
        <v>31246</v>
      </c>
      <c r="F122" s="71"/>
      <c r="G122" s="72" t="s">
        <v>56</v>
      </c>
      <c r="H122" s="72"/>
      <c r="I122" s="73"/>
      <c r="J122" s="72"/>
      <c r="K122" s="72"/>
      <c r="L122" s="74"/>
      <c r="M122" s="74"/>
      <c r="N122" s="72"/>
      <c r="O122" s="72"/>
      <c r="P122" s="73"/>
      <c r="Q122" s="72" t="s">
        <v>56</v>
      </c>
      <c r="R122" s="72"/>
      <c r="S122" s="74"/>
      <c r="T122" s="74"/>
      <c r="U122" s="75"/>
      <c r="V122" s="74"/>
      <c r="W122" s="76"/>
      <c r="X122" s="77">
        <f t="shared" si="63"/>
        <v>0</v>
      </c>
      <c r="Y122" s="78">
        <f t="shared" si="64"/>
        <v>1</v>
      </c>
      <c r="Z122" s="79">
        <f t="shared" si="37"/>
        <v>1</v>
      </c>
      <c r="AA122" s="79">
        <f t="shared" si="38"/>
        <v>2</v>
      </c>
      <c r="AB122" s="79">
        <f t="shared" si="61"/>
        <v>0</v>
      </c>
      <c r="AC122" s="79">
        <f t="shared" si="40"/>
        <v>0</v>
      </c>
      <c r="AD122" s="79">
        <f t="shared" si="41"/>
        <v>0</v>
      </c>
      <c r="AE122" s="79">
        <f t="shared" si="42"/>
        <v>0</v>
      </c>
      <c r="AF122" s="79">
        <f t="shared" si="43"/>
        <v>0</v>
      </c>
      <c r="AG122" s="79">
        <f t="shared" si="44"/>
        <v>0</v>
      </c>
      <c r="AH122" s="79">
        <f t="shared" si="45"/>
        <v>0</v>
      </c>
      <c r="AI122" s="79">
        <f t="shared" si="46"/>
        <v>0</v>
      </c>
      <c r="AJ122" s="79">
        <f t="shared" si="47"/>
        <v>0</v>
      </c>
      <c r="AK122" s="80">
        <f t="shared" si="48"/>
        <v>0</v>
      </c>
      <c r="AL122" s="80">
        <f t="shared" si="49"/>
        <v>0</v>
      </c>
      <c r="AM122" s="81">
        <f t="shared" si="50"/>
        <v>0</v>
      </c>
      <c r="AN122" s="77">
        <f t="shared" si="51"/>
        <v>0</v>
      </c>
      <c r="AO122" s="82">
        <v>41292</v>
      </c>
      <c r="AP122" s="13" t="s">
        <v>50</v>
      </c>
      <c r="AR122" s="13" t="str">
        <f t="shared" si="54"/>
        <v>GLEIZAL</v>
      </c>
      <c r="AS122" s="13" t="str">
        <f t="shared" si="55"/>
        <v>Florent</v>
      </c>
      <c r="AT122" s="13" t="str">
        <f t="shared" si="56"/>
        <v>AC Moulin à Vent</v>
      </c>
      <c r="AU122" s="151">
        <f t="shared" si="53"/>
        <v>31246</v>
      </c>
      <c r="AV122" s="102" t="str">
        <f t="shared" si="57"/>
        <v>69</v>
      </c>
      <c r="AW122" s="13">
        <f t="shared" si="58"/>
        <v>1</v>
      </c>
      <c r="AX122" s="13">
        <f t="shared" si="59"/>
        <v>0</v>
      </c>
      <c r="AY122" s="13">
        <f t="shared" si="60"/>
        <v>0</v>
      </c>
    </row>
    <row r="123" spans="1:51" ht="13.5" customHeight="1" x14ac:dyDescent="0.25">
      <c r="A123" s="44" t="s">
        <v>407</v>
      </c>
      <c r="B123" s="45" t="s">
        <v>176</v>
      </c>
      <c r="C123" s="46" t="s">
        <v>46</v>
      </c>
      <c r="D123" s="47" t="s">
        <v>29</v>
      </c>
      <c r="E123" s="48">
        <v>30354</v>
      </c>
      <c r="F123" s="49"/>
      <c r="G123" s="50" t="s">
        <v>56</v>
      </c>
      <c r="H123" s="50"/>
      <c r="I123" s="51" t="s">
        <v>56</v>
      </c>
      <c r="J123" s="50"/>
      <c r="K123" s="50"/>
      <c r="L123" s="52"/>
      <c r="M123" s="52"/>
      <c r="N123" s="50"/>
      <c r="O123" s="50"/>
      <c r="P123" s="51"/>
      <c r="Q123" s="50"/>
      <c r="R123" s="50"/>
      <c r="S123" s="52"/>
      <c r="T123" s="52"/>
      <c r="U123" s="53"/>
      <c r="V123" s="52"/>
      <c r="W123" s="54"/>
      <c r="X123" s="58">
        <f t="shared" si="63"/>
        <v>0</v>
      </c>
      <c r="Y123" s="65">
        <f t="shared" si="64"/>
        <v>1</v>
      </c>
      <c r="Z123" s="55">
        <f t="shared" si="37"/>
        <v>1</v>
      </c>
      <c r="AA123" s="55">
        <f t="shared" si="38"/>
        <v>2</v>
      </c>
      <c r="AB123" s="55">
        <f t="shared" si="61"/>
        <v>0</v>
      </c>
      <c r="AC123" s="55">
        <f t="shared" si="40"/>
        <v>0</v>
      </c>
      <c r="AD123" s="55">
        <f t="shared" si="41"/>
        <v>0</v>
      </c>
      <c r="AE123" s="55">
        <f t="shared" si="42"/>
        <v>0</v>
      </c>
      <c r="AF123" s="55">
        <f t="shared" si="43"/>
        <v>0</v>
      </c>
      <c r="AG123" s="55">
        <f t="shared" si="44"/>
        <v>0</v>
      </c>
      <c r="AH123" s="55">
        <f t="shared" si="45"/>
        <v>0</v>
      </c>
      <c r="AI123" s="55">
        <f t="shared" si="46"/>
        <v>0</v>
      </c>
      <c r="AJ123" s="55">
        <f t="shared" si="47"/>
        <v>0</v>
      </c>
      <c r="AK123" s="56">
        <f t="shared" si="48"/>
        <v>0</v>
      </c>
      <c r="AL123" s="56">
        <f t="shared" si="49"/>
        <v>0</v>
      </c>
      <c r="AM123" s="57">
        <f t="shared" si="50"/>
        <v>0</v>
      </c>
      <c r="AN123" s="58">
        <f t="shared" si="51"/>
        <v>0</v>
      </c>
      <c r="AO123" s="59">
        <v>41347</v>
      </c>
      <c r="AP123" s="13" t="s">
        <v>50</v>
      </c>
      <c r="AR123" s="13" t="str">
        <f t="shared" si="54"/>
        <v>GOIFFON</v>
      </c>
      <c r="AS123" s="13" t="str">
        <f t="shared" si="55"/>
        <v>Fabien</v>
      </c>
      <c r="AT123" s="13" t="str">
        <f t="shared" si="56"/>
        <v>VC Limas</v>
      </c>
      <c r="AU123" s="151">
        <f t="shared" si="53"/>
        <v>30354</v>
      </c>
      <c r="AV123" s="102" t="str">
        <f t="shared" si="57"/>
        <v>69</v>
      </c>
      <c r="AW123" s="13">
        <f t="shared" si="58"/>
        <v>1</v>
      </c>
      <c r="AX123" s="13">
        <f t="shared" si="59"/>
        <v>0</v>
      </c>
      <c r="AY123" s="13">
        <f t="shared" si="60"/>
        <v>0</v>
      </c>
    </row>
    <row r="124" spans="1:51" ht="13.5" customHeight="1" x14ac:dyDescent="0.25">
      <c r="A124" s="66" t="s">
        <v>30</v>
      </c>
      <c r="B124" s="67" t="s">
        <v>31</v>
      </c>
      <c r="C124" s="68" t="s">
        <v>32</v>
      </c>
      <c r="D124" s="69" t="s">
        <v>23</v>
      </c>
      <c r="E124" s="70">
        <v>15216</v>
      </c>
      <c r="F124" s="71"/>
      <c r="G124" s="72"/>
      <c r="H124" s="72"/>
      <c r="I124" s="73"/>
      <c r="J124" s="72"/>
      <c r="K124" s="72"/>
      <c r="L124" s="74"/>
      <c r="M124" s="74"/>
      <c r="N124" s="72"/>
      <c r="O124" s="72"/>
      <c r="P124" s="73"/>
      <c r="Q124" s="72"/>
      <c r="R124" s="72"/>
      <c r="S124" s="74"/>
      <c r="T124" s="74" t="s">
        <v>56</v>
      </c>
      <c r="U124" s="75"/>
      <c r="V124" s="74"/>
      <c r="W124" s="76"/>
      <c r="X124" s="77">
        <f t="shared" si="63"/>
        <v>0</v>
      </c>
      <c r="Y124" s="78">
        <v>0</v>
      </c>
      <c r="Z124" s="79"/>
      <c r="AA124" s="79"/>
      <c r="AB124" s="79"/>
      <c r="AC124" s="79"/>
      <c r="AD124" s="79"/>
      <c r="AE124" s="79"/>
      <c r="AF124" s="79">
        <v>4</v>
      </c>
      <c r="AG124" s="79"/>
      <c r="AH124" s="79"/>
      <c r="AI124" s="79"/>
      <c r="AJ124" s="79"/>
      <c r="AK124" s="80"/>
      <c r="AL124" s="80"/>
      <c r="AM124" s="81"/>
      <c r="AN124" s="77"/>
      <c r="AO124" s="82">
        <v>41347</v>
      </c>
      <c r="AP124" s="15"/>
      <c r="AQ124" s="15" t="s">
        <v>127</v>
      </c>
      <c r="AR124" s="13" t="str">
        <f t="shared" si="54"/>
        <v>GOLLINUCCI</v>
      </c>
      <c r="AS124" s="13" t="str">
        <f t="shared" si="55"/>
        <v>André</v>
      </c>
      <c r="AT124" s="13" t="str">
        <f t="shared" si="56"/>
        <v>VC Lagnieu</v>
      </c>
      <c r="AU124" s="151">
        <f t="shared" si="53"/>
        <v>15216</v>
      </c>
      <c r="AV124" s="102" t="str">
        <f t="shared" si="57"/>
        <v>01</v>
      </c>
      <c r="AW124" s="13">
        <f t="shared" si="58"/>
        <v>4</v>
      </c>
      <c r="AX124" s="13">
        <f t="shared" si="59"/>
        <v>0</v>
      </c>
      <c r="AY124" s="13">
        <f t="shared" si="60"/>
        <v>0</v>
      </c>
    </row>
    <row r="125" spans="1:51" ht="13.5" customHeight="1" x14ac:dyDescent="0.25">
      <c r="A125" s="44" t="s">
        <v>227</v>
      </c>
      <c r="B125" s="45" t="str">
        <f>VLOOKUP(A125,[1]Liste!C82:D810,2,FALSE)</f>
        <v>Gérard</v>
      </c>
      <c r="C125" s="46" t="s">
        <v>32</v>
      </c>
      <c r="D125" s="47" t="s">
        <v>23</v>
      </c>
      <c r="E125" s="48">
        <v>19823</v>
      </c>
      <c r="F125" s="49"/>
      <c r="G125" s="50"/>
      <c r="H125" s="50"/>
      <c r="I125" s="51"/>
      <c r="J125" s="50"/>
      <c r="K125" s="50"/>
      <c r="L125" s="52"/>
      <c r="M125" s="52"/>
      <c r="N125" s="50"/>
      <c r="O125" s="50"/>
      <c r="P125" s="51"/>
      <c r="Q125" s="50"/>
      <c r="R125" s="50"/>
      <c r="S125" s="52"/>
      <c r="T125" s="52" t="s">
        <v>56</v>
      </c>
      <c r="U125" s="53"/>
      <c r="V125" s="52"/>
      <c r="W125" s="54"/>
      <c r="X125" s="58">
        <f t="shared" si="63"/>
        <v>0</v>
      </c>
      <c r="Y125" s="65">
        <f t="shared" ref="Y125:Y167" si="65">IF(OR(G125="X",P125="X",),1,0)</f>
        <v>0</v>
      </c>
      <c r="Z125" s="55">
        <f t="shared" ref="Z125:Z167" si="66">IF((Y125-X125&gt;=1),1,0)</f>
        <v>0</v>
      </c>
      <c r="AA125" s="55">
        <f t="shared" ref="AA125:AA167" si="67">IF(OR(H125="X",I125="X",Q125="X",),2,0)</f>
        <v>0</v>
      </c>
      <c r="AB125" s="55">
        <f t="shared" ref="AB125:AB167" si="68">IF(AND(AA125-Y125&gt;=2,X125=0),2,0)</f>
        <v>0</v>
      </c>
      <c r="AC125" s="55">
        <f t="shared" ref="AC125:AC167" si="69">IF(OR(J125="X",R125="X",),3,0)</f>
        <v>0</v>
      </c>
      <c r="AD125" s="55">
        <f t="shared" ref="AD125:AD167" si="70">IF(AND(AC125-AB125-Y125&gt;=3,X125=0),3,0)</f>
        <v>0</v>
      </c>
      <c r="AE125" s="55">
        <f t="shared" ref="AE125:AE167" si="71">IF(OR(K125="X",S125="X",O125="x",W125="x",),4,0)</f>
        <v>0</v>
      </c>
      <c r="AF125" s="55">
        <f t="shared" ref="AF125:AF167" si="72">IF(AND((AE125-AD125-AB125-Y125&gt;=4),(E125&lt;$B$1),(X125=0)),4,0)</f>
        <v>0</v>
      </c>
      <c r="AG125" s="55">
        <f t="shared" ref="AG125:AG167" si="73">IF(OR(L125="X",T125="X",O125="x",W125="x",),5,0)</f>
        <v>5</v>
      </c>
      <c r="AH125" s="55">
        <f t="shared" ref="AH125:AH167" si="74">IF(OR((AG125-AF125-AD125-AB125-Y125&gt;=5),(E125&gt;$B$1)),5,0)</f>
        <v>5</v>
      </c>
      <c r="AI125" s="55">
        <f t="shared" ref="AI125:AI167" si="75">IF(OR(M125="X",U125="X",),6,0)</f>
        <v>0</v>
      </c>
      <c r="AJ125" s="55">
        <f t="shared" ref="AJ125:AJ167" si="76">IF((AI125-AH125-AF125-AD125-AB125-Y125&gt;=6),6,0)</f>
        <v>0</v>
      </c>
      <c r="AK125" s="56">
        <f t="shared" ref="AK125:AK167" si="77">IF(U125="x",7,0)</f>
        <v>0</v>
      </c>
      <c r="AL125" s="56">
        <f t="shared" ref="AL125:AL167" si="78">IF((AK125-AJ125-AH125-AF125-AD125-AB125-Y125&gt;=7),"F",0)</f>
        <v>0</v>
      </c>
      <c r="AM125" s="57">
        <f t="shared" ref="AM125:AM167" si="79">IF(OR(N125="X",V125="X",),8,0)</f>
        <v>0</v>
      </c>
      <c r="AN125" s="58">
        <f t="shared" ref="AN125:AN167" si="80">IF((AM125=8),"M",0)</f>
        <v>0</v>
      </c>
      <c r="AO125" s="59">
        <v>41333</v>
      </c>
      <c r="AP125" s="13" t="s">
        <v>50</v>
      </c>
      <c r="AR125" s="13" t="str">
        <f t="shared" si="54"/>
        <v>GONZALES</v>
      </c>
      <c r="AS125" s="13" t="str">
        <f t="shared" si="55"/>
        <v>Gérard</v>
      </c>
      <c r="AT125" s="13" t="str">
        <f t="shared" si="56"/>
        <v>VC Lagnieu</v>
      </c>
      <c r="AU125" s="151">
        <f t="shared" si="53"/>
        <v>19823</v>
      </c>
      <c r="AV125" s="102" t="str">
        <f t="shared" si="57"/>
        <v>01</v>
      </c>
      <c r="AW125" s="13">
        <f t="shared" si="58"/>
        <v>5</v>
      </c>
      <c r="AX125" s="13">
        <f t="shared" si="59"/>
        <v>0</v>
      </c>
      <c r="AY125" s="13">
        <f t="shared" si="60"/>
        <v>0</v>
      </c>
    </row>
    <row r="126" spans="1:51" ht="13.5" customHeight="1" x14ac:dyDescent="0.25">
      <c r="A126" s="66" t="s">
        <v>228</v>
      </c>
      <c r="B126" s="67" t="s">
        <v>125</v>
      </c>
      <c r="C126" s="68" t="s">
        <v>324</v>
      </c>
      <c r="D126" s="69" t="s">
        <v>39</v>
      </c>
      <c r="E126" s="70">
        <v>20602</v>
      </c>
      <c r="F126" s="71"/>
      <c r="G126" s="72"/>
      <c r="H126" s="72"/>
      <c r="I126" s="73"/>
      <c r="J126" s="72"/>
      <c r="K126" s="72"/>
      <c r="L126" s="74"/>
      <c r="M126" s="74"/>
      <c r="N126" s="72"/>
      <c r="O126" s="72"/>
      <c r="P126" s="73"/>
      <c r="Q126" s="72"/>
      <c r="R126" s="72"/>
      <c r="S126" s="74"/>
      <c r="T126" s="74" t="s">
        <v>56</v>
      </c>
      <c r="U126" s="75"/>
      <c r="V126" s="74"/>
      <c r="W126" s="76"/>
      <c r="X126" s="77">
        <f t="shared" si="63"/>
        <v>0</v>
      </c>
      <c r="Y126" s="78">
        <f t="shared" si="65"/>
        <v>0</v>
      </c>
      <c r="Z126" s="79">
        <f t="shared" si="66"/>
        <v>0</v>
      </c>
      <c r="AA126" s="79">
        <f t="shared" si="67"/>
        <v>0</v>
      </c>
      <c r="AB126" s="79">
        <f t="shared" si="68"/>
        <v>0</v>
      </c>
      <c r="AC126" s="79">
        <f t="shared" si="69"/>
        <v>0</v>
      </c>
      <c r="AD126" s="79">
        <f t="shared" si="70"/>
        <v>0</v>
      </c>
      <c r="AE126" s="79">
        <f t="shared" si="71"/>
        <v>0</v>
      </c>
      <c r="AF126" s="79">
        <f t="shared" si="72"/>
        <v>0</v>
      </c>
      <c r="AG126" s="79">
        <f t="shared" si="73"/>
        <v>5</v>
      </c>
      <c r="AH126" s="79">
        <f t="shared" si="74"/>
        <v>5</v>
      </c>
      <c r="AI126" s="79">
        <f t="shared" si="75"/>
        <v>0</v>
      </c>
      <c r="AJ126" s="79">
        <f t="shared" si="76"/>
        <v>0</v>
      </c>
      <c r="AK126" s="80">
        <f t="shared" si="77"/>
        <v>0</v>
      </c>
      <c r="AL126" s="80">
        <f t="shared" si="78"/>
        <v>0</v>
      </c>
      <c r="AM126" s="81">
        <f t="shared" si="79"/>
        <v>0</v>
      </c>
      <c r="AN126" s="77">
        <f t="shared" si="80"/>
        <v>0</v>
      </c>
      <c r="AO126" s="82">
        <v>41339</v>
      </c>
      <c r="AP126" s="4" t="s">
        <v>50</v>
      </c>
      <c r="AR126" s="13" t="str">
        <f t="shared" si="54"/>
        <v>GOUJAT</v>
      </c>
      <c r="AS126" s="13" t="str">
        <f t="shared" si="55"/>
        <v>Serge</v>
      </c>
      <c r="AT126" s="13" t="str">
        <f t="shared" si="56"/>
        <v>Dynamic Vélo Riorges</v>
      </c>
      <c r="AU126" s="151">
        <f t="shared" si="53"/>
        <v>20602</v>
      </c>
      <c r="AV126" s="102" t="str">
        <f t="shared" si="57"/>
        <v>42</v>
      </c>
      <c r="AW126" s="13">
        <f t="shared" si="58"/>
        <v>5</v>
      </c>
      <c r="AX126" s="13">
        <f t="shared" si="59"/>
        <v>0</v>
      </c>
      <c r="AY126" s="13">
        <f t="shared" si="60"/>
        <v>0</v>
      </c>
    </row>
    <row r="127" spans="1:51" s="13" customFormat="1" ht="13.5" customHeight="1" x14ac:dyDescent="0.25">
      <c r="A127" s="44" t="s">
        <v>229</v>
      </c>
      <c r="B127" s="45" t="s">
        <v>98</v>
      </c>
      <c r="C127" s="46" t="s">
        <v>305</v>
      </c>
      <c r="D127" s="47" t="s">
        <v>23</v>
      </c>
      <c r="E127" s="48">
        <v>29976</v>
      </c>
      <c r="F127" s="49"/>
      <c r="G127" s="50"/>
      <c r="H127" s="50"/>
      <c r="I127" s="51"/>
      <c r="J127" s="50" t="s">
        <v>56</v>
      </c>
      <c r="K127" s="50"/>
      <c r="L127" s="52"/>
      <c r="M127" s="52"/>
      <c r="N127" s="50"/>
      <c r="O127" s="50"/>
      <c r="P127" s="51"/>
      <c r="Q127" s="50"/>
      <c r="R127" s="50"/>
      <c r="S127" s="52"/>
      <c r="T127" s="52"/>
      <c r="U127" s="53"/>
      <c r="V127" s="52"/>
      <c r="W127" s="54"/>
      <c r="X127" s="58">
        <f t="shared" si="63"/>
        <v>0</v>
      </c>
      <c r="Y127" s="65">
        <f t="shared" si="65"/>
        <v>0</v>
      </c>
      <c r="Z127" s="55">
        <f t="shared" si="66"/>
        <v>0</v>
      </c>
      <c r="AA127" s="55">
        <f t="shared" si="67"/>
        <v>0</v>
      </c>
      <c r="AB127" s="55">
        <f t="shared" si="68"/>
        <v>0</v>
      </c>
      <c r="AC127" s="55">
        <f t="shared" si="69"/>
        <v>3</v>
      </c>
      <c r="AD127" s="55">
        <f t="shared" si="70"/>
        <v>3</v>
      </c>
      <c r="AE127" s="55">
        <f t="shared" si="71"/>
        <v>0</v>
      </c>
      <c r="AF127" s="55">
        <f t="shared" si="72"/>
        <v>0</v>
      </c>
      <c r="AG127" s="55">
        <f t="shared" si="73"/>
        <v>0</v>
      </c>
      <c r="AH127" s="55">
        <f t="shared" si="74"/>
        <v>0</v>
      </c>
      <c r="AI127" s="55">
        <f t="shared" si="75"/>
        <v>0</v>
      </c>
      <c r="AJ127" s="55">
        <f t="shared" si="76"/>
        <v>0</v>
      </c>
      <c r="AK127" s="56">
        <f t="shared" si="77"/>
        <v>0</v>
      </c>
      <c r="AL127" s="56">
        <f t="shared" si="78"/>
        <v>0</v>
      </c>
      <c r="AM127" s="57">
        <f t="shared" si="79"/>
        <v>0</v>
      </c>
      <c r="AN127" s="58">
        <f t="shared" si="80"/>
        <v>0</v>
      </c>
      <c r="AO127" s="59">
        <v>41328</v>
      </c>
      <c r="AP127" s="13" t="s">
        <v>122</v>
      </c>
      <c r="AQ127" s="4"/>
      <c r="AR127" s="13" t="str">
        <f t="shared" si="54"/>
        <v>GOURLAND</v>
      </c>
      <c r="AS127" s="13" t="str">
        <f t="shared" si="55"/>
        <v>David</v>
      </c>
      <c r="AT127" s="13" t="str">
        <f t="shared" si="56"/>
        <v>St Denis Cyclisme</v>
      </c>
      <c r="AU127" s="151">
        <f t="shared" si="53"/>
        <v>29976</v>
      </c>
      <c r="AV127" s="102" t="str">
        <f t="shared" si="57"/>
        <v>01</v>
      </c>
      <c r="AW127" s="13">
        <f t="shared" si="58"/>
        <v>3</v>
      </c>
      <c r="AX127" s="13">
        <f t="shared" si="59"/>
        <v>0</v>
      </c>
      <c r="AY127" s="13">
        <f t="shared" si="60"/>
        <v>0</v>
      </c>
    </row>
    <row r="128" spans="1:51" ht="13.5" customHeight="1" x14ac:dyDescent="0.25">
      <c r="A128" s="66" t="s">
        <v>108</v>
      </c>
      <c r="B128" s="67" t="s">
        <v>27</v>
      </c>
      <c r="C128" s="68" t="s">
        <v>105</v>
      </c>
      <c r="D128" s="69" t="s">
        <v>39</v>
      </c>
      <c r="E128" s="70">
        <v>23773</v>
      </c>
      <c r="F128" s="71"/>
      <c r="G128" s="72"/>
      <c r="H128" s="72"/>
      <c r="I128" s="73"/>
      <c r="J128" s="72"/>
      <c r="K128" s="72"/>
      <c r="L128" s="74"/>
      <c r="M128" s="74"/>
      <c r="N128" s="72"/>
      <c r="O128" s="72"/>
      <c r="P128" s="73"/>
      <c r="Q128" s="72"/>
      <c r="R128" s="72"/>
      <c r="S128" s="74" t="s">
        <v>56</v>
      </c>
      <c r="T128" s="74"/>
      <c r="U128" s="75"/>
      <c r="V128" s="74"/>
      <c r="W128" s="76"/>
      <c r="X128" s="77">
        <f t="shared" si="63"/>
        <v>0</v>
      </c>
      <c r="Y128" s="78">
        <f t="shared" si="65"/>
        <v>0</v>
      </c>
      <c r="Z128" s="79">
        <f t="shared" si="66"/>
        <v>0</v>
      </c>
      <c r="AA128" s="79">
        <f t="shared" si="67"/>
        <v>0</v>
      </c>
      <c r="AB128" s="79">
        <f t="shared" si="68"/>
        <v>0</v>
      </c>
      <c r="AC128" s="79">
        <f t="shared" si="69"/>
        <v>0</v>
      </c>
      <c r="AD128" s="79">
        <f t="shared" si="70"/>
        <v>0</v>
      </c>
      <c r="AE128" s="79">
        <f t="shared" si="71"/>
        <v>4</v>
      </c>
      <c r="AF128" s="79">
        <f t="shared" si="72"/>
        <v>4</v>
      </c>
      <c r="AG128" s="79">
        <f t="shared" si="73"/>
        <v>0</v>
      </c>
      <c r="AH128" s="79">
        <f t="shared" si="74"/>
        <v>0</v>
      </c>
      <c r="AI128" s="79">
        <f t="shared" si="75"/>
        <v>0</v>
      </c>
      <c r="AJ128" s="79">
        <f t="shared" si="76"/>
        <v>0</v>
      </c>
      <c r="AK128" s="80">
        <f t="shared" si="77"/>
        <v>0</v>
      </c>
      <c r="AL128" s="80">
        <f t="shared" si="78"/>
        <v>0</v>
      </c>
      <c r="AM128" s="81">
        <f t="shared" si="79"/>
        <v>0</v>
      </c>
      <c r="AN128" s="77">
        <f t="shared" si="80"/>
        <v>0</v>
      </c>
      <c r="AO128" s="82">
        <v>41310</v>
      </c>
      <c r="AP128" s="13" t="s">
        <v>50</v>
      </c>
      <c r="AR128" s="13" t="str">
        <f t="shared" si="54"/>
        <v>GRANGER</v>
      </c>
      <c r="AS128" s="13" t="str">
        <f t="shared" si="55"/>
        <v>Philippe</v>
      </c>
      <c r="AT128" s="13" t="str">
        <f t="shared" si="56"/>
        <v>CO Roannais</v>
      </c>
      <c r="AU128" s="151">
        <f t="shared" si="53"/>
        <v>23773</v>
      </c>
      <c r="AV128" s="102" t="str">
        <f t="shared" si="57"/>
        <v>42</v>
      </c>
      <c r="AW128" s="13">
        <f t="shared" si="58"/>
        <v>4</v>
      </c>
      <c r="AX128" s="13">
        <f t="shared" si="59"/>
        <v>0</v>
      </c>
      <c r="AY128" s="13">
        <f t="shared" si="60"/>
        <v>0</v>
      </c>
    </row>
    <row r="129" spans="1:51" ht="13.5" customHeight="1" x14ac:dyDescent="0.25">
      <c r="A129" s="44" t="s">
        <v>230</v>
      </c>
      <c r="B129" s="45" t="s">
        <v>98</v>
      </c>
      <c r="C129" s="46" t="s">
        <v>387</v>
      </c>
      <c r="D129" s="47" t="s">
        <v>35</v>
      </c>
      <c r="E129" s="48">
        <v>26280</v>
      </c>
      <c r="F129" s="49"/>
      <c r="G129" s="50"/>
      <c r="H129" s="50" t="s">
        <v>56</v>
      </c>
      <c r="I129" s="51"/>
      <c r="J129" s="50" t="s">
        <v>56</v>
      </c>
      <c r="K129" s="50"/>
      <c r="L129" s="52"/>
      <c r="M129" s="52"/>
      <c r="N129" s="50"/>
      <c r="O129" s="50"/>
      <c r="P129" s="51"/>
      <c r="Q129" s="50"/>
      <c r="R129" s="50" t="s">
        <v>56</v>
      </c>
      <c r="S129" s="52"/>
      <c r="T129" s="52"/>
      <c r="U129" s="53"/>
      <c r="V129" s="52"/>
      <c r="W129" s="54"/>
      <c r="X129" s="58">
        <f t="shared" si="63"/>
        <v>0</v>
      </c>
      <c r="Y129" s="65">
        <f t="shared" si="65"/>
        <v>0</v>
      </c>
      <c r="Z129" s="55">
        <f t="shared" si="66"/>
        <v>0</v>
      </c>
      <c r="AA129" s="55">
        <f t="shared" si="67"/>
        <v>2</v>
      </c>
      <c r="AB129" s="55">
        <f t="shared" si="68"/>
        <v>2</v>
      </c>
      <c r="AC129" s="55">
        <f t="shared" si="69"/>
        <v>3</v>
      </c>
      <c r="AD129" s="55">
        <f t="shared" si="70"/>
        <v>0</v>
      </c>
      <c r="AE129" s="55">
        <f t="shared" si="71"/>
        <v>0</v>
      </c>
      <c r="AF129" s="55">
        <f t="shared" si="72"/>
        <v>0</v>
      </c>
      <c r="AG129" s="55">
        <f t="shared" si="73"/>
        <v>0</v>
      </c>
      <c r="AH129" s="55">
        <f t="shared" si="74"/>
        <v>0</v>
      </c>
      <c r="AI129" s="55">
        <f t="shared" si="75"/>
        <v>0</v>
      </c>
      <c r="AJ129" s="55">
        <f t="shared" si="76"/>
        <v>0</v>
      </c>
      <c r="AK129" s="56">
        <f t="shared" si="77"/>
        <v>0</v>
      </c>
      <c r="AL129" s="56">
        <f t="shared" si="78"/>
        <v>0</v>
      </c>
      <c r="AM129" s="57">
        <f t="shared" si="79"/>
        <v>0</v>
      </c>
      <c r="AN129" s="58">
        <f t="shared" si="80"/>
        <v>0</v>
      </c>
      <c r="AO129" s="59">
        <v>41344</v>
      </c>
      <c r="AP129" s="13" t="s">
        <v>50</v>
      </c>
      <c r="AR129" s="13" t="str">
        <f t="shared" si="54"/>
        <v>GRIMAUD</v>
      </c>
      <c r="AS129" s="13" t="str">
        <f t="shared" si="55"/>
        <v>David</v>
      </c>
      <c r="AT129" s="13" t="str">
        <f t="shared" si="56"/>
        <v>ASPTT Dijon</v>
      </c>
      <c r="AU129" s="151">
        <f t="shared" si="53"/>
        <v>26280</v>
      </c>
      <c r="AV129" s="102" t="str">
        <f t="shared" si="57"/>
        <v>21</v>
      </c>
      <c r="AW129" s="13">
        <f t="shared" si="58"/>
        <v>2</v>
      </c>
      <c r="AX129" s="13">
        <f t="shared" si="59"/>
        <v>0</v>
      </c>
      <c r="AY129" s="13">
        <f t="shared" si="60"/>
        <v>0</v>
      </c>
    </row>
    <row r="130" spans="1:51" ht="13.5" customHeight="1" x14ac:dyDescent="0.25">
      <c r="A130" s="66" t="s">
        <v>230</v>
      </c>
      <c r="B130" s="67" t="s">
        <v>223</v>
      </c>
      <c r="C130" s="68" t="s">
        <v>329</v>
      </c>
      <c r="D130" s="69" t="s">
        <v>294</v>
      </c>
      <c r="E130" s="70">
        <v>27011</v>
      </c>
      <c r="F130" s="71"/>
      <c r="G130" s="72"/>
      <c r="H130" s="72" t="s">
        <v>56</v>
      </c>
      <c r="I130" s="73"/>
      <c r="J130" s="72"/>
      <c r="K130" s="72" t="s">
        <v>56</v>
      </c>
      <c r="L130" s="74"/>
      <c r="M130" s="74"/>
      <c r="N130" s="72"/>
      <c r="O130" s="72"/>
      <c r="P130" s="73"/>
      <c r="Q130" s="72"/>
      <c r="R130" s="72"/>
      <c r="S130" s="74"/>
      <c r="T130" s="74"/>
      <c r="U130" s="75"/>
      <c r="V130" s="74"/>
      <c r="W130" s="76"/>
      <c r="X130" s="77">
        <f t="shared" si="63"/>
        <v>0</v>
      </c>
      <c r="Y130" s="78">
        <f t="shared" si="65"/>
        <v>0</v>
      </c>
      <c r="Z130" s="79">
        <f t="shared" si="66"/>
        <v>0</v>
      </c>
      <c r="AA130" s="79">
        <f t="shared" si="67"/>
        <v>2</v>
      </c>
      <c r="AB130" s="79">
        <f t="shared" si="68"/>
        <v>2</v>
      </c>
      <c r="AC130" s="79">
        <f t="shared" si="69"/>
        <v>0</v>
      </c>
      <c r="AD130" s="79">
        <f t="shared" si="70"/>
        <v>0</v>
      </c>
      <c r="AE130" s="79">
        <f t="shared" si="71"/>
        <v>4</v>
      </c>
      <c r="AF130" s="79">
        <f t="shared" si="72"/>
        <v>0</v>
      </c>
      <c r="AG130" s="79">
        <f t="shared" si="73"/>
        <v>0</v>
      </c>
      <c r="AH130" s="79">
        <f t="shared" si="74"/>
        <v>0</v>
      </c>
      <c r="AI130" s="79">
        <f t="shared" si="75"/>
        <v>0</v>
      </c>
      <c r="AJ130" s="79">
        <f t="shared" si="76"/>
        <v>0</v>
      </c>
      <c r="AK130" s="80">
        <f t="shared" si="77"/>
        <v>0</v>
      </c>
      <c r="AL130" s="80">
        <f t="shared" si="78"/>
        <v>0</v>
      </c>
      <c r="AM130" s="81">
        <f t="shared" si="79"/>
        <v>0</v>
      </c>
      <c r="AN130" s="77">
        <f t="shared" si="80"/>
        <v>0</v>
      </c>
      <c r="AO130" s="82">
        <v>41351</v>
      </c>
      <c r="AP130" s="13" t="s">
        <v>50</v>
      </c>
      <c r="AR130" s="13" t="str">
        <f t="shared" si="54"/>
        <v>GRIMAUD</v>
      </c>
      <c r="AS130" s="13" t="str">
        <f t="shared" si="55"/>
        <v>Alexandre</v>
      </c>
      <c r="AT130" s="13" t="str">
        <f t="shared" si="56"/>
        <v>Jura Dôlois Cyclisme</v>
      </c>
      <c r="AU130" s="151">
        <f t="shared" si="53"/>
        <v>27011</v>
      </c>
      <c r="AV130" s="102" t="str">
        <f t="shared" si="57"/>
        <v>39</v>
      </c>
      <c r="AW130" s="13">
        <f t="shared" si="58"/>
        <v>2</v>
      </c>
      <c r="AX130" s="13">
        <f t="shared" si="59"/>
        <v>0</v>
      </c>
      <c r="AY130" s="13">
        <f t="shared" si="60"/>
        <v>0</v>
      </c>
    </row>
    <row r="131" spans="1:51" s="13" customFormat="1" ht="13.5" customHeight="1" x14ac:dyDescent="0.25">
      <c r="A131" s="44" t="s">
        <v>231</v>
      </c>
      <c r="B131" s="45" t="s">
        <v>141</v>
      </c>
      <c r="C131" s="46" t="s">
        <v>329</v>
      </c>
      <c r="D131" s="47" t="s">
        <v>294</v>
      </c>
      <c r="E131" s="48">
        <v>17579</v>
      </c>
      <c r="F131" s="49"/>
      <c r="G131" s="50"/>
      <c r="H131" s="50"/>
      <c r="I131" s="51"/>
      <c r="J131" s="50"/>
      <c r="K131" s="50"/>
      <c r="L131" s="52" t="s">
        <v>56</v>
      </c>
      <c r="M131" s="52"/>
      <c r="N131" s="50"/>
      <c r="O131" s="50"/>
      <c r="P131" s="51"/>
      <c r="Q131" s="50"/>
      <c r="R131" s="50"/>
      <c r="S131" s="52"/>
      <c r="T131" s="52"/>
      <c r="U131" s="53"/>
      <c r="V131" s="52"/>
      <c r="W131" s="54"/>
      <c r="X131" s="58">
        <f t="shared" si="63"/>
        <v>0</v>
      </c>
      <c r="Y131" s="65">
        <f t="shared" si="65"/>
        <v>0</v>
      </c>
      <c r="Z131" s="55">
        <f t="shared" si="66"/>
        <v>0</v>
      </c>
      <c r="AA131" s="55">
        <f t="shared" si="67"/>
        <v>0</v>
      </c>
      <c r="AB131" s="55">
        <f t="shared" si="68"/>
        <v>0</v>
      </c>
      <c r="AC131" s="55">
        <f t="shared" si="69"/>
        <v>0</v>
      </c>
      <c r="AD131" s="55">
        <f t="shared" si="70"/>
        <v>0</v>
      </c>
      <c r="AE131" s="55">
        <f t="shared" si="71"/>
        <v>0</v>
      </c>
      <c r="AF131" s="55">
        <f t="shared" si="72"/>
        <v>0</v>
      </c>
      <c r="AG131" s="55">
        <f t="shared" si="73"/>
        <v>5</v>
      </c>
      <c r="AH131" s="55">
        <f t="shared" si="74"/>
        <v>5</v>
      </c>
      <c r="AI131" s="55">
        <f t="shared" si="75"/>
        <v>0</v>
      </c>
      <c r="AJ131" s="55">
        <f t="shared" si="76"/>
        <v>0</v>
      </c>
      <c r="AK131" s="56">
        <f t="shared" si="77"/>
        <v>0</v>
      </c>
      <c r="AL131" s="56">
        <f t="shared" si="78"/>
        <v>0</v>
      </c>
      <c r="AM131" s="57">
        <f t="shared" si="79"/>
        <v>0</v>
      </c>
      <c r="AN131" s="58">
        <f t="shared" si="80"/>
        <v>0</v>
      </c>
      <c r="AO131" s="59">
        <v>41347</v>
      </c>
      <c r="AP131" s="13" t="s">
        <v>50</v>
      </c>
      <c r="AR131" s="13" t="str">
        <f t="shared" si="54"/>
        <v>GROS</v>
      </c>
      <c r="AS131" s="13" t="str">
        <f t="shared" si="55"/>
        <v>Guy</v>
      </c>
      <c r="AT131" s="13" t="str">
        <f t="shared" si="56"/>
        <v>Jura Dôlois Cyclisme</v>
      </c>
      <c r="AU131" s="151">
        <f t="shared" si="53"/>
        <v>17579</v>
      </c>
      <c r="AV131" s="102" t="str">
        <f t="shared" si="57"/>
        <v>39</v>
      </c>
      <c r="AW131" s="13">
        <f t="shared" si="58"/>
        <v>5</v>
      </c>
      <c r="AX131" s="13">
        <f t="shared" si="59"/>
        <v>0</v>
      </c>
      <c r="AY131" s="13">
        <f t="shared" si="60"/>
        <v>0</v>
      </c>
    </row>
    <row r="132" spans="1:51" ht="13.5" customHeight="1" x14ac:dyDescent="0.25">
      <c r="A132" s="66" t="s">
        <v>479</v>
      </c>
      <c r="B132" s="67" t="s">
        <v>480</v>
      </c>
      <c r="C132" s="68" t="s">
        <v>481</v>
      </c>
      <c r="D132" s="69" t="s">
        <v>39</v>
      </c>
      <c r="E132" s="70">
        <v>30377</v>
      </c>
      <c r="F132" s="71"/>
      <c r="G132" s="72"/>
      <c r="H132" s="72"/>
      <c r="I132" s="73"/>
      <c r="J132" s="72"/>
      <c r="K132" s="72"/>
      <c r="L132" s="74"/>
      <c r="M132" s="74"/>
      <c r="N132" s="72"/>
      <c r="O132" s="72"/>
      <c r="P132" s="73"/>
      <c r="Q132" s="72"/>
      <c r="R132" s="72"/>
      <c r="S132" s="74" t="s">
        <v>56</v>
      </c>
      <c r="T132" s="74"/>
      <c r="U132" s="75"/>
      <c r="V132" s="74"/>
      <c r="W132" s="76"/>
      <c r="X132" s="77">
        <f t="shared" si="63"/>
        <v>0</v>
      </c>
      <c r="Y132" s="78">
        <f t="shared" si="65"/>
        <v>0</v>
      </c>
      <c r="Z132" s="79">
        <f t="shared" si="66"/>
        <v>0</v>
      </c>
      <c r="AA132" s="79">
        <f t="shared" si="67"/>
        <v>0</v>
      </c>
      <c r="AB132" s="79">
        <f t="shared" si="68"/>
        <v>0</v>
      </c>
      <c r="AC132" s="79">
        <f t="shared" si="69"/>
        <v>0</v>
      </c>
      <c r="AD132" s="79">
        <f t="shared" si="70"/>
        <v>0</v>
      </c>
      <c r="AE132" s="79">
        <f t="shared" si="71"/>
        <v>4</v>
      </c>
      <c r="AF132" s="79">
        <f t="shared" si="72"/>
        <v>4</v>
      </c>
      <c r="AG132" s="79">
        <f t="shared" si="73"/>
        <v>0</v>
      </c>
      <c r="AH132" s="79">
        <f t="shared" si="74"/>
        <v>0</v>
      </c>
      <c r="AI132" s="79">
        <f t="shared" si="75"/>
        <v>0</v>
      </c>
      <c r="AJ132" s="79">
        <f t="shared" si="76"/>
        <v>0</v>
      </c>
      <c r="AK132" s="80">
        <f t="shared" si="77"/>
        <v>0</v>
      </c>
      <c r="AL132" s="80">
        <f t="shared" si="78"/>
        <v>0</v>
      </c>
      <c r="AM132" s="81">
        <f t="shared" si="79"/>
        <v>0</v>
      </c>
      <c r="AN132" s="77">
        <f t="shared" si="80"/>
        <v>0</v>
      </c>
      <c r="AO132" s="82">
        <v>41357</v>
      </c>
      <c r="AP132" s="13" t="s">
        <v>122</v>
      </c>
      <c r="AR132" s="13" t="str">
        <f t="shared" si="54"/>
        <v>GROULARD</v>
      </c>
      <c r="AS132" s="13" t="str">
        <f t="shared" si="55"/>
        <v>Gaëtan</v>
      </c>
      <c r="AT132" s="13" t="str">
        <f t="shared" si="56"/>
        <v>GO le Coteau</v>
      </c>
      <c r="AU132" s="151">
        <f t="shared" si="53"/>
        <v>30377</v>
      </c>
      <c r="AV132" s="102" t="str">
        <f t="shared" si="57"/>
        <v>42</v>
      </c>
      <c r="AW132" s="13">
        <f t="shared" si="58"/>
        <v>4</v>
      </c>
      <c r="AX132" s="13">
        <f t="shared" si="59"/>
        <v>0</v>
      </c>
      <c r="AY132" s="13">
        <f t="shared" si="60"/>
        <v>0</v>
      </c>
    </row>
    <row r="133" spans="1:51" ht="13.5" customHeight="1" x14ac:dyDescent="0.25">
      <c r="A133" s="44" t="s">
        <v>379</v>
      </c>
      <c r="B133" s="45" t="s">
        <v>44</v>
      </c>
      <c r="C133" s="46" t="s">
        <v>62</v>
      </c>
      <c r="D133" s="47" t="s">
        <v>23</v>
      </c>
      <c r="E133" s="48">
        <v>29291</v>
      </c>
      <c r="F133" s="49"/>
      <c r="G133" s="50"/>
      <c r="H133" s="50"/>
      <c r="I133" s="51"/>
      <c r="J133" s="50"/>
      <c r="K133" s="50" t="s">
        <v>56</v>
      </c>
      <c r="L133" s="52"/>
      <c r="M133" s="52"/>
      <c r="N133" s="50"/>
      <c r="O133" s="50"/>
      <c r="P133" s="51"/>
      <c r="Q133" s="50"/>
      <c r="R133" s="50"/>
      <c r="S133" s="52"/>
      <c r="T133" s="52"/>
      <c r="U133" s="53"/>
      <c r="V133" s="52"/>
      <c r="W133" s="54"/>
      <c r="X133" s="58">
        <f t="shared" si="63"/>
        <v>0</v>
      </c>
      <c r="Y133" s="65">
        <f t="shared" si="65"/>
        <v>0</v>
      </c>
      <c r="Z133" s="55">
        <f t="shared" si="66"/>
        <v>0</v>
      </c>
      <c r="AA133" s="55">
        <f t="shared" si="67"/>
        <v>0</v>
      </c>
      <c r="AB133" s="55">
        <f t="shared" si="68"/>
        <v>0</v>
      </c>
      <c r="AC133" s="55">
        <f t="shared" si="69"/>
        <v>0</v>
      </c>
      <c r="AD133" s="55">
        <f t="shared" si="70"/>
        <v>0</v>
      </c>
      <c r="AE133" s="55">
        <f t="shared" si="71"/>
        <v>4</v>
      </c>
      <c r="AF133" s="55">
        <f t="shared" si="72"/>
        <v>4</v>
      </c>
      <c r="AG133" s="55">
        <f t="shared" si="73"/>
        <v>0</v>
      </c>
      <c r="AH133" s="55">
        <f t="shared" si="74"/>
        <v>0</v>
      </c>
      <c r="AI133" s="55">
        <f t="shared" si="75"/>
        <v>0</v>
      </c>
      <c r="AJ133" s="55">
        <f t="shared" si="76"/>
        <v>0</v>
      </c>
      <c r="AK133" s="56">
        <f t="shared" si="77"/>
        <v>0</v>
      </c>
      <c r="AL133" s="56">
        <f t="shared" si="78"/>
        <v>0</v>
      </c>
      <c r="AM133" s="57">
        <f t="shared" si="79"/>
        <v>0</v>
      </c>
      <c r="AN133" s="58">
        <f t="shared" si="80"/>
        <v>0</v>
      </c>
      <c r="AO133" s="59">
        <v>41342</v>
      </c>
      <c r="AP133" s="13" t="s">
        <v>50</v>
      </c>
      <c r="AR133" s="13" t="str">
        <f t="shared" si="54"/>
        <v>GUIDE</v>
      </c>
      <c r="AS133" s="13" t="str">
        <f t="shared" si="55"/>
        <v>Julien</v>
      </c>
      <c r="AT133" s="13" t="str">
        <f t="shared" si="56"/>
        <v>AC Francheleins</v>
      </c>
      <c r="AU133" s="151">
        <f t="shared" si="53"/>
        <v>29291</v>
      </c>
      <c r="AV133" s="102" t="str">
        <f t="shared" si="57"/>
        <v>01</v>
      </c>
      <c r="AW133" s="13">
        <f t="shared" si="58"/>
        <v>4</v>
      </c>
      <c r="AX133" s="13">
        <f t="shared" si="59"/>
        <v>0</v>
      </c>
      <c r="AY133" s="13">
        <f t="shared" si="60"/>
        <v>0</v>
      </c>
    </row>
    <row r="134" spans="1:51" ht="13.5" customHeight="1" x14ac:dyDescent="0.25">
      <c r="A134" s="66" t="s">
        <v>233</v>
      </c>
      <c r="B134" s="67" t="s">
        <v>95</v>
      </c>
      <c r="C134" s="68" t="s">
        <v>453</v>
      </c>
      <c r="D134" s="69" t="s">
        <v>23</v>
      </c>
      <c r="E134" s="70">
        <v>16535</v>
      </c>
      <c r="F134" s="71"/>
      <c r="G134" s="72"/>
      <c r="H134" s="72"/>
      <c r="I134" s="73"/>
      <c r="J134" s="72"/>
      <c r="K134" s="72"/>
      <c r="L134" s="74" t="s">
        <v>56</v>
      </c>
      <c r="M134" s="74"/>
      <c r="N134" s="72"/>
      <c r="O134" s="72"/>
      <c r="P134" s="73"/>
      <c r="Q134" s="72"/>
      <c r="R134" s="72"/>
      <c r="S134" s="74"/>
      <c r="T134" s="74"/>
      <c r="U134" s="75"/>
      <c r="V134" s="74"/>
      <c r="W134" s="76"/>
      <c r="X134" s="77">
        <f t="shared" si="63"/>
        <v>0</v>
      </c>
      <c r="Y134" s="78">
        <f t="shared" si="65"/>
        <v>0</v>
      </c>
      <c r="Z134" s="79">
        <f t="shared" si="66"/>
        <v>0</v>
      </c>
      <c r="AA134" s="79">
        <f t="shared" si="67"/>
        <v>0</v>
      </c>
      <c r="AB134" s="79">
        <f t="shared" si="68"/>
        <v>0</v>
      </c>
      <c r="AC134" s="79">
        <f t="shared" si="69"/>
        <v>0</v>
      </c>
      <c r="AD134" s="79">
        <f t="shared" si="70"/>
        <v>0</v>
      </c>
      <c r="AE134" s="79">
        <f t="shared" si="71"/>
        <v>0</v>
      </c>
      <c r="AF134" s="79">
        <f t="shared" si="72"/>
        <v>0</v>
      </c>
      <c r="AG134" s="79">
        <f t="shared" si="73"/>
        <v>5</v>
      </c>
      <c r="AH134" s="79">
        <f t="shared" si="74"/>
        <v>5</v>
      </c>
      <c r="AI134" s="79">
        <f t="shared" si="75"/>
        <v>0</v>
      </c>
      <c r="AJ134" s="79">
        <f t="shared" si="76"/>
        <v>0</v>
      </c>
      <c r="AK134" s="80">
        <f t="shared" si="77"/>
        <v>0</v>
      </c>
      <c r="AL134" s="80">
        <f t="shared" si="78"/>
        <v>0</v>
      </c>
      <c r="AM134" s="81">
        <f t="shared" si="79"/>
        <v>0</v>
      </c>
      <c r="AN134" s="77">
        <f t="shared" si="80"/>
        <v>0</v>
      </c>
      <c r="AO134" s="82">
        <v>41344</v>
      </c>
      <c r="AP134" s="13" t="s">
        <v>50</v>
      </c>
      <c r="AR134" s="13" t="str">
        <f t="shared" si="54"/>
        <v>GUIGON</v>
      </c>
      <c r="AS134" s="13" t="str">
        <f t="shared" si="55"/>
        <v>Michel</v>
      </c>
      <c r="AT134" s="13" t="str">
        <f t="shared" si="56"/>
        <v>VC Trévoltien</v>
      </c>
      <c r="AU134" s="151">
        <f t="shared" si="53"/>
        <v>16535</v>
      </c>
      <c r="AV134" s="102" t="str">
        <f t="shared" si="57"/>
        <v>01</v>
      </c>
      <c r="AW134" s="13">
        <f t="shared" si="58"/>
        <v>5</v>
      </c>
      <c r="AX134" s="13">
        <f t="shared" si="59"/>
        <v>0</v>
      </c>
      <c r="AY134" s="13">
        <f t="shared" si="60"/>
        <v>0</v>
      </c>
    </row>
    <row r="135" spans="1:51" ht="13.5" customHeight="1" x14ac:dyDescent="0.25">
      <c r="A135" s="44" t="s">
        <v>565</v>
      </c>
      <c r="B135" s="45" t="s">
        <v>115</v>
      </c>
      <c r="C135" s="46" t="s">
        <v>566</v>
      </c>
      <c r="D135" s="47" t="s">
        <v>35</v>
      </c>
      <c r="E135" s="48">
        <v>31166</v>
      </c>
      <c r="F135" s="49"/>
      <c r="G135" s="50" t="s">
        <v>56</v>
      </c>
      <c r="H135" s="50"/>
      <c r="I135" s="51"/>
      <c r="J135" s="50"/>
      <c r="K135" s="50"/>
      <c r="L135" s="52"/>
      <c r="M135" s="52"/>
      <c r="N135" s="50"/>
      <c r="O135" s="50"/>
      <c r="P135" s="51"/>
      <c r="Q135" s="50" t="s">
        <v>56</v>
      </c>
      <c r="R135" s="50"/>
      <c r="S135" s="52"/>
      <c r="T135" s="52"/>
      <c r="U135" s="53"/>
      <c r="V135" s="52"/>
      <c r="W135" s="54"/>
      <c r="X135" s="58">
        <f t="shared" si="63"/>
        <v>0</v>
      </c>
      <c r="Y135" s="65">
        <f t="shared" si="65"/>
        <v>1</v>
      </c>
      <c r="Z135" s="55">
        <f t="shared" si="66"/>
        <v>1</v>
      </c>
      <c r="AA135" s="55">
        <f t="shared" si="67"/>
        <v>2</v>
      </c>
      <c r="AB135" s="55">
        <f t="shared" si="68"/>
        <v>0</v>
      </c>
      <c r="AC135" s="55">
        <f t="shared" si="69"/>
        <v>0</v>
      </c>
      <c r="AD135" s="55">
        <f t="shared" si="70"/>
        <v>0</v>
      </c>
      <c r="AE135" s="55">
        <f t="shared" si="71"/>
        <v>0</v>
      </c>
      <c r="AF135" s="55">
        <f t="shared" si="72"/>
        <v>0</v>
      </c>
      <c r="AG135" s="55">
        <f t="shared" si="73"/>
        <v>0</v>
      </c>
      <c r="AH135" s="55">
        <f t="shared" si="74"/>
        <v>0</v>
      </c>
      <c r="AI135" s="55">
        <f t="shared" si="75"/>
        <v>0</v>
      </c>
      <c r="AJ135" s="55">
        <f t="shared" si="76"/>
        <v>0</v>
      </c>
      <c r="AK135" s="56">
        <f t="shared" si="77"/>
        <v>0</v>
      </c>
      <c r="AL135" s="56">
        <f t="shared" si="78"/>
        <v>0</v>
      </c>
      <c r="AM135" s="57">
        <f t="shared" si="79"/>
        <v>0</v>
      </c>
      <c r="AN135" s="58">
        <f t="shared" si="80"/>
        <v>0</v>
      </c>
      <c r="AO135" s="59">
        <v>41389</v>
      </c>
      <c r="AP135" s="13" t="s">
        <v>50</v>
      </c>
      <c r="AR135" s="13" t="str">
        <f t="shared" si="54"/>
        <v>GUILLOT</v>
      </c>
      <c r="AS135" s="13" t="str">
        <f t="shared" si="55"/>
        <v>Nicolas</v>
      </c>
      <c r="AT135" s="13" t="str">
        <f t="shared" si="56"/>
        <v>Dijon Sport Cyclisme</v>
      </c>
      <c r="AU135" s="151">
        <f t="shared" ref="AU135:AU198" si="81">E135</f>
        <v>31166</v>
      </c>
      <c r="AV135" s="102" t="str">
        <f t="shared" si="57"/>
        <v>21</v>
      </c>
      <c r="AW135" s="13">
        <f t="shared" si="58"/>
        <v>1</v>
      </c>
      <c r="AX135" s="13">
        <f t="shared" si="59"/>
        <v>0</v>
      </c>
      <c r="AY135" s="13">
        <f t="shared" si="60"/>
        <v>0</v>
      </c>
    </row>
    <row r="136" spans="1:51" ht="13.5" customHeight="1" x14ac:dyDescent="0.25">
      <c r="A136" s="66" t="s">
        <v>567</v>
      </c>
      <c r="B136" s="67" t="s">
        <v>144</v>
      </c>
      <c r="C136" s="68" t="s">
        <v>118</v>
      </c>
      <c r="D136" s="69" t="s">
        <v>35</v>
      </c>
      <c r="E136" s="70">
        <v>24124</v>
      </c>
      <c r="F136" s="71"/>
      <c r="G136" s="72"/>
      <c r="H136" s="72"/>
      <c r="I136" s="73"/>
      <c r="J136" s="72"/>
      <c r="K136" s="72" t="s">
        <v>56</v>
      </c>
      <c r="L136" s="74"/>
      <c r="M136" s="74"/>
      <c r="N136" s="72"/>
      <c r="O136" s="72"/>
      <c r="P136" s="73"/>
      <c r="Q136" s="72"/>
      <c r="R136" s="72"/>
      <c r="S136" s="74"/>
      <c r="T136" s="74"/>
      <c r="U136" s="75"/>
      <c r="V136" s="74"/>
      <c r="W136" s="76"/>
      <c r="X136" s="77">
        <f t="shared" si="63"/>
        <v>0</v>
      </c>
      <c r="Y136" s="78">
        <f t="shared" si="65"/>
        <v>0</v>
      </c>
      <c r="Z136" s="79">
        <f t="shared" si="66"/>
        <v>0</v>
      </c>
      <c r="AA136" s="79">
        <f t="shared" si="67"/>
        <v>0</v>
      </c>
      <c r="AB136" s="79">
        <f t="shared" si="68"/>
        <v>0</v>
      </c>
      <c r="AC136" s="79">
        <f t="shared" si="69"/>
        <v>0</v>
      </c>
      <c r="AD136" s="79">
        <f t="shared" si="70"/>
        <v>0</v>
      </c>
      <c r="AE136" s="79">
        <f t="shared" si="71"/>
        <v>4</v>
      </c>
      <c r="AF136" s="79">
        <f t="shared" si="72"/>
        <v>4</v>
      </c>
      <c r="AG136" s="79">
        <f t="shared" si="73"/>
        <v>0</v>
      </c>
      <c r="AH136" s="79">
        <f t="shared" si="74"/>
        <v>0</v>
      </c>
      <c r="AI136" s="79">
        <f t="shared" si="75"/>
        <v>0</v>
      </c>
      <c r="AJ136" s="79">
        <f t="shared" si="76"/>
        <v>0</v>
      </c>
      <c r="AK136" s="80">
        <f t="shared" si="77"/>
        <v>0</v>
      </c>
      <c r="AL136" s="80">
        <f t="shared" si="78"/>
        <v>0</v>
      </c>
      <c r="AM136" s="81">
        <f t="shared" si="79"/>
        <v>0</v>
      </c>
      <c r="AN136" s="77">
        <f t="shared" si="80"/>
        <v>0</v>
      </c>
      <c r="AO136" s="82">
        <v>41379</v>
      </c>
      <c r="AP136" s="13" t="s">
        <v>50</v>
      </c>
      <c r="AR136" s="13" t="str">
        <f t="shared" si="54"/>
        <v>GUILLOTIN</v>
      </c>
      <c r="AS136" s="13" t="str">
        <f t="shared" si="55"/>
        <v>Jacques</v>
      </c>
      <c r="AT136" s="13" t="str">
        <f t="shared" si="56"/>
        <v>VSC Beaune</v>
      </c>
      <c r="AU136" s="151">
        <f t="shared" si="81"/>
        <v>24124</v>
      </c>
      <c r="AV136" s="102" t="str">
        <f t="shared" si="57"/>
        <v>21</v>
      </c>
      <c r="AW136" s="13">
        <f t="shared" si="58"/>
        <v>4</v>
      </c>
      <c r="AX136" s="13">
        <f t="shared" si="59"/>
        <v>0</v>
      </c>
      <c r="AY136" s="13">
        <f t="shared" si="60"/>
        <v>0</v>
      </c>
    </row>
    <row r="137" spans="1:51" ht="13.5" customHeight="1" x14ac:dyDescent="0.25">
      <c r="A137" s="44" t="s">
        <v>482</v>
      </c>
      <c r="B137" s="45" t="s">
        <v>141</v>
      </c>
      <c r="C137" s="46" t="s">
        <v>337</v>
      </c>
      <c r="D137" s="47" t="s">
        <v>39</v>
      </c>
      <c r="E137" s="48">
        <v>20778</v>
      </c>
      <c r="F137" s="49"/>
      <c r="G137" s="50"/>
      <c r="H137" s="50"/>
      <c r="I137" s="51"/>
      <c r="J137" s="50"/>
      <c r="K137" s="50"/>
      <c r="L137" s="52"/>
      <c r="M137" s="52"/>
      <c r="N137" s="50"/>
      <c r="O137" s="50"/>
      <c r="P137" s="51"/>
      <c r="Q137" s="50"/>
      <c r="R137" s="50"/>
      <c r="S137" s="52"/>
      <c r="T137" s="52" t="s">
        <v>56</v>
      </c>
      <c r="U137" s="53"/>
      <c r="V137" s="52"/>
      <c r="W137" s="54"/>
      <c r="X137" s="58">
        <f t="shared" si="63"/>
        <v>0</v>
      </c>
      <c r="Y137" s="65">
        <f t="shared" si="65"/>
        <v>0</v>
      </c>
      <c r="Z137" s="55">
        <f t="shared" si="66"/>
        <v>0</v>
      </c>
      <c r="AA137" s="55">
        <f t="shared" si="67"/>
        <v>0</v>
      </c>
      <c r="AB137" s="55">
        <f t="shared" si="68"/>
        <v>0</v>
      </c>
      <c r="AC137" s="55">
        <f t="shared" si="69"/>
        <v>0</v>
      </c>
      <c r="AD137" s="55">
        <f t="shared" si="70"/>
        <v>0</v>
      </c>
      <c r="AE137" s="55">
        <f t="shared" si="71"/>
        <v>0</v>
      </c>
      <c r="AF137" s="55">
        <f t="shared" si="72"/>
        <v>0</v>
      </c>
      <c r="AG137" s="55">
        <f t="shared" si="73"/>
        <v>5</v>
      </c>
      <c r="AH137" s="55">
        <f t="shared" si="74"/>
        <v>5</v>
      </c>
      <c r="AI137" s="55">
        <f t="shared" si="75"/>
        <v>0</v>
      </c>
      <c r="AJ137" s="55">
        <f t="shared" si="76"/>
        <v>0</v>
      </c>
      <c r="AK137" s="56">
        <f t="shared" si="77"/>
        <v>0</v>
      </c>
      <c r="AL137" s="56">
        <f t="shared" si="78"/>
        <v>0</v>
      </c>
      <c r="AM137" s="57">
        <f t="shared" si="79"/>
        <v>0</v>
      </c>
      <c r="AN137" s="58">
        <f t="shared" si="80"/>
        <v>0</v>
      </c>
      <c r="AO137" s="59">
        <v>41358</v>
      </c>
      <c r="AP137" s="13" t="s">
        <v>50</v>
      </c>
      <c r="AR137" s="13" t="str">
        <f t="shared" si="54"/>
        <v>HAMELIN</v>
      </c>
      <c r="AS137" s="13" t="str">
        <f t="shared" si="55"/>
        <v>Guy</v>
      </c>
      <c r="AT137" s="13" t="str">
        <f t="shared" si="56"/>
        <v>VC Villerest</v>
      </c>
      <c r="AU137" s="151">
        <f t="shared" si="81"/>
        <v>20778</v>
      </c>
      <c r="AV137" s="102" t="str">
        <f t="shared" si="57"/>
        <v>42</v>
      </c>
      <c r="AW137" s="13">
        <f t="shared" si="58"/>
        <v>5</v>
      </c>
      <c r="AX137" s="13">
        <f t="shared" si="59"/>
        <v>0</v>
      </c>
      <c r="AY137" s="13">
        <f t="shared" si="60"/>
        <v>0</v>
      </c>
    </row>
    <row r="138" spans="1:51" ht="13.5" customHeight="1" x14ac:dyDescent="0.25">
      <c r="A138" s="66" t="s">
        <v>392</v>
      </c>
      <c r="B138" s="67" t="s">
        <v>175</v>
      </c>
      <c r="C138" s="68" t="s">
        <v>393</v>
      </c>
      <c r="D138" s="69" t="s">
        <v>300</v>
      </c>
      <c r="E138" s="70">
        <v>22238</v>
      </c>
      <c r="F138" s="71"/>
      <c r="G138" s="72" t="s">
        <v>56</v>
      </c>
      <c r="H138" s="72"/>
      <c r="I138" s="73"/>
      <c r="J138" s="72"/>
      <c r="K138" s="72"/>
      <c r="L138" s="74"/>
      <c r="M138" s="74"/>
      <c r="N138" s="72"/>
      <c r="O138" s="72"/>
      <c r="P138" s="73"/>
      <c r="Q138" s="72"/>
      <c r="R138" s="72"/>
      <c r="S138" s="74" t="s">
        <v>56</v>
      </c>
      <c r="T138" s="74"/>
      <c r="U138" s="75"/>
      <c r="V138" s="74"/>
      <c r="W138" s="76"/>
      <c r="X138" s="77">
        <f t="shared" si="63"/>
        <v>0</v>
      </c>
      <c r="Y138" s="78">
        <f t="shared" si="65"/>
        <v>1</v>
      </c>
      <c r="Z138" s="79">
        <f t="shared" si="66"/>
        <v>1</v>
      </c>
      <c r="AA138" s="79">
        <f t="shared" si="67"/>
        <v>0</v>
      </c>
      <c r="AB138" s="79">
        <f t="shared" si="68"/>
        <v>0</v>
      </c>
      <c r="AC138" s="79">
        <f t="shared" si="69"/>
        <v>0</v>
      </c>
      <c r="AD138" s="79">
        <f t="shared" si="70"/>
        <v>0</v>
      </c>
      <c r="AE138" s="79">
        <f t="shared" si="71"/>
        <v>4</v>
      </c>
      <c r="AF138" s="79">
        <f t="shared" si="72"/>
        <v>0</v>
      </c>
      <c r="AG138" s="79">
        <f t="shared" si="73"/>
        <v>0</v>
      </c>
      <c r="AH138" s="79">
        <f t="shared" si="74"/>
        <v>0</v>
      </c>
      <c r="AI138" s="79">
        <f t="shared" si="75"/>
        <v>0</v>
      </c>
      <c r="AJ138" s="79">
        <f t="shared" si="76"/>
        <v>0</v>
      </c>
      <c r="AK138" s="80">
        <f t="shared" si="77"/>
        <v>0</v>
      </c>
      <c r="AL138" s="80">
        <f t="shared" si="78"/>
        <v>0</v>
      </c>
      <c r="AM138" s="81">
        <f t="shared" si="79"/>
        <v>0</v>
      </c>
      <c r="AN138" s="77">
        <f t="shared" si="80"/>
        <v>0</v>
      </c>
      <c r="AO138" s="82">
        <v>41344</v>
      </c>
      <c r="AP138" s="13" t="s">
        <v>394</v>
      </c>
      <c r="AR138" s="13" t="str">
        <f t="shared" si="54"/>
        <v>HANS</v>
      </c>
      <c r="AS138" s="13" t="str">
        <f t="shared" si="55"/>
        <v>Patrice</v>
      </c>
      <c r="AT138" s="13" t="str">
        <f t="shared" si="56"/>
        <v>ASA</v>
      </c>
      <c r="AU138" s="151">
        <f t="shared" si="81"/>
        <v>22238</v>
      </c>
      <c r="AV138" s="102" t="str">
        <f t="shared" si="57"/>
        <v>25</v>
      </c>
      <c r="AW138" s="13">
        <f t="shared" si="58"/>
        <v>1</v>
      </c>
      <c r="AX138" s="13">
        <f t="shared" si="59"/>
        <v>0</v>
      </c>
      <c r="AY138" s="13">
        <f t="shared" si="60"/>
        <v>0</v>
      </c>
    </row>
    <row r="139" spans="1:51" ht="13.5" customHeight="1" x14ac:dyDescent="0.25">
      <c r="A139" s="44" t="s">
        <v>349</v>
      </c>
      <c r="B139" s="45" t="s">
        <v>24</v>
      </c>
      <c r="C139" s="46" t="s">
        <v>359</v>
      </c>
      <c r="D139" s="47" t="s">
        <v>358</v>
      </c>
      <c r="E139" s="48">
        <v>15427</v>
      </c>
      <c r="F139" s="49"/>
      <c r="G139" s="50"/>
      <c r="H139" s="50"/>
      <c r="I139" s="51"/>
      <c r="J139" s="50"/>
      <c r="K139" s="50"/>
      <c r="L139" s="52" t="s">
        <v>56</v>
      </c>
      <c r="M139" s="52"/>
      <c r="N139" s="50"/>
      <c r="O139" s="50"/>
      <c r="P139" s="51"/>
      <c r="Q139" s="50"/>
      <c r="R139" s="50"/>
      <c r="S139" s="52"/>
      <c r="T139" s="52"/>
      <c r="U139" s="53"/>
      <c r="V139" s="52"/>
      <c r="W139" s="54"/>
      <c r="X139" s="58">
        <f t="shared" si="63"/>
        <v>0</v>
      </c>
      <c r="Y139" s="65">
        <f t="shared" si="65"/>
        <v>0</v>
      </c>
      <c r="Z139" s="55">
        <f t="shared" si="66"/>
        <v>0</v>
      </c>
      <c r="AA139" s="55">
        <f t="shared" si="67"/>
        <v>0</v>
      </c>
      <c r="AB139" s="55">
        <f t="shared" si="68"/>
        <v>0</v>
      </c>
      <c r="AC139" s="55">
        <f t="shared" si="69"/>
        <v>0</v>
      </c>
      <c r="AD139" s="55">
        <f t="shared" si="70"/>
        <v>0</v>
      </c>
      <c r="AE139" s="55">
        <f t="shared" si="71"/>
        <v>0</v>
      </c>
      <c r="AF139" s="55">
        <f t="shared" si="72"/>
        <v>0</v>
      </c>
      <c r="AG139" s="55">
        <f t="shared" si="73"/>
        <v>5</v>
      </c>
      <c r="AH139" s="55">
        <f t="shared" si="74"/>
        <v>5</v>
      </c>
      <c r="AI139" s="55">
        <f t="shared" si="75"/>
        <v>0</v>
      </c>
      <c r="AJ139" s="55">
        <f t="shared" si="76"/>
        <v>0</v>
      </c>
      <c r="AK139" s="56">
        <f t="shared" si="77"/>
        <v>0</v>
      </c>
      <c r="AL139" s="56">
        <f t="shared" si="78"/>
        <v>0</v>
      </c>
      <c r="AM139" s="57">
        <f t="shared" si="79"/>
        <v>0</v>
      </c>
      <c r="AN139" s="58">
        <f t="shared" si="80"/>
        <v>0</v>
      </c>
      <c r="AO139" s="59">
        <v>41369</v>
      </c>
      <c r="AP139" s="13" t="s">
        <v>50</v>
      </c>
      <c r="AR139" s="13" t="str">
        <f t="shared" si="54"/>
        <v>HELLIN</v>
      </c>
      <c r="AS139" s="13" t="str">
        <f t="shared" si="55"/>
        <v>Roger</v>
      </c>
      <c r="AT139" s="13" t="str">
        <f t="shared" si="56"/>
        <v>VC Beauvais</v>
      </c>
      <c r="AU139" s="151">
        <f t="shared" si="81"/>
        <v>15427</v>
      </c>
      <c r="AV139" s="102" t="str">
        <f t="shared" si="57"/>
        <v>60</v>
      </c>
      <c r="AW139" s="13">
        <f t="shared" si="58"/>
        <v>5</v>
      </c>
      <c r="AX139" s="13">
        <f t="shared" si="59"/>
        <v>0</v>
      </c>
      <c r="AY139" s="13">
        <f t="shared" si="60"/>
        <v>0</v>
      </c>
    </row>
    <row r="140" spans="1:51" ht="13.5" customHeight="1" x14ac:dyDescent="0.25">
      <c r="A140" s="66" t="s">
        <v>234</v>
      </c>
      <c r="B140" s="67" t="s">
        <v>61</v>
      </c>
      <c r="C140" s="68" t="s">
        <v>32</v>
      </c>
      <c r="D140" s="69" t="s">
        <v>23</v>
      </c>
      <c r="E140" s="70">
        <v>16874</v>
      </c>
      <c r="F140" s="71"/>
      <c r="G140" s="72"/>
      <c r="H140" s="72"/>
      <c r="I140" s="73"/>
      <c r="J140" s="72"/>
      <c r="K140" s="72"/>
      <c r="L140" s="74"/>
      <c r="M140" s="74"/>
      <c r="N140" s="72"/>
      <c r="O140" s="72"/>
      <c r="P140" s="73"/>
      <c r="Q140" s="72"/>
      <c r="R140" s="72"/>
      <c r="S140" s="74"/>
      <c r="T140" s="74" t="s">
        <v>56</v>
      </c>
      <c r="U140" s="75"/>
      <c r="V140" s="74"/>
      <c r="W140" s="76"/>
      <c r="X140" s="77">
        <f t="shared" si="63"/>
        <v>0</v>
      </c>
      <c r="Y140" s="78">
        <f t="shared" si="65"/>
        <v>0</v>
      </c>
      <c r="Z140" s="79">
        <f t="shared" si="66"/>
        <v>0</v>
      </c>
      <c r="AA140" s="79">
        <f t="shared" si="67"/>
        <v>0</v>
      </c>
      <c r="AB140" s="79">
        <f t="shared" si="68"/>
        <v>0</v>
      </c>
      <c r="AC140" s="79">
        <f t="shared" si="69"/>
        <v>0</v>
      </c>
      <c r="AD140" s="79">
        <f t="shared" si="70"/>
        <v>0</v>
      </c>
      <c r="AE140" s="79">
        <f t="shared" si="71"/>
        <v>0</v>
      </c>
      <c r="AF140" s="79">
        <f t="shared" si="72"/>
        <v>0</v>
      </c>
      <c r="AG140" s="79">
        <f t="shared" si="73"/>
        <v>5</v>
      </c>
      <c r="AH140" s="79">
        <f t="shared" si="74"/>
        <v>5</v>
      </c>
      <c r="AI140" s="79">
        <f t="shared" si="75"/>
        <v>0</v>
      </c>
      <c r="AJ140" s="79">
        <f t="shared" si="76"/>
        <v>0</v>
      </c>
      <c r="AK140" s="80">
        <f t="shared" si="77"/>
        <v>0</v>
      </c>
      <c r="AL140" s="80">
        <f t="shared" si="78"/>
        <v>0</v>
      </c>
      <c r="AM140" s="81">
        <f t="shared" si="79"/>
        <v>0</v>
      </c>
      <c r="AN140" s="77">
        <f t="shared" si="80"/>
        <v>0</v>
      </c>
      <c r="AO140" s="82">
        <v>41344</v>
      </c>
      <c r="AP140" s="13" t="s">
        <v>50</v>
      </c>
      <c r="AR140" s="13" t="str">
        <f t="shared" si="54"/>
        <v>HENRY</v>
      </c>
      <c r="AS140" s="13" t="str">
        <f t="shared" si="55"/>
        <v>Alain</v>
      </c>
      <c r="AT140" s="13" t="str">
        <f t="shared" si="56"/>
        <v>VC Lagnieu</v>
      </c>
      <c r="AU140" s="151">
        <f t="shared" si="81"/>
        <v>16874</v>
      </c>
      <c r="AV140" s="102" t="str">
        <f t="shared" si="57"/>
        <v>01</v>
      </c>
      <c r="AW140" s="13">
        <f t="shared" si="58"/>
        <v>5</v>
      </c>
      <c r="AX140" s="13">
        <f t="shared" si="59"/>
        <v>0</v>
      </c>
      <c r="AY140" s="13">
        <f t="shared" si="60"/>
        <v>0</v>
      </c>
    </row>
    <row r="141" spans="1:51" ht="13.5" customHeight="1" x14ac:dyDescent="0.25">
      <c r="A141" s="44" t="s">
        <v>234</v>
      </c>
      <c r="B141" s="45" t="s">
        <v>175</v>
      </c>
      <c r="C141" s="46" t="s">
        <v>32</v>
      </c>
      <c r="D141" s="47" t="s">
        <v>23</v>
      </c>
      <c r="E141" s="48">
        <v>24911</v>
      </c>
      <c r="F141" s="49"/>
      <c r="G141" s="50"/>
      <c r="H141" s="50"/>
      <c r="I141" s="51"/>
      <c r="J141" s="50"/>
      <c r="K141" s="50"/>
      <c r="L141" s="52"/>
      <c r="M141" s="52"/>
      <c r="N141" s="50"/>
      <c r="O141" s="50"/>
      <c r="P141" s="51"/>
      <c r="Q141" s="50"/>
      <c r="R141" s="50" t="s">
        <v>56</v>
      </c>
      <c r="S141" s="52"/>
      <c r="T141" s="52"/>
      <c r="U141" s="53"/>
      <c r="V141" s="52"/>
      <c r="W141" s="54"/>
      <c r="X141" s="58">
        <f t="shared" si="63"/>
        <v>0</v>
      </c>
      <c r="Y141" s="65">
        <f t="shared" si="65"/>
        <v>0</v>
      </c>
      <c r="Z141" s="55">
        <f t="shared" si="66"/>
        <v>0</v>
      </c>
      <c r="AA141" s="55">
        <f t="shared" si="67"/>
        <v>0</v>
      </c>
      <c r="AB141" s="55">
        <f t="shared" si="68"/>
        <v>0</v>
      </c>
      <c r="AC141" s="55">
        <f t="shared" si="69"/>
        <v>3</v>
      </c>
      <c r="AD141" s="55">
        <f t="shared" si="70"/>
        <v>3</v>
      </c>
      <c r="AE141" s="55">
        <f t="shared" si="71"/>
        <v>0</v>
      </c>
      <c r="AF141" s="55">
        <f t="shared" si="72"/>
        <v>0</v>
      </c>
      <c r="AG141" s="55">
        <f t="shared" si="73"/>
        <v>0</v>
      </c>
      <c r="AH141" s="55">
        <f t="shared" si="74"/>
        <v>0</v>
      </c>
      <c r="AI141" s="55">
        <f t="shared" si="75"/>
        <v>0</v>
      </c>
      <c r="AJ141" s="55">
        <f t="shared" si="76"/>
        <v>0</v>
      </c>
      <c r="AK141" s="56">
        <f t="shared" si="77"/>
        <v>0</v>
      </c>
      <c r="AL141" s="56">
        <f t="shared" si="78"/>
        <v>0</v>
      </c>
      <c r="AM141" s="57">
        <f t="shared" si="79"/>
        <v>0</v>
      </c>
      <c r="AN141" s="58">
        <f t="shared" si="80"/>
        <v>0</v>
      </c>
      <c r="AO141" s="59">
        <v>41344</v>
      </c>
      <c r="AP141" s="13" t="s">
        <v>50</v>
      </c>
      <c r="AR141" s="13" t="str">
        <f t="shared" si="54"/>
        <v>HENRY</v>
      </c>
      <c r="AS141" s="13" t="str">
        <f t="shared" si="55"/>
        <v>Patrice</v>
      </c>
      <c r="AT141" s="13" t="str">
        <f t="shared" si="56"/>
        <v>VC Lagnieu</v>
      </c>
      <c r="AU141" s="151">
        <f t="shared" si="81"/>
        <v>24911</v>
      </c>
      <c r="AV141" s="102" t="str">
        <f t="shared" si="57"/>
        <v>01</v>
      </c>
      <c r="AW141" s="13">
        <f t="shared" si="58"/>
        <v>3</v>
      </c>
      <c r="AX141" s="13">
        <f t="shared" si="59"/>
        <v>0</v>
      </c>
      <c r="AY141" s="13">
        <f t="shared" si="60"/>
        <v>0</v>
      </c>
    </row>
    <row r="142" spans="1:51" ht="13.5" customHeight="1" x14ac:dyDescent="0.25">
      <c r="A142" s="66" t="s">
        <v>458</v>
      </c>
      <c r="B142" s="67" t="s">
        <v>202</v>
      </c>
      <c r="C142" s="68" t="s">
        <v>42</v>
      </c>
      <c r="D142" s="69" t="s">
        <v>43</v>
      </c>
      <c r="E142" s="70"/>
      <c r="F142" s="71"/>
      <c r="G142" s="72"/>
      <c r="H142" s="72"/>
      <c r="I142" s="73"/>
      <c r="J142" s="72"/>
      <c r="K142" s="72"/>
      <c r="L142" s="74" t="s">
        <v>56</v>
      </c>
      <c r="M142" s="74"/>
      <c r="N142" s="72"/>
      <c r="O142" s="72"/>
      <c r="P142" s="73"/>
      <c r="Q142" s="72"/>
      <c r="R142" s="72"/>
      <c r="S142" s="74"/>
      <c r="T142" s="74"/>
      <c r="U142" s="75"/>
      <c r="V142" s="74"/>
      <c r="W142" s="76"/>
      <c r="X142" s="77">
        <f t="shared" si="63"/>
        <v>0</v>
      </c>
      <c r="Y142" s="78">
        <f t="shared" si="65"/>
        <v>0</v>
      </c>
      <c r="Z142" s="79">
        <f t="shared" si="66"/>
        <v>0</v>
      </c>
      <c r="AA142" s="79">
        <f t="shared" si="67"/>
        <v>0</v>
      </c>
      <c r="AB142" s="79">
        <f t="shared" si="68"/>
        <v>0</v>
      </c>
      <c r="AC142" s="79">
        <f t="shared" si="69"/>
        <v>0</v>
      </c>
      <c r="AD142" s="79">
        <f t="shared" si="70"/>
        <v>0</v>
      </c>
      <c r="AE142" s="79">
        <f t="shared" si="71"/>
        <v>0</v>
      </c>
      <c r="AF142" s="79">
        <f t="shared" si="72"/>
        <v>0</v>
      </c>
      <c r="AG142" s="79">
        <f t="shared" si="73"/>
        <v>5</v>
      </c>
      <c r="AH142" s="79">
        <f t="shared" si="74"/>
        <v>5</v>
      </c>
      <c r="AI142" s="79">
        <f t="shared" si="75"/>
        <v>0</v>
      </c>
      <c r="AJ142" s="79">
        <f t="shared" si="76"/>
        <v>0</v>
      </c>
      <c r="AK142" s="80">
        <f t="shared" si="77"/>
        <v>0</v>
      </c>
      <c r="AL142" s="80">
        <f t="shared" si="78"/>
        <v>0</v>
      </c>
      <c r="AM142" s="81">
        <f t="shared" si="79"/>
        <v>0</v>
      </c>
      <c r="AN142" s="77">
        <f t="shared" si="80"/>
        <v>0</v>
      </c>
      <c r="AO142" s="82">
        <v>41353</v>
      </c>
      <c r="AP142" s="13" t="s">
        <v>50</v>
      </c>
      <c r="AQ142" s="13" t="s">
        <v>456</v>
      </c>
      <c r="AR142" s="13" t="str">
        <f t="shared" si="54"/>
        <v>HEROLD</v>
      </c>
      <c r="AS142" s="13" t="str">
        <f t="shared" si="55"/>
        <v>Patrick</v>
      </c>
      <c r="AT142" s="13" t="str">
        <f t="shared" si="56"/>
        <v>CC Bioux</v>
      </c>
      <c r="AU142" s="151">
        <f t="shared" si="81"/>
        <v>0</v>
      </c>
      <c r="AV142" s="102" t="str">
        <f t="shared" si="57"/>
        <v>71</v>
      </c>
      <c r="AW142" s="13">
        <f t="shared" si="58"/>
        <v>5</v>
      </c>
      <c r="AX142" s="13">
        <f t="shared" si="59"/>
        <v>0</v>
      </c>
      <c r="AY142" s="13">
        <f t="shared" si="60"/>
        <v>0</v>
      </c>
    </row>
    <row r="143" spans="1:51" ht="13.5" customHeight="1" x14ac:dyDescent="0.25">
      <c r="A143" s="44" t="s">
        <v>235</v>
      </c>
      <c r="B143" s="45" t="s">
        <v>81</v>
      </c>
      <c r="C143" s="46" t="s">
        <v>361</v>
      </c>
      <c r="D143" s="47" t="s">
        <v>296</v>
      </c>
      <c r="E143" s="48">
        <v>17619</v>
      </c>
      <c r="F143" s="49"/>
      <c r="G143" s="50"/>
      <c r="H143" s="50"/>
      <c r="I143" s="51"/>
      <c r="J143" s="50"/>
      <c r="K143" s="50"/>
      <c r="L143" s="52"/>
      <c r="M143" s="52"/>
      <c r="N143" s="50"/>
      <c r="O143" s="50"/>
      <c r="P143" s="51"/>
      <c r="Q143" s="50"/>
      <c r="R143" s="50"/>
      <c r="S143" s="52"/>
      <c r="T143" s="52" t="s">
        <v>56</v>
      </c>
      <c r="U143" s="53"/>
      <c r="V143" s="52"/>
      <c r="W143" s="54"/>
      <c r="X143" s="58">
        <f t="shared" si="63"/>
        <v>0</v>
      </c>
      <c r="Y143" s="65">
        <f t="shared" si="65"/>
        <v>0</v>
      </c>
      <c r="Z143" s="55">
        <f t="shared" si="66"/>
        <v>0</v>
      </c>
      <c r="AA143" s="55">
        <f t="shared" si="67"/>
        <v>0</v>
      </c>
      <c r="AB143" s="55">
        <f t="shared" si="68"/>
        <v>0</v>
      </c>
      <c r="AC143" s="55">
        <f t="shared" si="69"/>
        <v>0</v>
      </c>
      <c r="AD143" s="55">
        <f t="shared" si="70"/>
        <v>0</v>
      </c>
      <c r="AE143" s="55">
        <f t="shared" si="71"/>
        <v>0</v>
      </c>
      <c r="AF143" s="55">
        <f t="shared" si="72"/>
        <v>0</v>
      </c>
      <c r="AG143" s="55">
        <f t="shared" si="73"/>
        <v>5</v>
      </c>
      <c r="AH143" s="55">
        <f t="shared" si="74"/>
        <v>5</v>
      </c>
      <c r="AI143" s="55">
        <f t="shared" si="75"/>
        <v>0</v>
      </c>
      <c r="AJ143" s="55">
        <f t="shared" si="76"/>
        <v>0</v>
      </c>
      <c r="AK143" s="56">
        <f t="shared" si="77"/>
        <v>0</v>
      </c>
      <c r="AL143" s="56">
        <f t="shared" si="78"/>
        <v>0</v>
      </c>
      <c r="AM143" s="57">
        <f t="shared" si="79"/>
        <v>0</v>
      </c>
      <c r="AN143" s="58">
        <f t="shared" si="80"/>
        <v>0</v>
      </c>
      <c r="AO143" s="59">
        <v>41357</v>
      </c>
      <c r="AP143" s="13" t="s">
        <v>50</v>
      </c>
      <c r="AQ143" s="60" t="s">
        <v>435</v>
      </c>
      <c r="AR143" s="13" t="str">
        <f t="shared" si="54"/>
        <v>HUMBERT</v>
      </c>
      <c r="AS143" s="13" t="str">
        <f t="shared" si="55"/>
        <v>Gérard</v>
      </c>
      <c r="AT143" s="13" t="str">
        <f t="shared" si="56"/>
        <v>VTT Nord Isère</v>
      </c>
      <c r="AU143" s="151">
        <f t="shared" si="81"/>
        <v>17619</v>
      </c>
      <c r="AV143" s="102" t="str">
        <f t="shared" si="57"/>
        <v>38</v>
      </c>
      <c r="AW143" s="13">
        <f t="shared" si="58"/>
        <v>5</v>
      </c>
      <c r="AX143" s="13">
        <f t="shared" si="59"/>
        <v>0</v>
      </c>
      <c r="AY143" s="13">
        <f t="shared" si="60"/>
        <v>0</v>
      </c>
    </row>
    <row r="144" spans="1:51" ht="13.5" customHeight="1" x14ac:dyDescent="0.25">
      <c r="A144" s="66" t="s">
        <v>123</v>
      </c>
      <c r="B144" s="67" t="s">
        <v>95</v>
      </c>
      <c r="C144" s="68" t="s">
        <v>120</v>
      </c>
      <c r="D144" s="69" t="s">
        <v>29</v>
      </c>
      <c r="E144" s="70">
        <v>16954</v>
      </c>
      <c r="F144" s="71"/>
      <c r="G144" s="72"/>
      <c r="H144" s="72"/>
      <c r="I144" s="73"/>
      <c r="J144" s="72"/>
      <c r="K144" s="72"/>
      <c r="L144" s="74"/>
      <c r="M144" s="74"/>
      <c r="N144" s="72"/>
      <c r="O144" s="72"/>
      <c r="P144" s="73"/>
      <c r="Q144" s="72"/>
      <c r="R144" s="72"/>
      <c r="S144" s="74"/>
      <c r="T144" s="74" t="s">
        <v>56</v>
      </c>
      <c r="U144" s="75"/>
      <c r="V144" s="74"/>
      <c r="W144" s="76"/>
      <c r="X144" s="77">
        <f t="shared" si="63"/>
        <v>0</v>
      </c>
      <c r="Y144" s="78">
        <f t="shared" si="65"/>
        <v>0</v>
      </c>
      <c r="Z144" s="79">
        <f t="shared" si="66"/>
        <v>0</v>
      </c>
      <c r="AA144" s="79">
        <f t="shared" si="67"/>
        <v>0</v>
      </c>
      <c r="AB144" s="79">
        <f t="shared" si="68"/>
        <v>0</v>
      </c>
      <c r="AC144" s="79">
        <f t="shared" si="69"/>
        <v>0</v>
      </c>
      <c r="AD144" s="79">
        <f t="shared" si="70"/>
        <v>0</v>
      </c>
      <c r="AE144" s="79">
        <f t="shared" si="71"/>
        <v>0</v>
      </c>
      <c r="AF144" s="79">
        <f t="shared" si="72"/>
        <v>0</v>
      </c>
      <c r="AG144" s="79">
        <f t="shared" si="73"/>
        <v>5</v>
      </c>
      <c r="AH144" s="79">
        <f t="shared" si="74"/>
        <v>5</v>
      </c>
      <c r="AI144" s="79">
        <f t="shared" si="75"/>
        <v>0</v>
      </c>
      <c r="AJ144" s="79">
        <f t="shared" si="76"/>
        <v>0</v>
      </c>
      <c r="AK144" s="80">
        <f t="shared" si="77"/>
        <v>0</v>
      </c>
      <c r="AL144" s="80">
        <f t="shared" si="78"/>
        <v>0</v>
      </c>
      <c r="AM144" s="81">
        <f t="shared" si="79"/>
        <v>0</v>
      </c>
      <c r="AN144" s="77">
        <f t="shared" si="80"/>
        <v>0</v>
      </c>
      <c r="AO144" s="82">
        <v>41326</v>
      </c>
      <c r="AP144" s="13" t="s">
        <v>50</v>
      </c>
      <c r="AQ144" s="13"/>
      <c r="AR144" s="13" t="str">
        <f t="shared" ref="AR144:AR207" si="82">A144</f>
        <v>JACQUIN</v>
      </c>
      <c r="AS144" s="13" t="str">
        <f t="shared" ref="AS144:AS207" si="83">B144</f>
        <v>Michel</v>
      </c>
      <c r="AT144" s="13" t="str">
        <f t="shared" ref="AT144:AT207" si="84">C144</f>
        <v>EC Saint Priest</v>
      </c>
      <c r="AU144" s="151">
        <f t="shared" si="81"/>
        <v>16954</v>
      </c>
      <c r="AV144" s="102" t="str">
        <f t="shared" ref="AV144:AV207" si="85">D144</f>
        <v>69</v>
      </c>
      <c r="AW144" s="13">
        <f t="shared" ref="AW144:AW207" si="86">Z144+AB144+AD144+AF144+AH144+AJ144</f>
        <v>5</v>
      </c>
      <c r="AX144" s="13">
        <f t="shared" ref="AX144:AX207" si="87">AL144</f>
        <v>0</v>
      </c>
      <c r="AY144" s="13">
        <f t="shared" ref="AY144:AY207" si="88">AN144</f>
        <v>0</v>
      </c>
    </row>
    <row r="145" spans="1:51" ht="13.5" customHeight="1" x14ac:dyDescent="0.25">
      <c r="A145" s="44" t="s">
        <v>439</v>
      </c>
      <c r="B145" s="45" t="s">
        <v>197</v>
      </c>
      <c r="C145" s="46" t="s">
        <v>387</v>
      </c>
      <c r="D145" s="47" t="s">
        <v>35</v>
      </c>
      <c r="E145" s="48">
        <v>36097</v>
      </c>
      <c r="F145" s="49"/>
      <c r="G145" s="50"/>
      <c r="H145" s="50"/>
      <c r="I145" s="51"/>
      <c r="J145" s="50"/>
      <c r="K145" s="50"/>
      <c r="L145" s="52"/>
      <c r="M145" s="52"/>
      <c r="N145" s="50"/>
      <c r="O145" s="50"/>
      <c r="P145" s="51"/>
      <c r="Q145" s="50"/>
      <c r="R145" s="50"/>
      <c r="S145" s="52"/>
      <c r="T145" s="52"/>
      <c r="U145" s="53"/>
      <c r="V145" s="52"/>
      <c r="W145" s="54" t="s">
        <v>56</v>
      </c>
      <c r="X145" s="58">
        <f t="shared" si="63"/>
        <v>0</v>
      </c>
      <c r="Y145" s="65">
        <f t="shared" si="65"/>
        <v>0</v>
      </c>
      <c r="Z145" s="55">
        <f t="shared" si="66"/>
        <v>0</v>
      </c>
      <c r="AA145" s="55">
        <f t="shared" si="67"/>
        <v>0</v>
      </c>
      <c r="AB145" s="55">
        <f t="shared" si="68"/>
        <v>0</v>
      </c>
      <c r="AC145" s="55">
        <f t="shared" si="69"/>
        <v>0</v>
      </c>
      <c r="AD145" s="55">
        <f t="shared" si="70"/>
        <v>0</v>
      </c>
      <c r="AE145" s="55">
        <f t="shared" si="71"/>
        <v>4</v>
      </c>
      <c r="AF145" s="55">
        <f t="shared" si="72"/>
        <v>0</v>
      </c>
      <c r="AG145" s="55">
        <f t="shared" si="73"/>
        <v>5</v>
      </c>
      <c r="AH145" s="55">
        <f t="shared" si="74"/>
        <v>5</v>
      </c>
      <c r="AI145" s="55">
        <f t="shared" si="75"/>
        <v>0</v>
      </c>
      <c r="AJ145" s="55">
        <f t="shared" si="76"/>
        <v>0</v>
      </c>
      <c r="AK145" s="56">
        <f t="shared" si="77"/>
        <v>0</v>
      </c>
      <c r="AL145" s="56">
        <f t="shared" si="78"/>
        <v>0</v>
      </c>
      <c r="AM145" s="57">
        <f t="shared" si="79"/>
        <v>0</v>
      </c>
      <c r="AN145" s="58">
        <f t="shared" si="80"/>
        <v>0</v>
      </c>
      <c r="AO145" s="59">
        <v>41351</v>
      </c>
      <c r="AP145" s="13" t="s">
        <v>440</v>
      </c>
      <c r="AQ145" s="13"/>
      <c r="AR145" s="13" t="str">
        <f t="shared" si="82"/>
        <v>JAVOUET</v>
      </c>
      <c r="AS145" s="13" t="str">
        <f t="shared" si="83"/>
        <v>Clément</v>
      </c>
      <c r="AT145" s="13" t="str">
        <f t="shared" si="84"/>
        <v>ASPTT Dijon</v>
      </c>
      <c r="AU145" s="151">
        <f t="shared" si="81"/>
        <v>36097</v>
      </c>
      <c r="AV145" s="102" t="str">
        <f t="shared" si="85"/>
        <v>21</v>
      </c>
      <c r="AW145" s="13">
        <f t="shared" si="86"/>
        <v>5</v>
      </c>
      <c r="AX145" s="13">
        <f t="shared" si="87"/>
        <v>0</v>
      </c>
      <c r="AY145" s="13">
        <f t="shared" si="88"/>
        <v>0</v>
      </c>
    </row>
    <row r="146" spans="1:51" ht="13.5" customHeight="1" x14ac:dyDescent="0.25">
      <c r="A146" s="66" t="s">
        <v>236</v>
      </c>
      <c r="B146" s="67" t="s">
        <v>95</v>
      </c>
      <c r="C146" s="68" t="s">
        <v>320</v>
      </c>
      <c r="D146" s="69" t="s">
        <v>23</v>
      </c>
      <c r="E146" s="70">
        <v>22551</v>
      </c>
      <c r="F146" s="71"/>
      <c r="G146" s="72"/>
      <c r="H146" s="72"/>
      <c r="I146" s="73"/>
      <c r="J146" s="72"/>
      <c r="K146" s="72"/>
      <c r="L146" s="74" t="s">
        <v>56</v>
      </c>
      <c r="M146" s="74"/>
      <c r="N146" s="72"/>
      <c r="O146" s="72"/>
      <c r="P146" s="73"/>
      <c r="Q146" s="72"/>
      <c r="R146" s="72"/>
      <c r="S146" s="74"/>
      <c r="T146" s="74"/>
      <c r="U146" s="75"/>
      <c r="V146" s="74"/>
      <c r="W146" s="76"/>
      <c r="X146" s="77">
        <f t="shared" si="63"/>
        <v>0</v>
      </c>
      <c r="Y146" s="78">
        <f t="shared" si="65"/>
        <v>0</v>
      </c>
      <c r="Z146" s="79">
        <f t="shared" si="66"/>
        <v>0</v>
      </c>
      <c r="AA146" s="79">
        <f t="shared" si="67"/>
        <v>0</v>
      </c>
      <c r="AB146" s="79">
        <f t="shared" si="68"/>
        <v>0</v>
      </c>
      <c r="AC146" s="79">
        <f t="shared" si="69"/>
        <v>0</v>
      </c>
      <c r="AD146" s="79">
        <f t="shared" si="70"/>
        <v>0</v>
      </c>
      <c r="AE146" s="79">
        <f t="shared" si="71"/>
        <v>0</v>
      </c>
      <c r="AF146" s="79">
        <f t="shared" si="72"/>
        <v>0</v>
      </c>
      <c r="AG146" s="79">
        <f t="shared" si="73"/>
        <v>5</v>
      </c>
      <c r="AH146" s="79">
        <f t="shared" si="74"/>
        <v>5</v>
      </c>
      <c r="AI146" s="79">
        <f t="shared" si="75"/>
        <v>0</v>
      </c>
      <c r="AJ146" s="79">
        <f t="shared" si="76"/>
        <v>0</v>
      </c>
      <c r="AK146" s="80">
        <f t="shared" si="77"/>
        <v>0</v>
      </c>
      <c r="AL146" s="80">
        <f t="shared" si="78"/>
        <v>0</v>
      </c>
      <c r="AM146" s="81">
        <f t="shared" si="79"/>
        <v>0</v>
      </c>
      <c r="AN146" s="77">
        <f t="shared" si="80"/>
        <v>0</v>
      </c>
      <c r="AO146" s="82">
        <v>41344</v>
      </c>
      <c r="AP146" s="13" t="s">
        <v>50</v>
      </c>
      <c r="AR146" s="13" t="str">
        <f t="shared" si="82"/>
        <v>JOLY</v>
      </c>
      <c r="AS146" s="13" t="str">
        <f t="shared" si="83"/>
        <v>Michel</v>
      </c>
      <c r="AT146" s="13" t="str">
        <f t="shared" si="84"/>
        <v>CC Replonges</v>
      </c>
      <c r="AU146" s="151">
        <f t="shared" si="81"/>
        <v>22551</v>
      </c>
      <c r="AV146" s="102" t="str">
        <f t="shared" si="85"/>
        <v>01</v>
      </c>
      <c r="AW146" s="13">
        <f t="shared" si="86"/>
        <v>5</v>
      </c>
      <c r="AX146" s="13">
        <f t="shared" si="87"/>
        <v>0</v>
      </c>
      <c r="AY146" s="13">
        <f t="shared" si="88"/>
        <v>0</v>
      </c>
    </row>
    <row r="147" spans="1:51" ht="13.5" customHeight="1" x14ac:dyDescent="0.25">
      <c r="A147" s="44" t="s">
        <v>483</v>
      </c>
      <c r="B147" s="45" t="s">
        <v>27</v>
      </c>
      <c r="C147" s="46" t="s">
        <v>337</v>
      </c>
      <c r="D147" s="47" t="s">
        <v>39</v>
      </c>
      <c r="E147" s="48">
        <v>24059</v>
      </c>
      <c r="F147" s="49"/>
      <c r="G147" s="50"/>
      <c r="H147" s="50"/>
      <c r="I147" s="51"/>
      <c r="J147" s="50"/>
      <c r="K147" s="50"/>
      <c r="L147" s="52"/>
      <c r="M147" s="52"/>
      <c r="N147" s="50"/>
      <c r="O147" s="50"/>
      <c r="P147" s="51"/>
      <c r="Q147" s="50"/>
      <c r="R147" s="50"/>
      <c r="S147" s="52"/>
      <c r="T147" s="52" t="s">
        <v>56</v>
      </c>
      <c r="U147" s="53"/>
      <c r="V147" s="52"/>
      <c r="W147" s="54"/>
      <c r="X147" s="58">
        <f t="shared" si="63"/>
        <v>0</v>
      </c>
      <c r="Y147" s="65">
        <f t="shared" si="65"/>
        <v>0</v>
      </c>
      <c r="Z147" s="55">
        <f t="shared" si="66"/>
        <v>0</v>
      </c>
      <c r="AA147" s="55">
        <f t="shared" si="67"/>
        <v>0</v>
      </c>
      <c r="AB147" s="55">
        <f t="shared" si="68"/>
        <v>0</v>
      </c>
      <c r="AC147" s="55">
        <f t="shared" si="69"/>
        <v>0</v>
      </c>
      <c r="AD147" s="55">
        <f t="shared" si="70"/>
        <v>0</v>
      </c>
      <c r="AE147" s="55">
        <f t="shared" si="71"/>
        <v>0</v>
      </c>
      <c r="AF147" s="55">
        <f t="shared" si="72"/>
        <v>0</v>
      </c>
      <c r="AG147" s="55">
        <f t="shared" si="73"/>
        <v>5</v>
      </c>
      <c r="AH147" s="55">
        <f t="shared" si="74"/>
        <v>5</v>
      </c>
      <c r="AI147" s="55">
        <f t="shared" si="75"/>
        <v>0</v>
      </c>
      <c r="AJ147" s="55">
        <f t="shared" si="76"/>
        <v>0</v>
      </c>
      <c r="AK147" s="56">
        <f t="shared" si="77"/>
        <v>0</v>
      </c>
      <c r="AL147" s="56">
        <f t="shared" si="78"/>
        <v>0</v>
      </c>
      <c r="AM147" s="57">
        <f t="shared" si="79"/>
        <v>0</v>
      </c>
      <c r="AN147" s="58">
        <f t="shared" si="80"/>
        <v>0</v>
      </c>
      <c r="AO147" s="59">
        <v>41357</v>
      </c>
      <c r="AP147" s="13" t="s">
        <v>50</v>
      </c>
      <c r="AR147" s="13" t="str">
        <f t="shared" si="82"/>
        <v>JOMAIN</v>
      </c>
      <c r="AS147" s="13" t="str">
        <f t="shared" si="83"/>
        <v>Philippe</v>
      </c>
      <c r="AT147" s="13" t="str">
        <f t="shared" si="84"/>
        <v>VC Villerest</v>
      </c>
      <c r="AU147" s="151">
        <f t="shared" si="81"/>
        <v>24059</v>
      </c>
      <c r="AV147" s="102" t="str">
        <f t="shared" si="85"/>
        <v>42</v>
      </c>
      <c r="AW147" s="13">
        <f t="shared" si="86"/>
        <v>5</v>
      </c>
      <c r="AX147" s="13">
        <f t="shared" si="87"/>
        <v>0</v>
      </c>
      <c r="AY147" s="13">
        <f t="shared" si="88"/>
        <v>0</v>
      </c>
    </row>
    <row r="148" spans="1:51" ht="13.5" customHeight="1" x14ac:dyDescent="0.25">
      <c r="A148" s="66" t="s">
        <v>92</v>
      </c>
      <c r="B148" s="67" t="s">
        <v>26</v>
      </c>
      <c r="C148" s="68" t="s">
        <v>62</v>
      </c>
      <c r="D148" s="69" t="s">
        <v>23</v>
      </c>
      <c r="E148" s="70">
        <v>22303</v>
      </c>
      <c r="F148" s="71"/>
      <c r="G148" s="72"/>
      <c r="H148" s="72"/>
      <c r="I148" s="73"/>
      <c r="J148" s="72"/>
      <c r="K148" s="72" t="s">
        <v>56</v>
      </c>
      <c r="L148" s="74"/>
      <c r="M148" s="74"/>
      <c r="N148" s="72"/>
      <c r="O148" s="72"/>
      <c r="P148" s="73"/>
      <c r="Q148" s="72"/>
      <c r="R148" s="72"/>
      <c r="S148" s="74"/>
      <c r="T148" s="74"/>
      <c r="U148" s="75"/>
      <c r="V148" s="74"/>
      <c r="W148" s="76"/>
      <c r="X148" s="77">
        <f t="shared" si="63"/>
        <v>0</v>
      </c>
      <c r="Y148" s="78">
        <f t="shared" si="65"/>
        <v>0</v>
      </c>
      <c r="Z148" s="79">
        <f t="shared" si="66"/>
        <v>0</v>
      </c>
      <c r="AA148" s="79">
        <f t="shared" si="67"/>
        <v>0</v>
      </c>
      <c r="AB148" s="79">
        <f t="shared" si="68"/>
        <v>0</v>
      </c>
      <c r="AC148" s="79">
        <f t="shared" si="69"/>
        <v>0</v>
      </c>
      <c r="AD148" s="79">
        <f t="shared" si="70"/>
        <v>0</v>
      </c>
      <c r="AE148" s="79">
        <f t="shared" si="71"/>
        <v>4</v>
      </c>
      <c r="AF148" s="79">
        <f t="shared" si="72"/>
        <v>4</v>
      </c>
      <c r="AG148" s="79">
        <f t="shared" si="73"/>
        <v>0</v>
      </c>
      <c r="AH148" s="79">
        <f t="shared" si="74"/>
        <v>0</v>
      </c>
      <c r="AI148" s="79">
        <f t="shared" si="75"/>
        <v>0</v>
      </c>
      <c r="AJ148" s="79">
        <f t="shared" si="76"/>
        <v>0</v>
      </c>
      <c r="AK148" s="80">
        <f t="shared" si="77"/>
        <v>0</v>
      </c>
      <c r="AL148" s="80">
        <f t="shared" si="78"/>
        <v>0</v>
      </c>
      <c r="AM148" s="81">
        <f t="shared" si="79"/>
        <v>0</v>
      </c>
      <c r="AN148" s="77">
        <f t="shared" si="80"/>
        <v>0</v>
      </c>
      <c r="AO148" s="82">
        <v>41310</v>
      </c>
      <c r="AP148" s="13" t="s">
        <v>50</v>
      </c>
      <c r="AR148" s="13" t="str">
        <f t="shared" si="82"/>
        <v>JUGNIOT</v>
      </c>
      <c r="AS148" s="13" t="str">
        <f t="shared" si="83"/>
        <v>Frédéric</v>
      </c>
      <c r="AT148" s="13" t="str">
        <f t="shared" si="84"/>
        <v>AC Francheleins</v>
      </c>
      <c r="AU148" s="151">
        <f t="shared" si="81"/>
        <v>22303</v>
      </c>
      <c r="AV148" s="102" t="str">
        <f t="shared" si="85"/>
        <v>01</v>
      </c>
      <c r="AW148" s="13">
        <f t="shared" si="86"/>
        <v>4</v>
      </c>
      <c r="AX148" s="13">
        <f t="shared" si="87"/>
        <v>0</v>
      </c>
      <c r="AY148" s="13">
        <f t="shared" si="88"/>
        <v>0</v>
      </c>
    </row>
    <row r="149" spans="1:51" ht="13.5" customHeight="1" x14ac:dyDescent="0.25">
      <c r="A149" s="44" t="s">
        <v>237</v>
      </c>
      <c r="B149" s="45" t="s">
        <v>144</v>
      </c>
      <c r="C149" s="46" t="s">
        <v>309</v>
      </c>
      <c r="D149" s="47" t="s">
        <v>23</v>
      </c>
      <c r="E149" s="48">
        <v>18263</v>
      </c>
      <c r="F149" s="49"/>
      <c r="G149" s="50"/>
      <c r="H149" s="50"/>
      <c r="I149" s="51"/>
      <c r="J149" s="50"/>
      <c r="K149" s="50" t="s">
        <v>56</v>
      </c>
      <c r="L149" s="52"/>
      <c r="M149" s="52"/>
      <c r="N149" s="50"/>
      <c r="O149" s="50"/>
      <c r="P149" s="51"/>
      <c r="Q149" s="50"/>
      <c r="R149" s="50"/>
      <c r="S149" s="52"/>
      <c r="T149" s="52"/>
      <c r="U149" s="53"/>
      <c r="V149" s="52"/>
      <c r="W149" s="54"/>
      <c r="X149" s="58">
        <f t="shared" si="63"/>
        <v>0</v>
      </c>
      <c r="Y149" s="65">
        <f t="shared" si="65"/>
        <v>0</v>
      </c>
      <c r="Z149" s="55">
        <f t="shared" si="66"/>
        <v>0</v>
      </c>
      <c r="AA149" s="55">
        <f t="shared" si="67"/>
        <v>0</v>
      </c>
      <c r="AB149" s="55">
        <f t="shared" si="68"/>
        <v>0</v>
      </c>
      <c r="AC149" s="55">
        <f t="shared" si="69"/>
        <v>0</v>
      </c>
      <c r="AD149" s="55">
        <f t="shared" si="70"/>
        <v>0</v>
      </c>
      <c r="AE149" s="55">
        <f t="shared" si="71"/>
        <v>4</v>
      </c>
      <c r="AF149" s="55">
        <f t="shared" si="72"/>
        <v>4</v>
      </c>
      <c r="AG149" s="55">
        <f t="shared" si="73"/>
        <v>0</v>
      </c>
      <c r="AH149" s="55">
        <f t="shared" si="74"/>
        <v>0</v>
      </c>
      <c r="AI149" s="55">
        <f t="shared" si="75"/>
        <v>0</v>
      </c>
      <c r="AJ149" s="55">
        <f t="shared" si="76"/>
        <v>0</v>
      </c>
      <c r="AK149" s="56">
        <f t="shared" si="77"/>
        <v>0</v>
      </c>
      <c r="AL149" s="56">
        <f t="shared" si="78"/>
        <v>0</v>
      </c>
      <c r="AM149" s="57">
        <f t="shared" si="79"/>
        <v>0</v>
      </c>
      <c r="AN149" s="58">
        <f t="shared" si="80"/>
        <v>0</v>
      </c>
      <c r="AO149" s="59">
        <v>41330</v>
      </c>
      <c r="AP149" s="13" t="s">
        <v>50</v>
      </c>
      <c r="AR149" s="13" t="str">
        <f t="shared" si="82"/>
        <v>JUILLARD</v>
      </c>
      <c r="AS149" s="13" t="str">
        <f t="shared" si="83"/>
        <v>Jacques</v>
      </c>
      <c r="AT149" s="13" t="str">
        <f t="shared" si="84"/>
        <v>VC Druillat</v>
      </c>
      <c r="AU149" s="151">
        <f t="shared" si="81"/>
        <v>18263</v>
      </c>
      <c r="AV149" s="102" t="str">
        <f t="shared" si="85"/>
        <v>01</v>
      </c>
      <c r="AW149" s="13">
        <f t="shared" si="86"/>
        <v>4</v>
      </c>
      <c r="AX149" s="13">
        <f t="shared" si="87"/>
        <v>0</v>
      </c>
      <c r="AY149" s="13">
        <f t="shared" si="88"/>
        <v>0</v>
      </c>
    </row>
    <row r="150" spans="1:51" ht="13.5" customHeight="1" x14ac:dyDescent="0.25">
      <c r="A150" s="66" t="s">
        <v>457</v>
      </c>
      <c r="B150" s="67" t="s">
        <v>151</v>
      </c>
      <c r="C150" s="68" t="s">
        <v>333</v>
      </c>
      <c r="D150" s="69" t="s">
        <v>43</v>
      </c>
      <c r="E150" s="70"/>
      <c r="F150" s="71"/>
      <c r="G150" s="72"/>
      <c r="H150" s="72" t="s">
        <v>56</v>
      </c>
      <c r="I150" s="73"/>
      <c r="J150" s="72"/>
      <c r="K150" s="72" t="s">
        <v>56</v>
      </c>
      <c r="L150" s="74"/>
      <c r="M150" s="74"/>
      <c r="N150" s="72"/>
      <c r="O150" s="72"/>
      <c r="P150" s="73"/>
      <c r="Q150" s="72"/>
      <c r="R150" s="72"/>
      <c r="S150" s="74"/>
      <c r="T150" s="74"/>
      <c r="U150" s="75"/>
      <c r="V150" s="74"/>
      <c r="W150" s="76"/>
      <c r="X150" s="77">
        <f t="shared" si="63"/>
        <v>0</v>
      </c>
      <c r="Y150" s="78">
        <f t="shared" si="65"/>
        <v>0</v>
      </c>
      <c r="Z150" s="79">
        <f t="shared" si="66"/>
        <v>0</v>
      </c>
      <c r="AA150" s="79">
        <f t="shared" si="67"/>
        <v>2</v>
      </c>
      <c r="AB150" s="79">
        <f t="shared" si="68"/>
        <v>2</v>
      </c>
      <c r="AC150" s="79">
        <f t="shared" si="69"/>
        <v>0</v>
      </c>
      <c r="AD150" s="79">
        <f t="shared" si="70"/>
        <v>0</v>
      </c>
      <c r="AE150" s="79">
        <f t="shared" si="71"/>
        <v>4</v>
      </c>
      <c r="AF150" s="79">
        <f t="shared" si="72"/>
        <v>0</v>
      </c>
      <c r="AG150" s="79">
        <f t="shared" si="73"/>
        <v>0</v>
      </c>
      <c r="AH150" s="79">
        <f t="shared" si="74"/>
        <v>0</v>
      </c>
      <c r="AI150" s="79">
        <f t="shared" si="75"/>
        <v>0</v>
      </c>
      <c r="AJ150" s="79">
        <f t="shared" si="76"/>
        <v>0</v>
      </c>
      <c r="AK150" s="80">
        <f t="shared" si="77"/>
        <v>0</v>
      </c>
      <c r="AL150" s="80">
        <f t="shared" si="78"/>
        <v>0</v>
      </c>
      <c r="AM150" s="81">
        <f t="shared" si="79"/>
        <v>0</v>
      </c>
      <c r="AN150" s="77">
        <f t="shared" si="80"/>
        <v>0</v>
      </c>
      <c r="AO150" s="82">
        <v>41353</v>
      </c>
      <c r="AP150" s="13" t="s">
        <v>50</v>
      </c>
      <c r="AQ150" s="13" t="s">
        <v>456</v>
      </c>
      <c r="AR150" s="13" t="str">
        <f t="shared" si="82"/>
        <v>JURY</v>
      </c>
      <c r="AS150" s="13" t="str">
        <f t="shared" si="83"/>
        <v>Joël</v>
      </c>
      <c r="AT150" s="13" t="str">
        <f t="shared" si="84"/>
        <v>UC Digoin</v>
      </c>
      <c r="AU150" s="151">
        <f t="shared" si="81"/>
        <v>0</v>
      </c>
      <c r="AV150" s="102" t="str">
        <f t="shared" si="85"/>
        <v>71</v>
      </c>
      <c r="AW150" s="13">
        <f t="shared" si="86"/>
        <v>2</v>
      </c>
      <c r="AX150" s="13">
        <f t="shared" si="87"/>
        <v>0</v>
      </c>
      <c r="AY150" s="13">
        <f t="shared" si="88"/>
        <v>0</v>
      </c>
    </row>
    <row r="151" spans="1:51" ht="13.5" customHeight="1" x14ac:dyDescent="0.25">
      <c r="A151" s="44" t="s">
        <v>238</v>
      </c>
      <c r="B151" s="45" t="s">
        <v>239</v>
      </c>
      <c r="C151" s="46" t="s">
        <v>16</v>
      </c>
      <c r="D151" s="47" t="s">
        <v>35</v>
      </c>
      <c r="E151" s="48">
        <v>34286</v>
      </c>
      <c r="F151" s="49"/>
      <c r="G151" s="50"/>
      <c r="H151" s="50" t="s">
        <v>56</v>
      </c>
      <c r="I151" s="51"/>
      <c r="J151" s="50"/>
      <c r="K151" s="50"/>
      <c r="L151" s="52"/>
      <c r="M151" s="52"/>
      <c r="N151" s="50"/>
      <c r="O151" s="50"/>
      <c r="P151" s="51"/>
      <c r="Q151" s="50"/>
      <c r="R151" s="50" t="s">
        <v>56</v>
      </c>
      <c r="S151" s="52"/>
      <c r="T151" s="52"/>
      <c r="U151" s="53"/>
      <c r="V151" s="52"/>
      <c r="W151" s="54"/>
      <c r="X151" s="58">
        <f t="shared" si="63"/>
        <v>0</v>
      </c>
      <c r="Y151" s="65">
        <f t="shared" si="65"/>
        <v>0</v>
      </c>
      <c r="Z151" s="55">
        <f t="shared" si="66"/>
        <v>0</v>
      </c>
      <c r="AA151" s="55">
        <f t="shared" si="67"/>
        <v>2</v>
      </c>
      <c r="AB151" s="55">
        <f t="shared" si="68"/>
        <v>2</v>
      </c>
      <c r="AC151" s="55">
        <f t="shared" si="69"/>
        <v>3</v>
      </c>
      <c r="AD151" s="55">
        <f t="shared" si="70"/>
        <v>0</v>
      </c>
      <c r="AE151" s="55">
        <f t="shared" si="71"/>
        <v>0</v>
      </c>
      <c r="AF151" s="55">
        <f t="shared" si="72"/>
        <v>0</v>
      </c>
      <c r="AG151" s="55">
        <f t="shared" si="73"/>
        <v>0</v>
      </c>
      <c r="AH151" s="55">
        <f t="shared" si="74"/>
        <v>0</v>
      </c>
      <c r="AI151" s="55">
        <f t="shared" si="75"/>
        <v>0</v>
      </c>
      <c r="AJ151" s="55">
        <f t="shared" si="76"/>
        <v>0</v>
      </c>
      <c r="AK151" s="56">
        <f t="shared" si="77"/>
        <v>0</v>
      </c>
      <c r="AL151" s="56">
        <f t="shared" si="78"/>
        <v>0</v>
      </c>
      <c r="AM151" s="57">
        <f t="shared" si="79"/>
        <v>0</v>
      </c>
      <c r="AN151" s="58">
        <f t="shared" si="80"/>
        <v>0</v>
      </c>
      <c r="AO151" s="59">
        <v>41351</v>
      </c>
      <c r="AP151" s="13" t="s">
        <v>50</v>
      </c>
      <c r="AR151" s="13" t="str">
        <f t="shared" si="82"/>
        <v>KERVADEC</v>
      </c>
      <c r="AS151" s="13" t="str">
        <f t="shared" si="83"/>
        <v>Steven</v>
      </c>
      <c r="AT151" s="13" t="str">
        <f t="shared" si="84"/>
        <v>ASL Hauteville</v>
      </c>
      <c r="AU151" s="151">
        <f t="shared" si="81"/>
        <v>34286</v>
      </c>
      <c r="AV151" s="102" t="str">
        <f t="shared" si="85"/>
        <v>21</v>
      </c>
      <c r="AW151" s="13">
        <f t="shared" si="86"/>
        <v>2</v>
      </c>
      <c r="AX151" s="13">
        <f t="shared" si="87"/>
        <v>0</v>
      </c>
      <c r="AY151" s="13">
        <f t="shared" si="88"/>
        <v>0</v>
      </c>
    </row>
    <row r="152" spans="1:51" ht="13.5" customHeight="1" x14ac:dyDescent="0.25">
      <c r="A152" s="66" t="s">
        <v>240</v>
      </c>
      <c r="B152" s="67" t="s">
        <v>241</v>
      </c>
      <c r="C152" s="68" t="s">
        <v>319</v>
      </c>
      <c r="D152" s="69" t="s">
        <v>25</v>
      </c>
      <c r="E152" s="70">
        <v>18684</v>
      </c>
      <c r="F152" s="71"/>
      <c r="G152" s="72"/>
      <c r="H152" s="72"/>
      <c r="I152" s="73"/>
      <c r="J152" s="72"/>
      <c r="K152" s="72" t="s">
        <v>56</v>
      </c>
      <c r="L152" s="74"/>
      <c r="M152" s="74"/>
      <c r="N152" s="72"/>
      <c r="O152" s="72"/>
      <c r="P152" s="73"/>
      <c r="Q152" s="72"/>
      <c r="R152" s="72"/>
      <c r="S152" s="74"/>
      <c r="T152" s="74"/>
      <c r="U152" s="75"/>
      <c r="V152" s="74"/>
      <c r="W152" s="76"/>
      <c r="X152" s="77">
        <f t="shared" si="63"/>
        <v>0</v>
      </c>
      <c r="Y152" s="78">
        <f t="shared" si="65"/>
        <v>0</v>
      </c>
      <c r="Z152" s="79">
        <f t="shared" si="66"/>
        <v>0</v>
      </c>
      <c r="AA152" s="79">
        <f t="shared" si="67"/>
        <v>0</v>
      </c>
      <c r="AB152" s="79">
        <f t="shared" si="68"/>
        <v>0</v>
      </c>
      <c r="AC152" s="79">
        <f t="shared" si="69"/>
        <v>0</v>
      </c>
      <c r="AD152" s="79">
        <f t="shared" si="70"/>
        <v>0</v>
      </c>
      <c r="AE152" s="79">
        <f t="shared" si="71"/>
        <v>4</v>
      </c>
      <c r="AF152" s="79">
        <f t="shared" si="72"/>
        <v>4</v>
      </c>
      <c r="AG152" s="79">
        <f t="shared" si="73"/>
        <v>0</v>
      </c>
      <c r="AH152" s="79">
        <f t="shared" si="74"/>
        <v>0</v>
      </c>
      <c r="AI152" s="79">
        <f t="shared" si="75"/>
        <v>0</v>
      </c>
      <c r="AJ152" s="79">
        <f t="shared" si="76"/>
        <v>0</v>
      </c>
      <c r="AK152" s="80">
        <f t="shared" si="77"/>
        <v>0</v>
      </c>
      <c r="AL152" s="80">
        <f t="shared" si="78"/>
        <v>0</v>
      </c>
      <c r="AM152" s="81">
        <f t="shared" si="79"/>
        <v>0</v>
      </c>
      <c r="AN152" s="77">
        <f t="shared" si="80"/>
        <v>0</v>
      </c>
      <c r="AO152" s="82">
        <v>41346</v>
      </c>
      <c r="AP152" s="13" t="s">
        <v>50</v>
      </c>
      <c r="AR152" s="13" t="str">
        <f t="shared" si="82"/>
        <v>LABROSSE</v>
      </c>
      <c r="AS152" s="13" t="str">
        <f t="shared" si="83"/>
        <v>Raymond</v>
      </c>
      <c r="AT152" s="13" t="str">
        <f t="shared" si="84"/>
        <v>Bellerive SC</v>
      </c>
      <c r="AU152" s="151">
        <f t="shared" si="81"/>
        <v>18684</v>
      </c>
      <c r="AV152" s="102" t="str">
        <f t="shared" si="85"/>
        <v>03</v>
      </c>
      <c r="AW152" s="13">
        <f t="shared" si="86"/>
        <v>4</v>
      </c>
      <c r="AX152" s="13">
        <f t="shared" si="87"/>
        <v>0</v>
      </c>
      <c r="AY152" s="13">
        <f t="shared" si="88"/>
        <v>0</v>
      </c>
    </row>
    <row r="153" spans="1:51" ht="13.5" customHeight="1" x14ac:dyDescent="0.25">
      <c r="A153" s="44" t="s">
        <v>242</v>
      </c>
      <c r="B153" s="45" t="s">
        <v>172</v>
      </c>
      <c r="C153" s="46" t="s">
        <v>305</v>
      </c>
      <c r="D153" s="47" t="s">
        <v>23</v>
      </c>
      <c r="E153" s="48">
        <v>29575</v>
      </c>
      <c r="F153" s="49"/>
      <c r="G153" s="50"/>
      <c r="H153" s="50" t="s">
        <v>56</v>
      </c>
      <c r="I153" s="51" t="s">
        <v>56</v>
      </c>
      <c r="J153" s="50"/>
      <c r="K153" s="50"/>
      <c r="L153" s="52"/>
      <c r="M153" s="52"/>
      <c r="N153" s="50"/>
      <c r="O153" s="50"/>
      <c r="P153" s="51"/>
      <c r="Q153" s="50"/>
      <c r="R153" s="50"/>
      <c r="S153" s="52"/>
      <c r="T153" s="52"/>
      <c r="U153" s="53"/>
      <c r="V153" s="52"/>
      <c r="W153" s="54"/>
      <c r="X153" s="58">
        <f t="shared" si="63"/>
        <v>0</v>
      </c>
      <c r="Y153" s="65">
        <f t="shared" si="65"/>
        <v>0</v>
      </c>
      <c r="Z153" s="55">
        <f t="shared" si="66"/>
        <v>0</v>
      </c>
      <c r="AA153" s="55">
        <f t="shared" si="67"/>
        <v>2</v>
      </c>
      <c r="AB153" s="55">
        <f t="shared" si="68"/>
        <v>2</v>
      </c>
      <c r="AC153" s="55">
        <f t="shared" si="69"/>
        <v>0</v>
      </c>
      <c r="AD153" s="55">
        <f t="shared" si="70"/>
        <v>0</v>
      </c>
      <c r="AE153" s="55">
        <f t="shared" si="71"/>
        <v>0</v>
      </c>
      <c r="AF153" s="55">
        <f t="shared" si="72"/>
        <v>0</v>
      </c>
      <c r="AG153" s="55">
        <f t="shared" si="73"/>
        <v>0</v>
      </c>
      <c r="AH153" s="55">
        <f t="shared" si="74"/>
        <v>0</v>
      </c>
      <c r="AI153" s="55">
        <f t="shared" si="75"/>
        <v>0</v>
      </c>
      <c r="AJ153" s="55">
        <f t="shared" si="76"/>
        <v>0</v>
      </c>
      <c r="AK153" s="56">
        <f t="shared" si="77"/>
        <v>0</v>
      </c>
      <c r="AL153" s="56">
        <f t="shared" si="78"/>
        <v>0</v>
      </c>
      <c r="AM153" s="57">
        <f t="shared" si="79"/>
        <v>0</v>
      </c>
      <c r="AN153" s="58">
        <f t="shared" si="80"/>
        <v>0</v>
      </c>
      <c r="AO153" s="59">
        <v>41328</v>
      </c>
      <c r="AP153" s="13" t="s">
        <v>50</v>
      </c>
      <c r="AR153" s="13" t="str">
        <f t="shared" si="82"/>
        <v>LACROIX</v>
      </c>
      <c r="AS153" s="13" t="str">
        <f t="shared" si="83"/>
        <v>Cédric</v>
      </c>
      <c r="AT153" s="13" t="str">
        <f t="shared" si="84"/>
        <v>St Denis Cyclisme</v>
      </c>
      <c r="AU153" s="151">
        <f t="shared" si="81"/>
        <v>29575</v>
      </c>
      <c r="AV153" s="102" t="str">
        <f t="shared" si="85"/>
        <v>01</v>
      </c>
      <c r="AW153" s="13">
        <f t="shared" si="86"/>
        <v>2</v>
      </c>
      <c r="AX153" s="13">
        <f t="shared" si="87"/>
        <v>0</v>
      </c>
      <c r="AY153" s="13">
        <f t="shared" si="88"/>
        <v>0</v>
      </c>
    </row>
    <row r="154" spans="1:51" ht="13.5" customHeight="1" x14ac:dyDescent="0.25">
      <c r="A154" s="66" t="s">
        <v>438</v>
      </c>
      <c r="B154" s="67" t="s">
        <v>166</v>
      </c>
      <c r="C154" s="68" t="s">
        <v>74</v>
      </c>
      <c r="D154" s="69" t="s">
        <v>75</v>
      </c>
      <c r="E154" s="70">
        <v>18363</v>
      </c>
      <c r="F154" s="71"/>
      <c r="G154" s="72"/>
      <c r="H154" s="72"/>
      <c r="I154" s="73"/>
      <c r="J154" s="72"/>
      <c r="K154" s="72" t="s">
        <v>56</v>
      </c>
      <c r="L154" s="74"/>
      <c r="M154" s="74"/>
      <c r="N154" s="72"/>
      <c r="O154" s="72"/>
      <c r="P154" s="73"/>
      <c r="Q154" s="72"/>
      <c r="R154" s="72"/>
      <c r="S154" s="74"/>
      <c r="T154" s="74"/>
      <c r="U154" s="75"/>
      <c r="V154" s="74"/>
      <c r="W154" s="76"/>
      <c r="X154" s="77">
        <f t="shared" si="63"/>
        <v>0</v>
      </c>
      <c r="Y154" s="78">
        <f t="shared" si="65"/>
        <v>0</v>
      </c>
      <c r="Z154" s="79">
        <f t="shared" si="66"/>
        <v>0</v>
      </c>
      <c r="AA154" s="79">
        <f t="shared" si="67"/>
        <v>0</v>
      </c>
      <c r="AB154" s="79">
        <f t="shared" si="68"/>
        <v>0</v>
      </c>
      <c r="AC154" s="79">
        <f t="shared" si="69"/>
        <v>0</v>
      </c>
      <c r="AD154" s="79">
        <f t="shared" si="70"/>
        <v>0</v>
      </c>
      <c r="AE154" s="79">
        <f t="shared" si="71"/>
        <v>4</v>
      </c>
      <c r="AF154" s="79">
        <f t="shared" si="72"/>
        <v>4</v>
      </c>
      <c r="AG154" s="79">
        <f t="shared" si="73"/>
        <v>0</v>
      </c>
      <c r="AH154" s="79">
        <f t="shared" si="74"/>
        <v>0</v>
      </c>
      <c r="AI154" s="79">
        <f t="shared" si="75"/>
        <v>0</v>
      </c>
      <c r="AJ154" s="79">
        <f t="shared" si="76"/>
        <v>0</v>
      </c>
      <c r="AK154" s="80">
        <f t="shared" si="77"/>
        <v>0</v>
      </c>
      <c r="AL154" s="80">
        <f t="shared" si="78"/>
        <v>0</v>
      </c>
      <c r="AM154" s="81">
        <f t="shared" si="79"/>
        <v>0</v>
      </c>
      <c r="AN154" s="77">
        <f t="shared" si="80"/>
        <v>0</v>
      </c>
      <c r="AO154" s="82">
        <v>41351</v>
      </c>
      <c r="AP154" s="13" t="s">
        <v>50</v>
      </c>
      <c r="AR154" s="13" t="str">
        <f t="shared" si="82"/>
        <v>LAFFAYE</v>
      </c>
      <c r="AS154" s="13" t="str">
        <f t="shared" si="83"/>
        <v>Bernard</v>
      </c>
      <c r="AT154" s="13" t="str">
        <f t="shared" si="84"/>
        <v>ASC Fours</v>
      </c>
      <c r="AU154" s="151">
        <f t="shared" si="81"/>
        <v>18363</v>
      </c>
      <c r="AV154" s="102" t="str">
        <f t="shared" si="85"/>
        <v>58</v>
      </c>
      <c r="AW154" s="13">
        <f t="shared" si="86"/>
        <v>4</v>
      </c>
      <c r="AX154" s="13">
        <f t="shared" si="87"/>
        <v>0</v>
      </c>
      <c r="AY154" s="13">
        <f t="shared" si="88"/>
        <v>0</v>
      </c>
    </row>
    <row r="155" spans="1:51" ht="13.5" customHeight="1" x14ac:dyDescent="0.25">
      <c r="A155" s="44" t="s">
        <v>370</v>
      </c>
      <c r="B155" s="45" t="s">
        <v>17</v>
      </c>
      <c r="C155" s="46" t="s">
        <v>324</v>
      </c>
      <c r="D155" s="47" t="s">
        <v>39</v>
      </c>
      <c r="E155" s="48">
        <v>23538</v>
      </c>
      <c r="F155" s="49"/>
      <c r="G155" s="50"/>
      <c r="H155" s="50"/>
      <c r="I155" s="51"/>
      <c r="J155" s="50"/>
      <c r="K155" s="50"/>
      <c r="L155" s="52"/>
      <c r="M155" s="52"/>
      <c r="N155" s="50"/>
      <c r="O155" s="50"/>
      <c r="P155" s="51"/>
      <c r="Q155" s="50"/>
      <c r="R155" s="50"/>
      <c r="S155" s="52"/>
      <c r="T155" s="52" t="s">
        <v>56</v>
      </c>
      <c r="U155" s="53"/>
      <c r="V155" s="52"/>
      <c r="W155" s="54"/>
      <c r="X155" s="58">
        <f t="shared" si="63"/>
        <v>0</v>
      </c>
      <c r="Y155" s="65">
        <f t="shared" si="65"/>
        <v>0</v>
      </c>
      <c r="Z155" s="55">
        <f t="shared" si="66"/>
        <v>0</v>
      </c>
      <c r="AA155" s="55">
        <f t="shared" si="67"/>
        <v>0</v>
      </c>
      <c r="AB155" s="55">
        <f t="shared" si="68"/>
        <v>0</v>
      </c>
      <c r="AC155" s="55">
        <f t="shared" si="69"/>
        <v>0</v>
      </c>
      <c r="AD155" s="55">
        <f t="shared" si="70"/>
        <v>0</v>
      </c>
      <c r="AE155" s="55">
        <f t="shared" si="71"/>
        <v>0</v>
      </c>
      <c r="AF155" s="55">
        <f t="shared" si="72"/>
        <v>0</v>
      </c>
      <c r="AG155" s="55">
        <f t="shared" si="73"/>
        <v>5</v>
      </c>
      <c r="AH155" s="55">
        <f t="shared" si="74"/>
        <v>5</v>
      </c>
      <c r="AI155" s="55">
        <f t="shared" si="75"/>
        <v>0</v>
      </c>
      <c r="AJ155" s="55">
        <f t="shared" si="76"/>
        <v>0</v>
      </c>
      <c r="AK155" s="56">
        <f t="shared" si="77"/>
        <v>0</v>
      </c>
      <c r="AL155" s="56">
        <f t="shared" si="78"/>
        <v>0</v>
      </c>
      <c r="AM155" s="57">
        <f t="shared" si="79"/>
        <v>0</v>
      </c>
      <c r="AN155" s="58">
        <f t="shared" si="80"/>
        <v>0</v>
      </c>
      <c r="AO155" s="59">
        <v>41339</v>
      </c>
      <c r="AP155" s="4" t="s">
        <v>50</v>
      </c>
      <c r="AR155" s="13" t="str">
        <f t="shared" si="82"/>
        <v>LAGOUTE</v>
      </c>
      <c r="AS155" s="13" t="str">
        <f t="shared" si="83"/>
        <v>Stéphane</v>
      </c>
      <c r="AT155" s="13" t="str">
        <f t="shared" si="84"/>
        <v>Dynamic Vélo Riorges</v>
      </c>
      <c r="AU155" s="151">
        <f t="shared" si="81"/>
        <v>23538</v>
      </c>
      <c r="AV155" s="102" t="str">
        <f t="shared" si="85"/>
        <v>42</v>
      </c>
      <c r="AW155" s="13">
        <f t="shared" si="86"/>
        <v>5</v>
      </c>
      <c r="AX155" s="13">
        <f t="shared" si="87"/>
        <v>0</v>
      </c>
      <c r="AY155" s="13">
        <f t="shared" si="88"/>
        <v>0</v>
      </c>
    </row>
    <row r="156" spans="1:51" ht="13.5" customHeight="1" x14ac:dyDescent="0.25">
      <c r="A156" s="66" t="s">
        <v>504</v>
      </c>
      <c r="B156" s="67" t="s">
        <v>110</v>
      </c>
      <c r="C156" s="68" t="s">
        <v>70</v>
      </c>
      <c r="D156" s="69" t="s">
        <v>29</v>
      </c>
      <c r="E156" s="70">
        <v>28417</v>
      </c>
      <c r="F156" s="71"/>
      <c r="G156" s="72" t="s">
        <v>56</v>
      </c>
      <c r="H156" s="72"/>
      <c r="I156" s="73" t="s">
        <v>56</v>
      </c>
      <c r="J156" s="72"/>
      <c r="K156" s="72"/>
      <c r="L156" s="74"/>
      <c r="M156" s="74"/>
      <c r="N156" s="72"/>
      <c r="O156" s="72"/>
      <c r="P156" s="73"/>
      <c r="Q156" s="72"/>
      <c r="R156" s="72"/>
      <c r="S156" s="74"/>
      <c r="T156" s="74"/>
      <c r="U156" s="75"/>
      <c r="V156" s="74"/>
      <c r="W156" s="76"/>
      <c r="X156" s="77">
        <f t="shared" si="63"/>
        <v>0</v>
      </c>
      <c r="Y156" s="78">
        <f t="shared" si="65"/>
        <v>1</v>
      </c>
      <c r="Z156" s="79">
        <f t="shared" si="66"/>
        <v>1</v>
      </c>
      <c r="AA156" s="79">
        <f t="shared" si="67"/>
        <v>2</v>
      </c>
      <c r="AB156" s="79">
        <f t="shared" si="68"/>
        <v>0</v>
      </c>
      <c r="AC156" s="79">
        <f t="shared" si="69"/>
        <v>0</v>
      </c>
      <c r="AD156" s="79">
        <f t="shared" si="70"/>
        <v>0</v>
      </c>
      <c r="AE156" s="79">
        <f t="shared" si="71"/>
        <v>0</v>
      </c>
      <c r="AF156" s="79">
        <f t="shared" si="72"/>
        <v>0</v>
      </c>
      <c r="AG156" s="79">
        <f t="shared" si="73"/>
        <v>0</v>
      </c>
      <c r="AH156" s="79">
        <f t="shared" si="74"/>
        <v>0</v>
      </c>
      <c r="AI156" s="79">
        <f t="shared" si="75"/>
        <v>0</v>
      </c>
      <c r="AJ156" s="79">
        <f t="shared" si="76"/>
        <v>0</v>
      </c>
      <c r="AK156" s="80">
        <f t="shared" si="77"/>
        <v>0</v>
      </c>
      <c r="AL156" s="80">
        <f t="shared" si="78"/>
        <v>0</v>
      </c>
      <c r="AM156" s="81">
        <f t="shared" si="79"/>
        <v>0</v>
      </c>
      <c r="AN156" s="77">
        <f t="shared" si="80"/>
        <v>0</v>
      </c>
      <c r="AO156" s="82">
        <v>41374</v>
      </c>
      <c r="AP156" s="14" t="s">
        <v>447</v>
      </c>
      <c r="AR156" s="13" t="str">
        <f t="shared" si="82"/>
        <v>LALA</v>
      </c>
      <c r="AS156" s="13" t="str">
        <f t="shared" si="83"/>
        <v>Régis</v>
      </c>
      <c r="AT156" s="13" t="str">
        <f t="shared" si="84"/>
        <v>VC Decines</v>
      </c>
      <c r="AU156" s="151">
        <f t="shared" si="81"/>
        <v>28417</v>
      </c>
      <c r="AV156" s="102" t="str">
        <f t="shared" si="85"/>
        <v>69</v>
      </c>
      <c r="AW156" s="13">
        <f t="shared" si="86"/>
        <v>1</v>
      </c>
      <c r="AX156" s="13">
        <f t="shared" si="87"/>
        <v>0</v>
      </c>
      <c r="AY156" s="13">
        <f t="shared" si="88"/>
        <v>0</v>
      </c>
    </row>
    <row r="157" spans="1:51" ht="13.5" customHeight="1" x14ac:dyDescent="0.25">
      <c r="A157" s="44" t="s">
        <v>505</v>
      </c>
      <c r="B157" s="45" t="s">
        <v>209</v>
      </c>
      <c r="C157" s="46" t="s">
        <v>70</v>
      </c>
      <c r="D157" s="47" t="s">
        <v>29</v>
      </c>
      <c r="E157" s="48">
        <v>29373</v>
      </c>
      <c r="F157" s="49"/>
      <c r="G157" s="50" t="s">
        <v>56</v>
      </c>
      <c r="H157" s="50"/>
      <c r="I157" s="51" t="s">
        <v>56</v>
      </c>
      <c r="J157" s="50"/>
      <c r="K157" s="50"/>
      <c r="L157" s="52"/>
      <c r="M157" s="52"/>
      <c r="N157" s="50"/>
      <c r="O157" s="50"/>
      <c r="P157" s="51"/>
      <c r="Q157" s="50"/>
      <c r="R157" s="50"/>
      <c r="S157" s="52"/>
      <c r="T157" s="52"/>
      <c r="U157" s="53"/>
      <c r="V157" s="52"/>
      <c r="W157" s="54"/>
      <c r="X157" s="58">
        <f t="shared" si="63"/>
        <v>0</v>
      </c>
      <c r="Y157" s="65">
        <f t="shared" si="65"/>
        <v>1</v>
      </c>
      <c r="Z157" s="55">
        <f t="shared" si="66"/>
        <v>1</v>
      </c>
      <c r="AA157" s="55">
        <f t="shared" si="67"/>
        <v>2</v>
      </c>
      <c r="AB157" s="55">
        <f t="shared" si="68"/>
        <v>0</v>
      </c>
      <c r="AC157" s="55">
        <f t="shared" si="69"/>
        <v>0</v>
      </c>
      <c r="AD157" s="55">
        <f t="shared" si="70"/>
        <v>0</v>
      </c>
      <c r="AE157" s="55">
        <f t="shared" si="71"/>
        <v>0</v>
      </c>
      <c r="AF157" s="55">
        <f t="shared" si="72"/>
        <v>0</v>
      </c>
      <c r="AG157" s="55">
        <f t="shared" si="73"/>
        <v>0</v>
      </c>
      <c r="AH157" s="55">
        <f t="shared" si="74"/>
        <v>0</v>
      </c>
      <c r="AI157" s="55">
        <f t="shared" si="75"/>
        <v>0</v>
      </c>
      <c r="AJ157" s="55">
        <f t="shared" si="76"/>
        <v>0</v>
      </c>
      <c r="AK157" s="56">
        <f t="shared" si="77"/>
        <v>0</v>
      </c>
      <c r="AL157" s="56">
        <f t="shared" si="78"/>
        <v>0</v>
      </c>
      <c r="AM157" s="57">
        <f t="shared" si="79"/>
        <v>0</v>
      </c>
      <c r="AN157" s="58">
        <f t="shared" si="80"/>
        <v>0</v>
      </c>
      <c r="AO157" s="59">
        <v>41374</v>
      </c>
      <c r="AP157" s="14" t="s">
        <v>447</v>
      </c>
      <c r="AR157" s="13" t="str">
        <f t="shared" si="82"/>
        <v>LAMBERTI</v>
      </c>
      <c r="AS157" s="13" t="str">
        <f t="shared" si="83"/>
        <v>Denis</v>
      </c>
      <c r="AT157" s="13" t="str">
        <f t="shared" si="84"/>
        <v>VC Decines</v>
      </c>
      <c r="AU157" s="151">
        <f t="shared" si="81"/>
        <v>29373</v>
      </c>
      <c r="AV157" s="102" t="str">
        <f t="shared" si="85"/>
        <v>69</v>
      </c>
      <c r="AW157" s="13">
        <f t="shared" si="86"/>
        <v>1</v>
      </c>
      <c r="AX157" s="13">
        <f t="shared" si="87"/>
        <v>0</v>
      </c>
      <c r="AY157" s="13">
        <f t="shared" si="88"/>
        <v>0</v>
      </c>
    </row>
    <row r="158" spans="1:51" s="13" customFormat="1" ht="13.5" customHeight="1" x14ac:dyDescent="0.25">
      <c r="A158" s="66" t="s">
        <v>484</v>
      </c>
      <c r="B158" s="67" t="s">
        <v>17</v>
      </c>
      <c r="C158" s="68" t="s">
        <v>360</v>
      </c>
      <c r="D158" s="69" t="s">
        <v>39</v>
      </c>
      <c r="E158" s="70">
        <v>26945</v>
      </c>
      <c r="F158" s="71"/>
      <c r="G158" s="72"/>
      <c r="H158" s="72" t="s">
        <v>56</v>
      </c>
      <c r="I158" s="73"/>
      <c r="J158" s="72"/>
      <c r="K158" s="72"/>
      <c r="L158" s="74"/>
      <c r="M158" s="74"/>
      <c r="N158" s="72"/>
      <c r="O158" s="72"/>
      <c r="P158" s="73"/>
      <c r="Q158" s="72"/>
      <c r="R158" s="72" t="s">
        <v>56</v>
      </c>
      <c r="S158" s="74"/>
      <c r="T158" s="74"/>
      <c r="U158" s="75"/>
      <c r="V158" s="74"/>
      <c r="W158" s="76"/>
      <c r="X158" s="77">
        <f t="shared" si="63"/>
        <v>0</v>
      </c>
      <c r="Y158" s="78">
        <f t="shared" si="65"/>
        <v>0</v>
      </c>
      <c r="Z158" s="79">
        <f t="shared" si="66"/>
        <v>0</v>
      </c>
      <c r="AA158" s="79">
        <f t="shared" si="67"/>
        <v>2</v>
      </c>
      <c r="AB158" s="79">
        <f t="shared" si="68"/>
        <v>2</v>
      </c>
      <c r="AC158" s="79">
        <f t="shared" si="69"/>
        <v>3</v>
      </c>
      <c r="AD158" s="79">
        <f t="shared" si="70"/>
        <v>0</v>
      </c>
      <c r="AE158" s="79">
        <f t="shared" si="71"/>
        <v>0</v>
      </c>
      <c r="AF158" s="79">
        <f t="shared" si="72"/>
        <v>0</v>
      </c>
      <c r="AG158" s="79">
        <f t="shared" si="73"/>
        <v>0</v>
      </c>
      <c r="AH158" s="79">
        <f t="shared" si="74"/>
        <v>0</v>
      </c>
      <c r="AI158" s="79">
        <f t="shared" si="75"/>
        <v>0</v>
      </c>
      <c r="AJ158" s="79">
        <f t="shared" si="76"/>
        <v>0</v>
      </c>
      <c r="AK158" s="80">
        <f t="shared" si="77"/>
        <v>0</v>
      </c>
      <c r="AL158" s="80">
        <f t="shared" si="78"/>
        <v>0</v>
      </c>
      <c r="AM158" s="81">
        <f t="shared" si="79"/>
        <v>0</v>
      </c>
      <c r="AN158" s="77">
        <f t="shared" si="80"/>
        <v>0</v>
      </c>
      <c r="AO158" s="82">
        <v>41359</v>
      </c>
      <c r="AP158" s="13" t="s">
        <v>50</v>
      </c>
      <c r="AQ158" s="4"/>
      <c r="AR158" s="13" t="str">
        <f t="shared" si="82"/>
        <v>LAMSTAES</v>
      </c>
      <c r="AS158" s="13" t="str">
        <f t="shared" si="83"/>
        <v>Stéphane</v>
      </c>
      <c r="AT158" s="13" t="str">
        <f t="shared" si="84"/>
        <v>VC Montbrison</v>
      </c>
      <c r="AU158" s="151">
        <f t="shared" si="81"/>
        <v>26945</v>
      </c>
      <c r="AV158" s="102" t="str">
        <f t="shared" si="85"/>
        <v>42</v>
      </c>
      <c r="AW158" s="13">
        <f t="shared" si="86"/>
        <v>2</v>
      </c>
      <c r="AX158" s="13">
        <f t="shared" si="87"/>
        <v>0</v>
      </c>
      <c r="AY158" s="13">
        <f t="shared" si="88"/>
        <v>0</v>
      </c>
    </row>
    <row r="159" spans="1:51" ht="13.5" customHeight="1" x14ac:dyDescent="0.25">
      <c r="A159" s="44" t="s">
        <v>243</v>
      </c>
      <c r="B159" s="45" t="s">
        <v>159</v>
      </c>
      <c r="C159" s="46" t="s">
        <v>383</v>
      </c>
      <c r="D159" s="47" t="s">
        <v>25</v>
      </c>
      <c r="E159" s="48">
        <v>21847</v>
      </c>
      <c r="F159" s="49"/>
      <c r="G159" s="50"/>
      <c r="H159" s="50"/>
      <c r="I159" s="51"/>
      <c r="J159" s="50"/>
      <c r="K159" s="50"/>
      <c r="L159" s="52" t="s">
        <v>56</v>
      </c>
      <c r="M159" s="52"/>
      <c r="N159" s="50"/>
      <c r="O159" s="50"/>
      <c r="P159" s="51"/>
      <c r="Q159" s="50"/>
      <c r="R159" s="50"/>
      <c r="S159" s="52"/>
      <c r="T159" s="52"/>
      <c r="U159" s="53"/>
      <c r="V159" s="52"/>
      <c r="W159" s="54"/>
      <c r="X159" s="58">
        <f t="shared" si="63"/>
        <v>0</v>
      </c>
      <c r="Y159" s="65">
        <f t="shared" si="65"/>
        <v>0</v>
      </c>
      <c r="Z159" s="55">
        <f t="shared" si="66"/>
        <v>0</v>
      </c>
      <c r="AA159" s="55">
        <f t="shared" si="67"/>
        <v>0</v>
      </c>
      <c r="AB159" s="55">
        <f t="shared" si="68"/>
        <v>0</v>
      </c>
      <c r="AC159" s="55">
        <f t="shared" si="69"/>
        <v>0</v>
      </c>
      <c r="AD159" s="55">
        <f t="shared" si="70"/>
        <v>0</v>
      </c>
      <c r="AE159" s="55">
        <f t="shared" si="71"/>
        <v>0</v>
      </c>
      <c r="AF159" s="55">
        <f t="shared" si="72"/>
        <v>0</v>
      </c>
      <c r="AG159" s="55">
        <f t="shared" si="73"/>
        <v>5</v>
      </c>
      <c r="AH159" s="55">
        <f t="shared" si="74"/>
        <v>5</v>
      </c>
      <c r="AI159" s="55">
        <f t="shared" si="75"/>
        <v>0</v>
      </c>
      <c r="AJ159" s="55">
        <f t="shared" si="76"/>
        <v>0</v>
      </c>
      <c r="AK159" s="56">
        <f t="shared" si="77"/>
        <v>0</v>
      </c>
      <c r="AL159" s="56">
        <f t="shared" si="78"/>
        <v>0</v>
      </c>
      <c r="AM159" s="57">
        <f t="shared" si="79"/>
        <v>0</v>
      </c>
      <c r="AN159" s="58">
        <f t="shared" si="80"/>
        <v>0</v>
      </c>
      <c r="AO159" s="59">
        <v>41344</v>
      </c>
      <c r="AP159" s="13" t="s">
        <v>50</v>
      </c>
      <c r="AR159" s="13" t="str">
        <f t="shared" si="82"/>
        <v>LAREURE</v>
      </c>
      <c r="AS159" s="13" t="str">
        <f t="shared" si="83"/>
        <v>Lucien</v>
      </c>
      <c r="AT159" s="13" t="str">
        <f t="shared" si="84"/>
        <v>UC Varennoise</v>
      </c>
      <c r="AU159" s="151">
        <f t="shared" si="81"/>
        <v>21847</v>
      </c>
      <c r="AV159" s="102" t="str">
        <f t="shared" si="85"/>
        <v>03</v>
      </c>
      <c r="AW159" s="13">
        <f t="shared" si="86"/>
        <v>5</v>
      </c>
      <c r="AX159" s="13">
        <f t="shared" si="87"/>
        <v>0</v>
      </c>
      <c r="AY159" s="13">
        <f t="shared" si="88"/>
        <v>0</v>
      </c>
    </row>
    <row r="160" spans="1:51" ht="13.5" customHeight="1" x14ac:dyDescent="0.25">
      <c r="A160" s="66" t="s">
        <v>243</v>
      </c>
      <c r="B160" s="67" t="s">
        <v>59</v>
      </c>
      <c r="C160" s="68" t="s">
        <v>383</v>
      </c>
      <c r="D160" s="69" t="s">
        <v>25</v>
      </c>
      <c r="E160" s="70">
        <v>35965</v>
      </c>
      <c r="F160" s="71"/>
      <c r="G160" s="72"/>
      <c r="H160" s="72"/>
      <c r="I160" s="73"/>
      <c r="J160" s="72"/>
      <c r="K160" s="72"/>
      <c r="L160" s="74"/>
      <c r="M160" s="74"/>
      <c r="N160" s="72"/>
      <c r="O160" s="72" t="s">
        <v>56</v>
      </c>
      <c r="P160" s="73"/>
      <c r="Q160" s="72"/>
      <c r="R160" s="72"/>
      <c r="S160" s="74"/>
      <c r="T160" s="74"/>
      <c r="U160" s="75"/>
      <c r="V160" s="74"/>
      <c r="W160" s="76"/>
      <c r="X160" s="77">
        <f t="shared" si="63"/>
        <v>0</v>
      </c>
      <c r="Y160" s="78">
        <f t="shared" si="65"/>
        <v>0</v>
      </c>
      <c r="Z160" s="79">
        <f t="shared" si="66"/>
        <v>0</v>
      </c>
      <c r="AA160" s="79">
        <f t="shared" si="67"/>
        <v>0</v>
      </c>
      <c r="AB160" s="79">
        <f t="shared" si="68"/>
        <v>0</v>
      </c>
      <c r="AC160" s="79">
        <f t="shared" si="69"/>
        <v>0</v>
      </c>
      <c r="AD160" s="79">
        <f t="shared" si="70"/>
        <v>0</v>
      </c>
      <c r="AE160" s="79">
        <f t="shared" si="71"/>
        <v>4</v>
      </c>
      <c r="AF160" s="79">
        <f t="shared" si="72"/>
        <v>0</v>
      </c>
      <c r="AG160" s="79">
        <f t="shared" si="73"/>
        <v>5</v>
      </c>
      <c r="AH160" s="79">
        <f t="shared" si="74"/>
        <v>5</v>
      </c>
      <c r="AI160" s="79">
        <f t="shared" si="75"/>
        <v>0</v>
      </c>
      <c r="AJ160" s="79">
        <f t="shared" si="76"/>
        <v>0</v>
      </c>
      <c r="AK160" s="80">
        <f t="shared" si="77"/>
        <v>0</v>
      </c>
      <c r="AL160" s="80">
        <f t="shared" si="78"/>
        <v>0</v>
      </c>
      <c r="AM160" s="81">
        <f t="shared" si="79"/>
        <v>0</v>
      </c>
      <c r="AN160" s="77">
        <f t="shared" si="80"/>
        <v>0</v>
      </c>
      <c r="AO160" s="82">
        <v>41344</v>
      </c>
      <c r="AP160" s="8" t="s">
        <v>388</v>
      </c>
      <c r="AQ160" s="4" t="s">
        <v>389</v>
      </c>
      <c r="AR160" s="13" t="str">
        <f t="shared" si="82"/>
        <v>LAREURE</v>
      </c>
      <c r="AS160" s="13" t="str">
        <f t="shared" si="83"/>
        <v>Pierre</v>
      </c>
      <c r="AT160" s="13" t="str">
        <f t="shared" si="84"/>
        <v>UC Varennoise</v>
      </c>
      <c r="AU160" s="151">
        <f t="shared" si="81"/>
        <v>35965</v>
      </c>
      <c r="AV160" s="102" t="str">
        <f t="shared" si="85"/>
        <v>03</v>
      </c>
      <c r="AW160" s="13">
        <f t="shared" si="86"/>
        <v>5</v>
      </c>
      <c r="AX160" s="13">
        <f t="shared" si="87"/>
        <v>0</v>
      </c>
      <c r="AY160" s="13">
        <f t="shared" si="88"/>
        <v>0</v>
      </c>
    </row>
    <row r="161" spans="1:51" ht="13.5" customHeight="1" x14ac:dyDescent="0.25">
      <c r="A161" s="44" t="s">
        <v>109</v>
      </c>
      <c r="B161" s="45" t="s">
        <v>110</v>
      </c>
      <c r="C161" s="46" t="s">
        <v>105</v>
      </c>
      <c r="D161" s="47" t="s">
        <v>39</v>
      </c>
      <c r="E161" s="48">
        <v>22775</v>
      </c>
      <c r="F161" s="49"/>
      <c r="G161" s="50"/>
      <c r="H161" s="50"/>
      <c r="I161" s="51"/>
      <c r="J161" s="50"/>
      <c r="K161" s="50"/>
      <c r="L161" s="52"/>
      <c r="M161" s="52"/>
      <c r="N161" s="50"/>
      <c r="O161" s="50"/>
      <c r="P161" s="51"/>
      <c r="Q161" s="50"/>
      <c r="R161" s="50"/>
      <c r="S161" s="52" t="s">
        <v>56</v>
      </c>
      <c r="T161" s="52"/>
      <c r="U161" s="53"/>
      <c r="V161" s="52"/>
      <c r="W161" s="54"/>
      <c r="X161" s="58">
        <f t="shared" si="63"/>
        <v>0</v>
      </c>
      <c r="Y161" s="65">
        <f t="shared" si="65"/>
        <v>0</v>
      </c>
      <c r="Z161" s="55">
        <f t="shared" si="66"/>
        <v>0</v>
      </c>
      <c r="AA161" s="55">
        <f t="shared" si="67"/>
        <v>0</v>
      </c>
      <c r="AB161" s="55">
        <f t="shared" si="68"/>
        <v>0</v>
      </c>
      <c r="AC161" s="55">
        <f t="shared" si="69"/>
        <v>0</v>
      </c>
      <c r="AD161" s="55">
        <f t="shared" si="70"/>
        <v>0</v>
      </c>
      <c r="AE161" s="55">
        <f t="shared" si="71"/>
        <v>4</v>
      </c>
      <c r="AF161" s="55">
        <f t="shared" si="72"/>
        <v>4</v>
      </c>
      <c r="AG161" s="55">
        <f t="shared" si="73"/>
        <v>0</v>
      </c>
      <c r="AH161" s="55">
        <f t="shared" si="74"/>
        <v>0</v>
      </c>
      <c r="AI161" s="55">
        <f t="shared" si="75"/>
        <v>0</v>
      </c>
      <c r="AJ161" s="55">
        <f t="shared" si="76"/>
        <v>0</v>
      </c>
      <c r="AK161" s="56">
        <f t="shared" si="77"/>
        <v>0</v>
      </c>
      <c r="AL161" s="56">
        <f t="shared" si="78"/>
        <v>0</v>
      </c>
      <c r="AM161" s="57">
        <f t="shared" si="79"/>
        <v>0</v>
      </c>
      <c r="AN161" s="58">
        <f t="shared" si="80"/>
        <v>0</v>
      </c>
      <c r="AO161" s="59">
        <v>41310</v>
      </c>
      <c r="AP161" s="13" t="s">
        <v>50</v>
      </c>
      <c r="AR161" s="13" t="str">
        <f t="shared" si="82"/>
        <v>LASSAIGNE</v>
      </c>
      <c r="AS161" s="13" t="str">
        <f t="shared" si="83"/>
        <v>Régis</v>
      </c>
      <c r="AT161" s="13" t="str">
        <f t="shared" si="84"/>
        <v>CO Roannais</v>
      </c>
      <c r="AU161" s="151">
        <f t="shared" si="81"/>
        <v>22775</v>
      </c>
      <c r="AV161" s="102" t="str">
        <f t="shared" si="85"/>
        <v>42</v>
      </c>
      <c r="AW161" s="13">
        <f t="shared" si="86"/>
        <v>4</v>
      </c>
      <c r="AX161" s="13">
        <f t="shared" si="87"/>
        <v>0</v>
      </c>
      <c r="AY161" s="13">
        <f t="shared" si="88"/>
        <v>0</v>
      </c>
    </row>
    <row r="162" spans="1:51" ht="13.5" customHeight="1" x14ac:dyDescent="0.25">
      <c r="A162" s="66" t="s">
        <v>109</v>
      </c>
      <c r="B162" s="67" t="s">
        <v>18</v>
      </c>
      <c r="C162" s="68" t="s">
        <v>336</v>
      </c>
      <c r="D162" s="69" t="s">
        <v>39</v>
      </c>
      <c r="E162" s="70">
        <v>22906</v>
      </c>
      <c r="F162" s="71"/>
      <c r="G162" s="72"/>
      <c r="H162" s="72"/>
      <c r="I162" s="73"/>
      <c r="J162" s="72"/>
      <c r="K162" s="72"/>
      <c r="L162" s="74"/>
      <c r="M162" s="74"/>
      <c r="N162" s="72"/>
      <c r="O162" s="72"/>
      <c r="P162" s="73"/>
      <c r="Q162" s="72"/>
      <c r="R162" s="72"/>
      <c r="S162" s="74" t="s">
        <v>56</v>
      </c>
      <c r="T162" s="74"/>
      <c r="U162" s="75"/>
      <c r="V162" s="74"/>
      <c r="W162" s="76"/>
      <c r="X162" s="77">
        <f t="shared" si="63"/>
        <v>0</v>
      </c>
      <c r="Y162" s="78">
        <f t="shared" si="65"/>
        <v>0</v>
      </c>
      <c r="Z162" s="79">
        <f t="shared" si="66"/>
        <v>0</v>
      </c>
      <c r="AA162" s="79">
        <f t="shared" si="67"/>
        <v>0</v>
      </c>
      <c r="AB162" s="79">
        <f t="shared" si="68"/>
        <v>0</v>
      </c>
      <c r="AC162" s="79">
        <f t="shared" si="69"/>
        <v>0</v>
      </c>
      <c r="AD162" s="79">
        <f t="shared" si="70"/>
        <v>0</v>
      </c>
      <c r="AE162" s="79">
        <f t="shared" si="71"/>
        <v>4</v>
      </c>
      <c r="AF162" s="79">
        <f t="shared" si="72"/>
        <v>4</v>
      </c>
      <c r="AG162" s="79">
        <f t="shared" si="73"/>
        <v>0</v>
      </c>
      <c r="AH162" s="79">
        <f t="shared" si="74"/>
        <v>0</v>
      </c>
      <c r="AI162" s="79">
        <f t="shared" si="75"/>
        <v>0</v>
      </c>
      <c r="AJ162" s="79">
        <f t="shared" si="76"/>
        <v>0</v>
      </c>
      <c r="AK162" s="80">
        <f t="shared" si="77"/>
        <v>0</v>
      </c>
      <c r="AL162" s="80">
        <f t="shared" si="78"/>
        <v>0</v>
      </c>
      <c r="AM162" s="81">
        <f t="shared" si="79"/>
        <v>0</v>
      </c>
      <c r="AN162" s="77">
        <f t="shared" si="80"/>
        <v>0</v>
      </c>
      <c r="AO162" s="82">
        <v>41357</v>
      </c>
      <c r="AP162" s="13" t="s">
        <v>50</v>
      </c>
      <c r="AR162" s="13" t="str">
        <f t="shared" si="82"/>
        <v>LASSAIGNE</v>
      </c>
      <c r="AS162" s="13" t="str">
        <f t="shared" si="83"/>
        <v>Pascal</v>
      </c>
      <c r="AT162" s="13" t="str">
        <f t="shared" si="84"/>
        <v>VC Roanne</v>
      </c>
      <c r="AU162" s="151">
        <f t="shared" si="81"/>
        <v>22906</v>
      </c>
      <c r="AV162" s="102" t="str">
        <f t="shared" si="85"/>
        <v>42</v>
      </c>
      <c r="AW162" s="13">
        <f t="shared" si="86"/>
        <v>4</v>
      </c>
      <c r="AX162" s="13">
        <f t="shared" si="87"/>
        <v>0</v>
      </c>
      <c r="AY162" s="13">
        <f t="shared" si="88"/>
        <v>0</v>
      </c>
    </row>
    <row r="163" spans="1:51" ht="13.5" customHeight="1" x14ac:dyDescent="0.25">
      <c r="A163" s="44" t="s">
        <v>60</v>
      </c>
      <c r="B163" s="45" t="s">
        <v>61</v>
      </c>
      <c r="C163" s="46" t="s">
        <v>62</v>
      </c>
      <c r="D163" s="47" t="s">
        <v>23</v>
      </c>
      <c r="E163" s="48">
        <v>18444</v>
      </c>
      <c r="F163" s="49"/>
      <c r="G163" s="50"/>
      <c r="H163" s="50"/>
      <c r="I163" s="51" t="s">
        <v>56</v>
      </c>
      <c r="J163" s="50"/>
      <c r="K163" s="50"/>
      <c r="L163" s="52"/>
      <c r="M163" s="52"/>
      <c r="N163" s="50"/>
      <c r="O163" s="50"/>
      <c r="P163" s="51"/>
      <c r="Q163" s="50"/>
      <c r="R163" s="50"/>
      <c r="S163" s="52"/>
      <c r="T163" s="52"/>
      <c r="U163" s="53"/>
      <c r="V163" s="52"/>
      <c r="W163" s="54"/>
      <c r="X163" s="58">
        <f t="shared" si="63"/>
        <v>0</v>
      </c>
      <c r="Y163" s="65">
        <f t="shared" si="65"/>
        <v>0</v>
      </c>
      <c r="Z163" s="55">
        <f t="shared" si="66"/>
        <v>0</v>
      </c>
      <c r="AA163" s="55">
        <f t="shared" si="67"/>
        <v>2</v>
      </c>
      <c r="AB163" s="55">
        <f t="shared" si="68"/>
        <v>2</v>
      </c>
      <c r="AC163" s="55">
        <f t="shared" si="69"/>
        <v>0</v>
      </c>
      <c r="AD163" s="55">
        <f t="shared" si="70"/>
        <v>0</v>
      </c>
      <c r="AE163" s="55">
        <f t="shared" si="71"/>
        <v>0</v>
      </c>
      <c r="AF163" s="55">
        <f t="shared" si="72"/>
        <v>0</v>
      </c>
      <c r="AG163" s="55">
        <f t="shared" si="73"/>
        <v>0</v>
      </c>
      <c r="AH163" s="55">
        <f t="shared" si="74"/>
        <v>0</v>
      </c>
      <c r="AI163" s="55">
        <f t="shared" si="75"/>
        <v>0</v>
      </c>
      <c r="AJ163" s="55">
        <f t="shared" si="76"/>
        <v>0</v>
      </c>
      <c r="AK163" s="56">
        <f t="shared" si="77"/>
        <v>0</v>
      </c>
      <c r="AL163" s="56">
        <f t="shared" si="78"/>
        <v>0</v>
      </c>
      <c r="AM163" s="57">
        <f t="shared" si="79"/>
        <v>0</v>
      </c>
      <c r="AN163" s="58">
        <f t="shared" si="80"/>
        <v>0</v>
      </c>
      <c r="AO163" s="59">
        <v>41292</v>
      </c>
      <c r="AP163" s="13" t="s">
        <v>50</v>
      </c>
      <c r="AR163" s="13" t="str">
        <f t="shared" si="82"/>
        <v>LASSARA</v>
      </c>
      <c r="AS163" s="13" t="str">
        <f t="shared" si="83"/>
        <v>Alain</v>
      </c>
      <c r="AT163" s="13" t="str">
        <f t="shared" si="84"/>
        <v>AC Francheleins</v>
      </c>
      <c r="AU163" s="151">
        <f t="shared" si="81"/>
        <v>18444</v>
      </c>
      <c r="AV163" s="102" t="str">
        <f t="shared" si="85"/>
        <v>01</v>
      </c>
      <c r="AW163" s="13">
        <f t="shared" si="86"/>
        <v>2</v>
      </c>
      <c r="AX163" s="13">
        <f t="shared" si="87"/>
        <v>0</v>
      </c>
      <c r="AY163" s="13">
        <f t="shared" si="88"/>
        <v>0</v>
      </c>
    </row>
    <row r="164" spans="1:51" ht="13.5" customHeight="1" x14ac:dyDescent="0.25">
      <c r="A164" s="66" t="s">
        <v>87</v>
      </c>
      <c r="B164" s="67" t="s">
        <v>88</v>
      </c>
      <c r="C164" s="68" t="s">
        <v>79</v>
      </c>
      <c r="D164" s="69" t="s">
        <v>29</v>
      </c>
      <c r="E164" s="70">
        <v>22005</v>
      </c>
      <c r="F164" s="71"/>
      <c r="G164" s="72"/>
      <c r="H164" s="72" t="s">
        <v>56</v>
      </c>
      <c r="I164" s="73"/>
      <c r="J164" s="72"/>
      <c r="K164" s="72"/>
      <c r="L164" s="74"/>
      <c r="M164" s="74"/>
      <c r="N164" s="72"/>
      <c r="O164" s="72"/>
      <c r="P164" s="73"/>
      <c r="Q164" s="72"/>
      <c r="R164" s="72" t="s">
        <v>56</v>
      </c>
      <c r="S164" s="74"/>
      <c r="T164" s="74"/>
      <c r="U164" s="75"/>
      <c r="V164" s="74"/>
      <c r="W164" s="76"/>
      <c r="X164" s="77">
        <f t="shared" si="63"/>
        <v>0</v>
      </c>
      <c r="Y164" s="78">
        <f t="shared" si="65"/>
        <v>0</v>
      </c>
      <c r="Z164" s="79">
        <f t="shared" si="66"/>
        <v>0</v>
      </c>
      <c r="AA164" s="79">
        <f t="shared" si="67"/>
        <v>2</v>
      </c>
      <c r="AB164" s="79">
        <f t="shared" si="68"/>
        <v>2</v>
      </c>
      <c r="AC164" s="79">
        <f t="shared" si="69"/>
        <v>3</v>
      </c>
      <c r="AD164" s="79">
        <f t="shared" si="70"/>
        <v>0</v>
      </c>
      <c r="AE164" s="79">
        <f t="shared" si="71"/>
        <v>0</v>
      </c>
      <c r="AF164" s="79">
        <f t="shared" si="72"/>
        <v>0</v>
      </c>
      <c r="AG164" s="79">
        <f t="shared" si="73"/>
        <v>0</v>
      </c>
      <c r="AH164" s="79">
        <f t="shared" si="74"/>
        <v>0</v>
      </c>
      <c r="AI164" s="79">
        <f t="shared" si="75"/>
        <v>0</v>
      </c>
      <c r="AJ164" s="79">
        <f t="shared" si="76"/>
        <v>0</v>
      </c>
      <c r="AK164" s="80">
        <f t="shared" si="77"/>
        <v>0</v>
      </c>
      <c r="AL164" s="80">
        <f t="shared" si="78"/>
        <v>0</v>
      </c>
      <c r="AM164" s="81">
        <f t="shared" si="79"/>
        <v>0</v>
      </c>
      <c r="AN164" s="77">
        <f t="shared" si="80"/>
        <v>0</v>
      </c>
      <c r="AO164" s="82">
        <v>41293</v>
      </c>
      <c r="AP164" s="14" t="s">
        <v>121</v>
      </c>
      <c r="AQ164" s="4" t="s">
        <v>91</v>
      </c>
      <c r="AR164" s="13" t="str">
        <f t="shared" si="82"/>
        <v>LAVET</v>
      </c>
      <c r="AS164" s="13" t="str">
        <f t="shared" si="83"/>
        <v>Jean-luc</v>
      </c>
      <c r="AT164" s="13" t="str">
        <f t="shared" si="84"/>
        <v>AC Moulin à Vent</v>
      </c>
      <c r="AU164" s="151">
        <f t="shared" si="81"/>
        <v>22005</v>
      </c>
      <c r="AV164" s="102" t="str">
        <f t="shared" si="85"/>
        <v>69</v>
      </c>
      <c r="AW164" s="13">
        <f t="shared" si="86"/>
        <v>2</v>
      </c>
      <c r="AX164" s="13">
        <f t="shared" si="87"/>
        <v>0</v>
      </c>
      <c r="AY164" s="13">
        <f t="shared" si="88"/>
        <v>0</v>
      </c>
    </row>
    <row r="165" spans="1:51" ht="13.5" customHeight="1" x14ac:dyDescent="0.25">
      <c r="A165" s="44" t="s">
        <v>244</v>
      </c>
      <c r="B165" s="45" t="s">
        <v>26</v>
      </c>
      <c r="C165" s="46" t="s">
        <v>305</v>
      </c>
      <c r="D165" s="47" t="s">
        <v>23</v>
      </c>
      <c r="E165" s="48">
        <v>29994</v>
      </c>
      <c r="F165" s="49"/>
      <c r="G165" s="50"/>
      <c r="H165" s="50"/>
      <c r="I165" s="51" t="s">
        <v>56</v>
      </c>
      <c r="J165" s="50"/>
      <c r="K165" s="50"/>
      <c r="L165" s="52"/>
      <c r="M165" s="52"/>
      <c r="N165" s="50"/>
      <c r="O165" s="50"/>
      <c r="P165" s="51"/>
      <c r="Q165" s="50"/>
      <c r="R165" s="50"/>
      <c r="S165" s="52"/>
      <c r="T165" s="52"/>
      <c r="U165" s="53"/>
      <c r="V165" s="52"/>
      <c r="W165" s="54"/>
      <c r="X165" s="58">
        <f t="shared" si="63"/>
        <v>0</v>
      </c>
      <c r="Y165" s="65">
        <f t="shared" si="65"/>
        <v>0</v>
      </c>
      <c r="Z165" s="55">
        <f t="shared" si="66"/>
        <v>0</v>
      </c>
      <c r="AA165" s="55">
        <f t="shared" si="67"/>
        <v>2</v>
      </c>
      <c r="AB165" s="55">
        <f t="shared" si="68"/>
        <v>2</v>
      </c>
      <c r="AC165" s="55">
        <f t="shared" si="69"/>
        <v>0</v>
      </c>
      <c r="AD165" s="55">
        <f t="shared" si="70"/>
        <v>0</v>
      </c>
      <c r="AE165" s="55">
        <f t="shared" si="71"/>
        <v>0</v>
      </c>
      <c r="AF165" s="55">
        <f t="shared" si="72"/>
        <v>0</v>
      </c>
      <c r="AG165" s="55">
        <f t="shared" si="73"/>
        <v>0</v>
      </c>
      <c r="AH165" s="55">
        <f t="shared" si="74"/>
        <v>0</v>
      </c>
      <c r="AI165" s="55">
        <f t="shared" si="75"/>
        <v>0</v>
      </c>
      <c r="AJ165" s="55">
        <f t="shared" si="76"/>
        <v>0</v>
      </c>
      <c r="AK165" s="56">
        <f t="shared" si="77"/>
        <v>0</v>
      </c>
      <c r="AL165" s="56">
        <f t="shared" si="78"/>
        <v>0</v>
      </c>
      <c r="AM165" s="57">
        <f t="shared" si="79"/>
        <v>0</v>
      </c>
      <c r="AN165" s="58">
        <f t="shared" si="80"/>
        <v>0</v>
      </c>
      <c r="AO165" s="59">
        <v>41328</v>
      </c>
      <c r="AP165" s="14" t="s">
        <v>306</v>
      </c>
      <c r="AQ165" s="4" t="s">
        <v>308</v>
      </c>
      <c r="AR165" s="13" t="str">
        <f t="shared" si="82"/>
        <v>LEBAS</v>
      </c>
      <c r="AS165" s="13" t="str">
        <f t="shared" si="83"/>
        <v>Frédéric</v>
      </c>
      <c r="AT165" s="13" t="str">
        <f t="shared" si="84"/>
        <v>St Denis Cyclisme</v>
      </c>
      <c r="AU165" s="151">
        <f t="shared" si="81"/>
        <v>29994</v>
      </c>
      <c r="AV165" s="102" t="str">
        <f t="shared" si="85"/>
        <v>01</v>
      </c>
      <c r="AW165" s="13">
        <f t="shared" si="86"/>
        <v>2</v>
      </c>
      <c r="AX165" s="13">
        <f t="shared" si="87"/>
        <v>0</v>
      </c>
      <c r="AY165" s="13">
        <f t="shared" si="88"/>
        <v>0</v>
      </c>
    </row>
    <row r="166" spans="1:51" ht="13.5" customHeight="1" x14ac:dyDescent="0.25">
      <c r="A166" s="66" t="s">
        <v>244</v>
      </c>
      <c r="B166" s="67" t="s">
        <v>88</v>
      </c>
      <c r="C166" s="68" t="s">
        <v>305</v>
      </c>
      <c r="D166" s="69" t="s">
        <v>23</v>
      </c>
      <c r="E166" s="70"/>
      <c r="F166" s="71"/>
      <c r="G166" s="72"/>
      <c r="H166" s="72"/>
      <c r="I166" s="73"/>
      <c r="J166" s="72"/>
      <c r="K166" s="72"/>
      <c r="L166" s="74" t="s">
        <v>56</v>
      </c>
      <c r="M166" s="74"/>
      <c r="N166" s="72"/>
      <c r="O166" s="72"/>
      <c r="P166" s="73"/>
      <c r="Q166" s="72"/>
      <c r="R166" s="72"/>
      <c r="S166" s="74"/>
      <c r="T166" s="74"/>
      <c r="U166" s="75"/>
      <c r="V166" s="74"/>
      <c r="W166" s="76"/>
      <c r="X166" s="77">
        <f t="shared" si="63"/>
        <v>0</v>
      </c>
      <c r="Y166" s="78">
        <f t="shared" si="65"/>
        <v>0</v>
      </c>
      <c r="Z166" s="79">
        <f t="shared" si="66"/>
        <v>0</v>
      </c>
      <c r="AA166" s="79">
        <f t="shared" si="67"/>
        <v>0</v>
      </c>
      <c r="AB166" s="79">
        <f t="shared" si="68"/>
        <v>0</v>
      </c>
      <c r="AC166" s="79">
        <f t="shared" si="69"/>
        <v>0</v>
      </c>
      <c r="AD166" s="79">
        <f t="shared" si="70"/>
        <v>0</v>
      </c>
      <c r="AE166" s="79">
        <f t="shared" si="71"/>
        <v>0</v>
      </c>
      <c r="AF166" s="79">
        <f t="shared" si="72"/>
        <v>0</v>
      </c>
      <c r="AG166" s="79">
        <f t="shared" si="73"/>
        <v>5</v>
      </c>
      <c r="AH166" s="79">
        <f t="shared" si="74"/>
        <v>5</v>
      </c>
      <c r="AI166" s="79">
        <f t="shared" si="75"/>
        <v>0</v>
      </c>
      <c r="AJ166" s="79">
        <f t="shared" si="76"/>
        <v>0</v>
      </c>
      <c r="AK166" s="80">
        <f t="shared" si="77"/>
        <v>0</v>
      </c>
      <c r="AL166" s="80">
        <f t="shared" si="78"/>
        <v>0</v>
      </c>
      <c r="AM166" s="81">
        <f t="shared" si="79"/>
        <v>0</v>
      </c>
      <c r="AN166" s="77">
        <f t="shared" si="80"/>
        <v>0</v>
      </c>
      <c r="AO166" s="82">
        <v>41328</v>
      </c>
      <c r="AP166" s="18" t="s">
        <v>50</v>
      </c>
      <c r="AR166" s="13" t="str">
        <f t="shared" si="82"/>
        <v>LEBAS</v>
      </c>
      <c r="AS166" s="13" t="str">
        <f t="shared" si="83"/>
        <v>Jean-luc</v>
      </c>
      <c r="AT166" s="13" t="str">
        <f t="shared" si="84"/>
        <v>St Denis Cyclisme</v>
      </c>
      <c r="AU166" s="151">
        <f t="shared" si="81"/>
        <v>0</v>
      </c>
      <c r="AV166" s="102" t="str">
        <f t="shared" si="85"/>
        <v>01</v>
      </c>
      <c r="AW166" s="13">
        <f t="shared" si="86"/>
        <v>5</v>
      </c>
      <c r="AX166" s="13">
        <f t="shared" si="87"/>
        <v>0</v>
      </c>
      <c r="AY166" s="13">
        <f t="shared" si="88"/>
        <v>0</v>
      </c>
    </row>
    <row r="167" spans="1:51" ht="13.5" customHeight="1" x14ac:dyDescent="0.25">
      <c r="A167" s="44" t="s">
        <v>245</v>
      </c>
      <c r="B167" s="45" t="s">
        <v>95</v>
      </c>
      <c r="C167" s="46" t="s">
        <v>414</v>
      </c>
      <c r="D167" s="47" t="s">
        <v>29</v>
      </c>
      <c r="E167" s="48">
        <v>23678</v>
      </c>
      <c r="F167" s="49"/>
      <c r="G167" s="50"/>
      <c r="H167" s="50" t="s">
        <v>56</v>
      </c>
      <c r="I167" s="51"/>
      <c r="J167" s="50"/>
      <c r="K167" s="50"/>
      <c r="L167" s="52"/>
      <c r="M167" s="52"/>
      <c r="N167" s="50"/>
      <c r="O167" s="50"/>
      <c r="P167" s="51"/>
      <c r="Q167" s="50"/>
      <c r="R167" s="50"/>
      <c r="S167" s="52" t="s">
        <v>56</v>
      </c>
      <c r="T167" s="52"/>
      <c r="U167" s="53"/>
      <c r="V167" s="52"/>
      <c r="W167" s="54"/>
      <c r="X167" s="58">
        <f t="shared" si="63"/>
        <v>0</v>
      </c>
      <c r="Y167" s="65">
        <f t="shared" si="65"/>
        <v>0</v>
      </c>
      <c r="Z167" s="55">
        <f t="shared" si="66"/>
        <v>0</v>
      </c>
      <c r="AA167" s="55">
        <f t="shared" si="67"/>
        <v>2</v>
      </c>
      <c r="AB167" s="55">
        <f t="shared" si="68"/>
        <v>2</v>
      </c>
      <c r="AC167" s="55">
        <f t="shared" si="69"/>
        <v>0</v>
      </c>
      <c r="AD167" s="55">
        <f t="shared" si="70"/>
        <v>0</v>
      </c>
      <c r="AE167" s="55">
        <f t="shared" si="71"/>
        <v>4</v>
      </c>
      <c r="AF167" s="55">
        <f t="shared" si="72"/>
        <v>0</v>
      </c>
      <c r="AG167" s="55">
        <f t="shared" si="73"/>
        <v>0</v>
      </c>
      <c r="AH167" s="55">
        <f t="shared" si="74"/>
        <v>0</v>
      </c>
      <c r="AI167" s="55">
        <f t="shared" si="75"/>
        <v>0</v>
      </c>
      <c r="AJ167" s="55">
        <f t="shared" si="76"/>
        <v>0</v>
      </c>
      <c r="AK167" s="56">
        <f t="shared" si="77"/>
        <v>0</v>
      </c>
      <c r="AL167" s="56">
        <f t="shared" si="78"/>
        <v>0</v>
      </c>
      <c r="AM167" s="57">
        <f t="shared" si="79"/>
        <v>0</v>
      </c>
      <c r="AN167" s="58">
        <f t="shared" si="80"/>
        <v>0</v>
      </c>
      <c r="AO167" s="59">
        <v>41351</v>
      </c>
      <c r="AP167" s="14" t="s">
        <v>121</v>
      </c>
      <c r="AR167" s="13" t="str">
        <f t="shared" si="82"/>
        <v>LEBLANC</v>
      </c>
      <c r="AS167" s="13" t="str">
        <f t="shared" si="83"/>
        <v>Michel</v>
      </c>
      <c r="AT167" s="13" t="str">
        <f t="shared" si="84"/>
        <v>AC Tarare POPEY</v>
      </c>
      <c r="AU167" s="151">
        <f t="shared" si="81"/>
        <v>23678</v>
      </c>
      <c r="AV167" s="102" t="str">
        <f t="shared" si="85"/>
        <v>69</v>
      </c>
      <c r="AW167" s="13">
        <f t="shared" si="86"/>
        <v>2</v>
      </c>
      <c r="AX167" s="13">
        <f t="shared" si="87"/>
        <v>0</v>
      </c>
      <c r="AY167" s="13">
        <f t="shared" si="88"/>
        <v>0</v>
      </c>
    </row>
    <row r="168" spans="1:51" ht="13.5" customHeight="1" x14ac:dyDescent="0.25">
      <c r="A168" s="66" t="s">
        <v>36</v>
      </c>
      <c r="B168" s="67" t="s">
        <v>37</v>
      </c>
      <c r="C168" s="68" t="s">
        <v>324</v>
      </c>
      <c r="D168" s="69" t="s">
        <v>39</v>
      </c>
      <c r="E168" s="70">
        <v>25382</v>
      </c>
      <c r="F168" s="71"/>
      <c r="G168" s="72"/>
      <c r="H168" s="72"/>
      <c r="I168" s="73"/>
      <c r="J168" s="72"/>
      <c r="K168" s="72"/>
      <c r="L168" s="74"/>
      <c r="M168" s="74"/>
      <c r="N168" s="72"/>
      <c r="O168" s="72"/>
      <c r="P168" s="73"/>
      <c r="Q168" s="72"/>
      <c r="R168" s="72" t="s">
        <v>56</v>
      </c>
      <c r="S168" s="74"/>
      <c r="T168" s="74"/>
      <c r="U168" s="75"/>
      <c r="V168" s="74"/>
      <c r="W168" s="76"/>
      <c r="X168" s="77"/>
      <c r="Y168" s="78"/>
      <c r="Z168" s="79"/>
      <c r="AA168" s="79"/>
      <c r="AB168" s="79">
        <v>2</v>
      </c>
      <c r="AC168" s="79"/>
      <c r="AD168" s="79"/>
      <c r="AE168" s="79"/>
      <c r="AF168" s="79"/>
      <c r="AG168" s="79"/>
      <c r="AH168" s="79"/>
      <c r="AI168" s="79"/>
      <c r="AJ168" s="79"/>
      <c r="AK168" s="80"/>
      <c r="AL168" s="80"/>
      <c r="AM168" s="81"/>
      <c r="AN168" s="77"/>
      <c r="AO168" s="82">
        <v>41345</v>
      </c>
      <c r="AP168" s="43" t="s">
        <v>404</v>
      </c>
      <c r="AQ168" s="15" t="s">
        <v>127</v>
      </c>
      <c r="AR168" s="13" t="str">
        <f t="shared" si="82"/>
        <v>LEJARZA</v>
      </c>
      <c r="AS168" s="13" t="str">
        <f t="shared" si="83"/>
        <v>Eric</v>
      </c>
      <c r="AT168" s="13" t="str">
        <f t="shared" si="84"/>
        <v>Dynamic Vélo Riorges</v>
      </c>
      <c r="AU168" s="151">
        <f t="shared" si="81"/>
        <v>25382</v>
      </c>
      <c r="AV168" s="102" t="str">
        <f t="shared" si="85"/>
        <v>42</v>
      </c>
      <c r="AW168" s="13">
        <f t="shared" si="86"/>
        <v>2</v>
      </c>
      <c r="AX168" s="13">
        <f t="shared" si="87"/>
        <v>0</v>
      </c>
      <c r="AY168" s="13">
        <f t="shared" si="88"/>
        <v>0</v>
      </c>
    </row>
    <row r="169" spans="1:51" ht="13.5" customHeight="1" x14ac:dyDescent="0.25">
      <c r="A169" s="44" t="s">
        <v>246</v>
      </c>
      <c r="B169" s="45" t="s">
        <v>172</v>
      </c>
      <c r="C169" s="46" t="s">
        <v>74</v>
      </c>
      <c r="D169" s="47" t="s">
        <v>75</v>
      </c>
      <c r="E169" s="48">
        <v>30140</v>
      </c>
      <c r="F169" s="49"/>
      <c r="G169" s="50"/>
      <c r="H169" s="50"/>
      <c r="I169" s="51"/>
      <c r="J169" s="50" t="s">
        <v>56</v>
      </c>
      <c r="K169" s="50"/>
      <c r="L169" s="52"/>
      <c r="M169" s="52"/>
      <c r="N169" s="50"/>
      <c r="O169" s="50"/>
      <c r="P169" s="51"/>
      <c r="Q169" s="50"/>
      <c r="R169" s="50" t="s">
        <v>56</v>
      </c>
      <c r="S169" s="52"/>
      <c r="T169" s="52"/>
      <c r="U169" s="53"/>
      <c r="V169" s="52"/>
      <c r="W169" s="54"/>
      <c r="X169" s="58">
        <f t="shared" ref="X169:X232" si="89">IF((F169="x"),0.5,0)</f>
        <v>0</v>
      </c>
      <c r="Y169" s="65">
        <f t="shared" ref="Y169:Y232" si="90">IF(OR(G169="X",P169="X",),1,0)</f>
        <v>0</v>
      </c>
      <c r="Z169" s="55">
        <f t="shared" ref="Z169:Z181" si="91">IF((Y169-X169&gt;=1),1,0)</f>
        <v>0</v>
      </c>
      <c r="AA169" s="55">
        <f t="shared" ref="AA169:AA181" si="92">IF(OR(H169="X",I169="X",Q169="X",),2,0)</f>
        <v>0</v>
      </c>
      <c r="AB169" s="55">
        <f t="shared" ref="AB169:AB181" si="93">IF(AND(AA169-Y169&gt;=2,X169=0),2,0)</f>
        <v>0</v>
      </c>
      <c r="AC169" s="55">
        <f t="shared" ref="AC169:AC181" si="94">IF(OR(J169="X",R169="X",),3,0)</f>
        <v>3</v>
      </c>
      <c r="AD169" s="55">
        <f t="shared" ref="AD169:AD181" si="95">IF(AND(AC169-AB169-Y169&gt;=3,X169=0),3,0)</f>
        <v>3</v>
      </c>
      <c r="AE169" s="55">
        <f t="shared" ref="AE169:AE181" si="96">IF(OR(K169="X",S169="X",O169="x",W169="x",),4,0)</f>
        <v>0</v>
      </c>
      <c r="AF169" s="55">
        <f t="shared" ref="AF169:AF181" si="97">IF(AND((AE169-AD169-AB169-Y169&gt;=4),(E169&lt;$B$1),(X169=0)),4,0)</f>
        <v>0</v>
      </c>
      <c r="AG169" s="55">
        <f t="shared" ref="AG169:AG181" si="98">IF(OR(L169="X",T169="X",O169="x",W169="x",),5,0)</f>
        <v>0</v>
      </c>
      <c r="AH169" s="55">
        <f t="shared" ref="AH169:AH181" si="99">IF(OR((AG169-AF169-AD169-AB169-Y169&gt;=5),(E169&gt;$B$1)),5,0)</f>
        <v>0</v>
      </c>
      <c r="AI169" s="55">
        <f t="shared" ref="AI169:AI181" si="100">IF(OR(M169="X",U169="X",),6,0)</f>
        <v>0</v>
      </c>
      <c r="AJ169" s="55">
        <f t="shared" ref="AJ169:AJ181" si="101">IF((AI169-AH169-AF169-AD169-AB169-Y169&gt;=6),6,0)</f>
        <v>0</v>
      </c>
      <c r="AK169" s="56">
        <f t="shared" ref="AK169:AK181" si="102">IF(U169="x",7,0)</f>
        <v>0</v>
      </c>
      <c r="AL169" s="56">
        <f t="shared" ref="AL169:AL181" si="103">IF((AK169-AJ169-AH169-AF169-AD169-AB169-Y169&gt;=7),"F",0)</f>
        <v>0</v>
      </c>
      <c r="AM169" s="57">
        <f t="shared" ref="AM169:AM181" si="104">IF(OR(N169="X",V169="X",),8,0)</f>
        <v>0</v>
      </c>
      <c r="AN169" s="58">
        <f t="shared" ref="AN169:AN181" si="105">IF((AM169=8),"M",0)</f>
        <v>0</v>
      </c>
      <c r="AO169" s="59">
        <v>41357</v>
      </c>
      <c r="AP169" s="13" t="s">
        <v>50</v>
      </c>
      <c r="AR169" s="13" t="str">
        <f t="shared" si="82"/>
        <v>LEMAITRE</v>
      </c>
      <c r="AS169" s="13" t="str">
        <f t="shared" si="83"/>
        <v>Cédric</v>
      </c>
      <c r="AT169" s="13" t="str">
        <f t="shared" si="84"/>
        <v>ASC Fours</v>
      </c>
      <c r="AU169" s="151">
        <f t="shared" si="81"/>
        <v>30140</v>
      </c>
      <c r="AV169" s="102" t="str">
        <f t="shared" si="85"/>
        <v>58</v>
      </c>
      <c r="AW169" s="13">
        <f t="shared" si="86"/>
        <v>3</v>
      </c>
      <c r="AX169" s="13">
        <f t="shared" si="87"/>
        <v>0</v>
      </c>
      <c r="AY169" s="13">
        <f t="shared" si="88"/>
        <v>0</v>
      </c>
    </row>
    <row r="170" spans="1:51" ht="13.5" customHeight="1" x14ac:dyDescent="0.25">
      <c r="A170" s="66" t="s">
        <v>568</v>
      </c>
      <c r="B170" s="67" t="s">
        <v>115</v>
      </c>
      <c r="C170" s="68" t="s">
        <v>569</v>
      </c>
      <c r="D170" s="69" t="s">
        <v>23</v>
      </c>
      <c r="E170" s="70">
        <v>28619</v>
      </c>
      <c r="F170" s="71"/>
      <c r="G170" s="72"/>
      <c r="H170" s="72"/>
      <c r="I170" s="73"/>
      <c r="J170" s="72"/>
      <c r="K170" s="72" t="s">
        <v>56</v>
      </c>
      <c r="L170" s="74"/>
      <c r="M170" s="74"/>
      <c r="N170" s="72"/>
      <c r="O170" s="72"/>
      <c r="P170" s="73"/>
      <c r="Q170" s="72"/>
      <c r="R170" s="72"/>
      <c r="S170" s="74"/>
      <c r="T170" s="74"/>
      <c r="U170" s="75"/>
      <c r="V170" s="74"/>
      <c r="W170" s="76"/>
      <c r="X170" s="77">
        <f t="shared" si="89"/>
        <v>0</v>
      </c>
      <c r="Y170" s="78">
        <f t="shared" si="90"/>
        <v>0</v>
      </c>
      <c r="Z170" s="79">
        <f t="shared" si="91"/>
        <v>0</v>
      </c>
      <c r="AA170" s="79">
        <f t="shared" si="92"/>
        <v>0</v>
      </c>
      <c r="AB170" s="79">
        <f t="shared" si="93"/>
        <v>0</v>
      </c>
      <c r="AC170" s="79">
        <f t="shared" si="94"/>
        <v>0</v>
      </c>
      <c r="AD170" s="79">
        <f t="shared" si="95"/>
        <v>0</v>
      </c>
      <c r="AE170" s="79">
        <f t="shared" si="96"/>
        <v>4</v>
      </c>
      <c r="AF170" s="79">
        <f t="shared" si="97"/>
        <v>4</v>
      </c>
      <c r="AG170" s="79">
        <f t="shared" si="98"/>
        <v>0</v>
      </c>
      <c r="AH170" s="79">
        <f t="shared" si="99"/>
        <v>0</v>
      </c>
      <c r="AI170" s="79">
        <f t="shared" si="100"/>
        <v>0</v>
      </c>
      <c r="AJ170" s="79">
        <f t="shared" si="101"/>
        <v>0</v>
      </c>
      <c r="AK170" s="80">
        <f t="shared" si="102"/>
        <v>0</v>
      </c>
      <c r="AL170" s="80">
        <f t="shared" si="103"/>
        <v>0</v>
      </c>
      <c r="AM170" s="81">
        <f t="shared" si="104"/>
        <v>0</v>
      </c>
      <c r="AN170" s="77">
        <f t="shared" si="105"/>
        <v>0</v>
      </c>
      <c r="AO170" s="82">
        <v>41379</v>
      </c>
      <c r="AP170" s="13" t="s">
        <v>50</v>
      </c>
      <c r="AR170" s="13" t="str">
        <f t="shared" si="82"/>
        <v>LEVILLAIN</v>
      </c>
      <c r="AS170" s="13" t="str">
        <f t="shared" si="83"/>
        <v>Nicolas</v>
      </c>
      <c r="AT170" s="13" t="str">
        <f t="shared" si="84"/>
        <v>UC Culoz Belley</v>
      </c>
      <c r="AU170" s="151">
        <f t="shared" si="81"/>
        <v>28619</v>
      </c>
      <c r="AV170" s="102" t="str">
        <f t="shared" si="85"/>
        <v>01</v>
      </c>
      <c r="AW170" s="13">
        <f t="shared" si="86"/>
        <v>4</v>
      </c>
      <c r="AX170" s="13">
        <f t="shared" si="87"/>
        <v>0</v>
      </c>
      <c r="AY170" s="13">
        <f t="shared" si="88"/>
        <v>0</v>
      </c>
    </row>
    <row r="171" spans="1:51" ht="13.5" customHeight="1" x14ac:dyDescent="0.25">
      <c r="A171" s="44" t="s">
        <v>494</v>
      </c>
      <c r="B171" s="45" t="s">
        <v>186</v>
      </c>
      <c r="C171" s="46" t="s">
        <v>96</v>
      </c>
      <c r="D171" s="47" t="s">
        <v>29</v>
      </c>
      <c r="E171" s="48">
        <v>33926</v>
      </c>
      <c r="F171" s="49"/>
      <c r="G171" s="50" t="s">
        <v>56</v>
      </c>
      <c r="H171" s="50"/>
      <c r="I171" s="51"/>
      <c r="J171" s="50"/>
      <c r="K171" s="50"/>
      <c r="L171" s="52"/>
      <c r="M171" s="52"/>
      <c r="N171" s="50"/>
      <c r="O171" s="50"/>
      <c r="P171" s="51"/>
      <c r="Q171" s="50" t="s">
        <v>56</v>
      </c>
      <c r="R171" s="50"/>
      <c r="S171" s="52"/>
      <c r="T171" s="52"/>
      <c r="U171" s="53"/>
      <c r="V171" s="52"/>
      <c r="W171" s="54"/>
      <c r="X171" s="58">
        <f t="shared" si="89"/>
        <v>0</v>
      </c>
      <c r="Y171" s="65">
        <f t="shared" si="90"/>
        <v>1</v>
      </c>
      <c r="Z171" s="55">
        <f t="shared" si="91"/>
        <v>1</v>
      </c>
      <c r="AA171" s="55">
        <f t="shared" si="92"/>
        <v>2</v>
      </c>
      <c r="AB171" s="55">
        <f t="shared" si="93"/>
        <v>0</v>
      </c>
      <c r="AC171" s="55">
        <f t="shared" si="94"/>
        <v>0</v>
      </c>
      <c r="AD171" s="55">
        <f t="shared" si="95"/>
        <v>0</v>
      </c>
      <c r="AE171" s="55">
        <f t="shared" si="96"/>
        <v>0</v>
      </c>
      <c r="AF171" s="55">
        <f t="shared" si="97"/>
        <v>0</v>
      </c>
      <c r="AG171" s="55">
        <f t="shared" si="98"/>
        <v>0</v>
      </c>
      <c r="AH171" s="55">
        <f t="shared" si="99"/>
        <v>0</v>
      </c>
      <c r="AI171" s="55">
        <f t="shared" si="100"/>
        <v>0</v>
      </c>
      <c r="AJ171" s="55">
        <f t="shared" si="101"/>
        <v>0</v>
      </c>
      <c r="AK171" s="56">
        <f t="shared" si="102"/>
        <v>0</v>
      </c>
      <c r="AL171" s="56">
        <f t="shared" si="103"/>
        <v>0</v>
      </c>
      <c r="AM171" s="57">
        <f t="shared" si="104"/>
        <v>0</v>
      </c>
      <c r="AN171" s="58">
        <f t="shared" si="105"/>
        <v>0</v>
      </c>
      <c r="AO171" s="59">
        <v>41365</v>
      </c>
      <c r="AP171" s="13" t="s">
        <v>50</v>
      </c>
      <c r="AR171" s="13" t="str">
        <f t="shared" si="82"/>
        <v>LHUISSET</v>
      </c>
      <c r="AS171" s="13" t="str">
        <f t="shared" si="83"/>
        <v>Jonathan</v>
      </c>
      <c r="AT171" s="13" t="str">
        <f t="shared" si="84"/>
        <v>VC Caladois</v>
      </c>
      <c r="AU171" s="151">
        <f t="shared" si="81"/>
        <v>33926</v>
      </c>
      <c r="AV171" s="102" t="str">
        <f t="shared" si="85"/>
        <v>69</v>
      </c>
      <c r="AW171" s="13">
        <f t="shared" si="86"/>
        <v>1</v>
      </c>
      <c r="AX171" s="13">
        <f t="shared" si="87"/>
        <v>0</v>
      </c>
      <c r="AY171" s="13">
        <f t="shared" si="88"/>
        <v>0</v>
      </c>
    </row>
    <row r="172" spans="1:51" ht="13.5" customHeight="1" x14ac:dyDescent="0.25">
      <c r="A172" s="66" t="s">
        <v>526</v>
      </c>
      <c r="B172" s="67" t="s">
        <v>219</v>
      </c>
      <c r="C172" s="68" t="s">
        <v>570</v>
      </c>
      <c r="D172" s="69" t="s">
        <v>35</v>
      </c>
      <c r="E172" s="70">
        <v>29968</v>
      </c>
      <c r="F172" s="71"/>
      <c r="G172" s="72"/>
      <c r="H172" s="72"/>
      <c r="I172" s="73" t="s">
        <v>56</v>
      </c>
      <c r="J172" s="72"/>
      <c r="K172" s="72"/>
      <c r="L172" s="74"/>
      <c r="M172" s="74"/>
      <c r="N172" s="72"/>
      <c r="O172" s="72"/>
      <c r="P172" s="73"/>
      <c r="Q172" s="72"/>
      <c r="R172" s="72"/>
      <c r="S172" s="74"/>
      <c r="T172" s="74"/>
      <c r="U172" s="75"/>
      <c r="V172" s="74"/>
      <c r="W172" s="76"/>
      <c r="X172" s="77">
        <f t="shared" si="89"/>
        <v>0</v>
      </c>
      <c r="Y172" s="78">
        <f t="shared" si="90"/>
        <v>0</v>
      </c>
      <c r="Z172" s="79">
        <f t="shared" si="91"/>
        <v>0</v>
      </c>
      <c r="AA172" s="79">
        <f t="shared" si="92"/>
        <v>2</v>
      </c>
      <c r="AB172" s="79">
        <f t="shared" si="93"/>
        <v>2</v>
      </c>
      <c r="AC172" s="79">
        <f t="shared" si="94"/>
        <v>0</v>
      </c>
      <c r="AD172" s="79">
        <f t="shared" si="95"/>
        <v>0</v>
      </c>
      <c r="AE172" s="79">
        <f t="shared" si="96"/>
        <v>0</v>
      </c>
      <c r="AF172" s="79">
        <f t="shared" si="97"/>
        <v>0</v>
      </c>
      <c r="AG172" s="79">
        <f t="shared" si="98"/>
        <v>0</v>
      </c>
      <c r="AH172" s="79">
        <f t="shared" si="99"/>
        <v>0</v>
      </c>
      <c r="AI172" s="79">
        <f t="shared" si="100"/>
        <v>0</v>
      </c>
      <c r="AJ172" s="79">
        <f t="shared" si="101"/>
        <v>0</v>
      </c>
      <c r="AK172" s="80">
        <f t="shared" si="102"/>
        <v>0</v>
      </c>
      <c r="AL172" s="80">
        <f t="shared" si="103"/>
        <v>0</v>
      </c>
      <c r="AM172" s="81">
        <f t="shared" si="104"/>
        <v>0</v>
      </c>
      <c r="AN172" s="77">
        <f t="shared" si="105"/>
        <v>0</v>
      </c>
      <c r="AO172" s="82">
        <v>41376</v>
      </c>
      <c r="AP172" s="13" t="s">
        <v>50</v>
      </c>
      <c r="AR172" s="13" t="str">
        <f t="shared" si="82"/>
        <v>LOMBARD</v>
      </c>
      <c r="AS172" s="13" t="str">
        <f t="shared" si="83"/>
        <v>Sébastien</v>
      </c>
      <c r="AT172" s="13" t="str">
        <f t="shared" si="84"/>
        <v>VC Ruffey les Echirey</v>
      </c>
      <c r="AU172" s="151">
        <f t="shared" si="81"/>
        <v>29968</v>
      </c>
      <c r="AV172" s="102" t="str">
        <f t="shared" si="85"/>
        <v>21</v>
      </c>
      <c r="AW172" s="13">
        <f t="shared" si="86"/>
        <v>2</v>
      </c>
      <c r="AX172" s="13">
        <f t="shared" si="87"/>
        <v>0</v>
      </c>
      <c r="AY172" s="13">
        <f t="shared" si="88"/>
        <v>0</v>
      </c>
    </row>
    <row r="173" spans="1:51" ht="13.5" customHeight="1" x14ac:dyDescent="0.25">
      <c r="A173" s="44" t="s">
        <v>571</v>
      </c>
      <c r="B173" s="45" t="s">
        <v>37</v>
      </c>
      <c r="C173" s="46" t="s">
        <v>22</v>
      </c>
      <c r="D173" s="47" t="s">
        <v>23</v>
      </c>
      <c r="E173" s="48">
        <v>23125</v>
      </c>
      <c r="F173" s="49"/>
      <c r="G173" s="50"/>
      <c r="H173" s="50"/>
      <c r="I173" s="51"/>
      <c r="J173" s="50" t="s">
        <v>56</v>
      </c>
      <c r="K173" s="50"/>
      <c r="L173" s="52"/>
      <c r="M173" s="52"/>
      <c r="N173" s="50"/>
      <c r="O173" s="50"/>
      <c r="P173" s="51"/>
      <c r="Q173" s="50"/>
      <c r="R173" s="50"/>
      <c r="S173" s="52"/>
      <c r="T173" s="52"/>
      <c r="U173" s="53"/>
      <c r="V173" s="52"/>
      <c r="W173" s="54"/>
      <c r="X173" s="58">
        <f t="shared" si="89"/>
        <v>0</v>
      </c>
      <c r="Y173" s="65">
        <f t="shared" si="90"/>
        <v>0</v>
      </c>
      <c r="Z173" s="55">
        <f t="shared" si="91"/>
        <v>0</v>
      </c>
      <c r="AA173" s="55">
        <f t="shared" si="92"/>
        <v>0</v>
      </c>
      <c r="AB173" s="55">
        <f t="shared" si="93"/>
        <v>0</v>
      </c>
      <c r="AC173" s="55">
        <f t="shared" si="94"/>
        <v>3</v>
      </c>
      <c r="AD173" s="55">
        <f t="shared" si="95"/>
        <v>3</v>
      </c>
      <c r="AE173" s="55">
        <f t="shared" si="96"/>
        <v>0</v>
      </c>
      <c r="AF173" s="55">
        <f t="shared" si="97"/>
        <v>0</v>
      </c>
      <c r="AG173" s="55">
        <f t="shared" si="98"/>
        <v>0</v>
      </c>
      <c r="AH173" s="55">
        <f t="shared" si="99"/>
        <v>0</v>
      </c>
      <c r="AI173" s="55">
        <f t="shared" si="100"/>
        <v>0</v>
      </c>
      <c r="AJ173" s="55">
        <f t="shared" si="101"/>
        <v>0</v>
      </c>
      <c r="AK173" s="56">
        <f t="shared" si="102"/>
        <v>0</v>
      </c>
      <c r="AL173" s="56">
        <f t="shared" si="103"/>
        <v>0</v>
      </c>
      <c r="AM173" s="57">
        <f t="shared" si="104"/>
        <v>0</v>
      </c>
      <c r="AN173" s="58">
        <f t="shared" si="105"/>
        <v>0</v>
      </c>
      <c r="AO173" s="59">
        <v>41379</v>
      </c>
      <c r="AP173" s="13" t="s">
        <v>50</v>
      </c>
      <c r="AR173" s="13" t="str">
        <f t="shared" si="82"/>
        <v>LORENZO</v>
      </c>
      <c r="AS173" s="13" t="str">
        <f t="shared" si="83"/>
        <v>Eric</v>
      </c>
      <c r="AT173" s="13" t="str">
        <f t="shared" si="84"/>
        <v>Team des Dombes</v>
      </c>
      <c r="AU173" s="151">
        <f t="shared" si="81"/>
        <v>23125</v>
      </c>
      <c r="AV173" s="102" t="str">
        <f t="shared" si="85"/>
        <v>01</v>
      </c>
      <c r="AW173" s="13">
        <f t="shared" si="86"/>
        <v>3</v>
      </c>
      <c r="AX173" s="13">
        <f t="shared" si="87"/>
        <v>0</v>
      </c>
      <c r="AY173" s="13">
        <f t="shared" si="88"/>
        <v>0</v>
      </c>
    </row>
    <row r="174" spans="1:51" ht="13.5" customHeight="1" x14ac:dyDescent="0.25">
      <c r="A174" s="66" t="s">
        <v>248</v>
      </c>
      <c r="B174" s="67" t="s">
        <v>101</v>
      </c>
      <c r="C174" s="68" t="s">
        <v>328</v>
      </c>
      <c r="D174" s="69" t="s">
        <v>39</v>
      </c>
      <c r="E174" s="70"/>
      <c r="F174" s="71"/>
      <c r="G174" s="72"/>
      <c r="H174" s="72"/>
      <c r="I174" s="73"/>
      <c r="J174" s="72"/>
      <c r="K174" s="72"/>
      <c r="L174" s="74"/>
      <c r="M174" s="74"/>
      <c r="N174" s="72"/>
      <c r="O174" s="72"/>
      <c r="P174" s="73"/>
      <c r="Q174" s="72"/>
      <c r="R174" s="72"/>
      <c r="S174" s="74"/>
      <c r="T174" s="74" t="s">
        <v>56</v>
      </c>
      <c r="U174" s="75"/>
      <c r="V174" s="74"/>
      <c r="W174" s="76"/>
      <c r="X174" s="77">
        <f t="shared" si="89"/>
        <v>0</v>
      </c>
      <c r="Y174" s="78">
        <f t="shared" si="90"/>
        <v>0</v>
      </c>
      <c r="Z174" s="79">
        <f t="shared" si="91"/>
        <v>0</v>
      </c>
      <c r="AA174" s="79">
        <f t="shared" si="92"/>
        <v>0</v>
      </c>
      <c r="AB174" s="79">
        <f t="shared" si="93"/>
        <v>0</v>
      </c>
      <c r="AC174" s="79">
        <f t="shared" si="94"/>
        <v>0</v>
      </c>
      <c r="AD174" s="79">
        <f t="shared" si="95"/>
        <v>0</v>
      </c>
      <c r="AE174" s="79">
        <f t="shared" si="96"/>
        <v>0</v>
      </c>
      <c r="AF174" s="79">
        <f t="shared" si="97"/>
        <v>0</v>
      </c>
      <c r="AG174" s="79">
        <f t="shared" si="98"/>
        <v>5</v>
      </c>
      <c r="AH174" s="79">
        <f t="shared" si="99"/>
        <v>5</v>
      </c>
      <c r="AI174" s="79">
        <f t="shared" si="100"/>
        <v>0</v>
      </c>
      <c r="AJ174" s="79">
        <f t="shared" si="101"/>
        <v>0</v>
      </c>
      <c r="AK174" s="80">
        <f t="shared" si="102"/>
        <v>0</v>
      </c>
      <c r="AL174" s="80">
        <f t="shared" si="103"/>
        <v>0</v>
      </c>
      <c r="AM174" s="81">
        <f t="shared" si="104"/>
        <v>0</v>
      </c>
      <c r="AN174" s="77">
        <f t="shared" si="105"/>
        <v>0</v>
      </c>
      <c r="AO174" s="82">
        <v>41345</v>
      </c>
      <c r="AP174" s="13" t="s">
        <v>401</v>
      </c>
      <c r="AQ174" s="13"/>
      <c r="AR174" s="13" t="str">
        <f t="shared" si="82"/>
        <v>LUQUET</v>
      </c>
      <c r="AS174" s="13" t="str">
        <f t="shared" si="83"/>
        <v>Robert</v>
      </c>
      <c r="AT174" s="13" t="str">
        <f t="shared" si="84"/>
        <v>GO Costellois</v>
      </c>
      <c r="AU174" s="151">
        <f t="shared" si="81"/>
        <v>0</v>
      </c>
      <c r="AV174" s="102" t="str">
        <f t="shared" si="85"/>
        <v>42</v>
      </c>
      <c r="AW174" s="13">
        <f t="shared" si="86"/>
        <v>5</v>
      </c>
      <c r="AX174" s="13">
        <f t="shared" si="87"/>
        <v>0</v>
      </c>
      <c r="AY174" s="13">
        <f t="shared" si="88"/>
        <v>0</v>
      </c>
    </row>
    <row r="175" spans="1:51" ht="13.5" customHeight="1" x14ac:dyDescent="0.25">
      <c r="A175" s="44" t="s">
        <v>249</v>
      </c>
      <c r="B175" s="45" t="s">
        <v>202</v>
      </c>
      <c r="C175" s="46" t="s">
        <v>325</v>
      </c>
      <c r="D175" s="47" t="s">
        <v>39</v>
      </c>
      <c r="E175" s="48">
        <v>21451</v>
      </c>
      <c r="F175" s="49"/>
      <c r="G175" s="50"/>
      <c r="H175" s="50" t="s">
        <v>56</v>
      </c>
      <c r="I175" s="51"/>
      <c r="J175" s="50"/>
      <c r="K175" s="50"/>
      <c r="L175" s="52"/>
      <c r="M175" s="52"/>
      <c r="N175" s="50"/>
      <c r="O175" s="50"/>
      <c r="P175" s="51"/>
      <c r="Q175" s="50"/>
      <c r="R175" s="50" t="s">
        <v>56</v>
      </c>
      <c r="S175" s="52"/>
      <c r="T175" s="52"/>
      <c r="U175" s="53"/>
      <c r="V175" s="52"/>
      <c r="W175" s="54"/>
      <c r="X175" s="58">
        <f t="shared" si="89"/>
        <v>0</v>
      </c>
      <c r="Y175" s="65">
        <f t="shared" si="90"/>
        <v>0</v>
      </c>
      <c r="Z175" s="55">
        <f t="shared" si="91"/>
        <v>0</v>
      </c>
      <c r="AA175" s="55">
        <f t="shared" si="92"/>
        <v>2</v>
      </c>
      <c r="AB175" s="55">
        <f t="shared" si="93"/>
        <v>2</v>
      </c>
      <c r="AC175" s="55">
        <f t="shared" si="94"/>
        <v>3</v>
      </c>
      <c r="AD175" s="55">
        <f t="shared" si="95"/>
        <v>0</v>
      </c>
      <c r="AE175" s="55">
        <f t="shared" si="96"/>
        <v>0</v>
      </c>
      <c r="AF175" s="55">
        <f t="shared" si="97"/>
        <v>0</v>
      </c>
      <c r="AG175" s="55">
        <f t="shared" si="98"/>
        <v>0</v>
      </c>
      <c r="AH175" s="55">
        <f t="shared" si="99"/>
        <v>0</v>
      </c>
      <c r="AI175" s="55">
        <f t="shared" si="100"/>
        <v>0</v>
      </c>
      <c r="AJ175" s="55">
        <f t="shared" si="101"/>
        <v>0</v>
      </c>
      <c r="AK175" s="56">
        <f t="shared" si="102"/>
        <v>0</v>
      </c>
      <c r="AL175" s="56">
        <f t="shared" si="103"/>
        <v>0</v>
      </c>
      <c r="AM175" s="57">
        <f t="shared" si="104"/>
        <v>0</v>
      </c>
      <c r="AN175" s="58">
        <f t="shared" si="105"/>
        <v>0</v>
      </c>
      <c r="AO175" s="59">
        <v>41360</v>
      </c>
      <c r="AP175" s="8" t="s">
        <v>50</v>
      </c>
      <c r="AR175" s="13" t="str">
        <f t="shared" si="82"/>
        <v>MAINARD</v>
      </c>
      <c r="AS175" s="13" t="str">
        <f t="shared" si="83"/>
        <v>Patrick</v>
      </c>
      <c r="AT175" s="13" t="str">
        <f t="shared" si="84"/>
        <v>EC Charlieu</v>
      </c>
      <c r="AU175" s="151">
        <f t="shared" si="81"/>
        <v>21451</v>
      </c>
      <c r="AV175" s="102" t="str">
        <f t="shared" si="85"/>
        <v>42</v>
      </c>
      <c r="AW175" s="13">
        <f t="shared" si="86"/>
        <v>2</v>
      </c>
      <c r="AX175" s="13">
        <f t="shared" si="87"/>
        <v>0</v>
      </c>
      <c r="AY175" s="13">
        <f t="shared" si="88"/>
        <v>0</v>
      </c>
    </row>
    <row r="176" spans="1:51" ht="13.5" customHeight="1" x14ac:dyDescent="0.25">
      <c r="A176" s="66" t="s">
        <v>403</v>
      </c>
      <c r="B176" s="67" t="s">
        <v>271</v>
      </c>
      <c r="C176" s="68" t="s">
        <v>319</v>
      </c>
      <c r="D176" s="69" t="s">
        <v>25</v>
      </c>
      <c r="E176" s="70">
        <v>19045</v>
      </c>
      <c r="F176" s="71"/>
      <c r="G176" s="72"/>
      <c r="H176" s="72"/>
      <c r="I176" s="73"/>
      <c r="J176" s="72"/>
      <c r="K176" s="72"/>
      <c r="L176" s="74" t="s">
        <v>56</v>
      </c>
      <c r="M176" s="74"/>
      <c r="N176" s="72"/>
      <c r="O176" s="72"/>
      <c r="P176" s="73"/>
      <c r="Q176" s="72"/>
      <c r="R176" s="72"/>
      <c r="S176" s="74"/>
      <c r="T176" s="74"/>
      <c r="U176" s="75"/>
      <c r="V176" s="74"/>
      <c r="W176" s="76"/>
      <c r="X176" s="77">
        <f t="shared" si="89"/>
        <v>0</v>
      </c>
      <c r="Y176" s="78">
        <f t="shared" si="90"/>
        <v>0</v>
      </c>
      <c r="Z176" s="79">
        <f t="shared" si="91"/>
        <v>0</v>
      </c>
      <c r="AA176" s="79">
        <f t="shared" si="92"/>
        <v>0</v>
      </c>
      <c r="AB176" s="79">
        <f t="shared" si="93"/>
        <v>0</v>
      </c>
      <c r="AC176" s="79">
        <f t="shared" si="94"/>
        <v>0</v>
      </c>
      <c r="AD176" s="79">
        <f t="shared" si="95"/>
        <v>0</v>
      </c>
      <c r="AE176" s="79">
        <f t="shared" si="96"/>
        <v>0</v>
      </c>
      <c r="AF176" s="79">
        <f t="shared" si="97"/>
        <v>0</v>
      </c>
      <c r="AG176" s="79">
        <f t="shared" si="98"/>
        <v>5</v>
      </c>
      <c r="AH176" s="79">
        <f t="shared" si="99"/>
        <v>5</v>
      </c>
      <c r="AI176" s="79">
        <f t="shared" si="100"/>
        <v>0</v>
      </c>
      <c r="AJ176" s="79">
        <f t="shared" si="101"/>
        <v>0</v>
      </c>
      <c r="AK176" s="80">
        <f t="shared" si="102"/>
        <v>0</v>
      </c>
      <c r="AL176" s="80">
        <f t="shared" si="103"/>
        <v>0</v>
      </c>
      <c r="AM176" s="81">
        <f t="shared" si="104"/>
        <v>0</v>
      </c>
      <c r="AN176" s="77">
        <f t="shared" si="105"/>
        <v>0</v>
      </c>
      <c r="AO176" s="82">
        <v>41346</v>
      </c>
      <c r="AP176" s="13" t="s">
        <v>50</v>
      </c>
      <c r="AR176" s="13" t="str">
        <f t="shared" si="82"/>
        <v>MARIDET</v>
      </c>
      <c r="AS176" s="13" t="str">
        <f t="shared" si="83"/>
        <v>Roland</v>
      </c>
      <c r="AT176" s="13" t="str">
        <f t="shared" si="84"/>
        <v>Bellerive SC</v>
      </c>
      <c r="AU176" s="151">
        <f t="shared" si="81"/>
        <v>19045</v>
      </c>
      <c r="AV176" s="102" t="str">
        <f t="shared" si="85"/>
        <v>03</v>
      </c>
      <c r="AW176" s="13">
        <f t="shared" si="86"/>
        <v>5</v>
      </c>
      <c r="AX176" s="13">
        <f t="shared" si="87"/>
        <v>0</v>
      </c>
      <c r="AY176" s="13">
        <f t="shared" si="88"/>
        <v>0</v>
      </c>
    </row>
    <row r="177" spans="1:51" ht="13.5" customHeight="1" x14ac:dyDescent="0.25">
      <c r="A177" s="44" t="s">
        <v>250</v>
      </c>
      <c r="B177" s="45" t="s">
        <v>172</v>
      </c>
      <c r="C177" s="46" t="s">
        <v>304</v>
      </c>
      <c r="D177" s="47" t="s">
        <v>39</v>
      </c>
      <c r="E177" s="48">
        <v>30364</v>
      </c>
      <c r="F177" s="49"/>
      <c r="G177" s="50" t="s">
        <v>56</v>
      </c>
      <c r="H177" s="50"/>
      <c r="I177" s="51"/>
      <c r="J177" s="50"/>
      <c r="K177" s="50"/>
      <c r="L177" s="52"/>
      <c r="M177" s="52"/>
      <c r="N177" s="50"/>
      <c r="O177" s="50"/>
      <c r="P177" s="51"/>
      <c r="Q177" s="50"/>
      <c r="R177" s="50" t="s">
        <v>56</v>
      </c>
      <c r="S177" s="52"/>
      <c r="T177" s="52"/>
      <c r="U177" s="53"/>
      <c r="V177" s="52"/>
      <c r="W177" s="54"/>
      <c r="X177" s="58">
        <f t="shared" si="89"/>
        <v>0</v>
      </c>
      <c r="Y177" s="65">
        <f t="shared" si="90"/>
        <v>1</v>
      </c>
      <c r="Z177" s="55">
        <f t="shared" si="91"/>
        <v>1</v>
      </c>
      <c r="AA177" s="55">
        <f t="shared" si="92"/>
        <v>0</v>
      </c>
      <c r="AB177" s="55">
        <f t="shared" si="93"/>
        <v>0</v>
      </c>
      <c r="AC177" s="55">
        <f t="shared" si="94"/>
        <v>3</v>
      </c>
      <c r="AD177" s="55">
        <f t="shared" si="95"/>
        <v>0</v>
      </c>
      <c r="AE177" s="55">
        <f t="shared" si="96"/>
        <v>0</v>
      </c>
      <c r="AF177" s="55">
        <f t="shared" si="97"/>
        <v>0</v>
      </c>
      <c r="AG177" s="55">
        <f t="shared" si="98"/>
        <v>0</v>
      </c>
      <c r="AH177" s="55">
        <f t="shared" si="99"/>
        <v>0</v>
      </c>
      <c r="AI177" s="55">
        <f t="shared" si="100"/>
        <v>0</v>
      </c>
      <c r="AJ177" s="55">
        <f t="shared" si="101"/>
        <v>0</v>
      </c>
      <c r="AK177" s="56">
        <f t="shared" si="102"/>
        <v>0</v>
      </c>
      <c r="AL177" s="56">
        <f t="shared" si="103"/>
        <v>0</v>
      </c>
      <c r="AM177" s="57">
        <f t="shared" si="104"/>
        <v>0</v>
      </c>
      <c r="AN177" s="58">
        <f t="shared" si="105"/>
        <v>0</v>
      </c>
      <c r="AO177" s="59">
        <v>41326</v>
      </c>
      <c r="AP177" s="13" t="s">
        <v>50</v>
      </c>
      <c r="AR177" s="13" t="str">
        <f t="shared" si="82"/>
        <v>MARTIN</v>
      </c>
      <c r="AS177" s="13" t="str">
        <f t="shared" si="83"/>
        <v>Cédric</v>
      </c>
      <c r="AT177" s="13" t="str">
        <f t="shared" si="84"/>
        <v>RO Chambon Feugerolles</v>
      </c>
      <c r="AU177" s="151">
        <f t="shared" si="81"/>
        <v>30364</v>
      </c>
      <c r="AV177" s="102" t="str">
        <f t="shared" si="85"/>
        <v>42</v>
      </c>
      <c r="AW177" s="13">
        <f t="shared" si="86"/>
        <v>1</v>
      </c>
      <c r="AX177" s="13">
        <f t="shared" si="87"/>
        <v>0</v>
      </c>
      <c r="AY177" s="13">
        <f t="shared" si="88"/>
        <v>0</v>
      </c>
    </row>
    <row r="178" spans="1:51" ht="13.5" customHeight="1" x14ac:dyDescent="0.25">
      <c r="A178" s="66" t="s">
        <v>250</v>
      </c>
      <c r="B178" s="67" t="s">
        <v>117</v>
      </c>
      <c r="C178" s="68" t="s">
        <v>74</v>
      </c>
      <c r="D178" s="69" t="s">
        <v>75</v>
      </c>
      <c r="E178" s="70">
        <v>29480</v>
      </c>
      <c r="F178" s="71"/>
      <c r="G178" s="72" t="s">
        <v>56</v>
      </c>
      <c r="H178" s="72"/>
      <c r="I178" s="73" t="s">
        <v>56</v>
      </c>
      <c r="J178" s="72"/>
      <c r="K178" s="72"/>
      <c r="L178" s="74"/>
      <c r="M178" s="74"/>
      <c r="N178" s="72"/>
      <c r="O178" s="72"/>
      <c r="P178" s="73"/>
      <c r="Q178" s="72"/>
      <c r="R178" s="72"/>
      <c r="S178" s="74"/>
      <c r="T178" s="74"/>
      <c r="U178" s="75"/>
      <c r="V178" s="74"/>
      <c r="W178" s="76"/>
      <c r="X178" s="77">
        <f t="shared" si="89"/>
        <v>0</v>
      </c>
      <c r="Y178" s="78">
        <f t="shared" si="90"/>
        <v>1</v>
      </c>
      <c r="Z178" s="79">
        <f t="shared" si="91"/>
        <v>1</v>
      </c>
      <c r="AA178" s="79">
        <f t="shared" si="92"/>
        <v>2</v>
      </c>
      <c r="AB178" s="79">
        <f t="shared" si="93"/>
        <v>0</v>
      </c>
      <c r="AC178" s="79">
        <f t="shared" si="94"/>
        <v>0</v>
      </c>
      <c r="AD178" s="79">
        <f t="shared" si="95"/>
        <v>0</v>
      </c>
      <c r="AE178" s="79">
        <f t="shared" si="96"/>
        <v>0</v>
      </c>
      <c r="AF178" s="79">
        <f t="shared" si="97"/>
        <v>0</v>
      </c>
      <c r="AG178" s="79">
        <f t="shared" si="98"/>
        <v>0</v>
      </c>
      <c r="AH178" s="79">
        <f t="shared" si="99"/>
        <v>0</v>
      </c>
      <c r="AI178" s="79">
        <f t="shared" si="100"/>
        <v>0</v>
      </c>
      <c r="AJ178" s="79">
        <f t="shared" si="101"/>
        <v>0</v>
      </c>
      <c r="AK178" s="80">
        <f t="shared" si="102"/>
        <v>0</v>
      </c>
      <c r="AL178" s="80">
        <f t="shared" si="103"/>
        <v>0</v>
      </c>
      <c r="AM178" s="81">
        <f t="shared" si="104"/>
        <v>0</v>
      </c>
      <c r="AN178" s="77">
        <f t="shared" si="105"/>
        <v>0</v>
      </c>
      <c r="AO178" s="82">
        <v>41353</v>
      </c>
      <c r="AP178" s="13" t="s">
        <v>50</v>
      </c>
      <c r="AR178" s="13" t="str">
        <f t="shared" si="82"/>
        <v>MARTIN</v>
      </c>
      <c r="AS178" s="13" t="str">
        <f t="shared" si="83"/>
        <v>Thierry</v>
      </c>
      <c r="AT178" s="13" t="str">
        <f t="shared" si="84"/>
        <v>ASC Fours</v>
      </c>
      <c r="AU178" s="151">
        <f t="shared" si="81"/>
        <v>29480</v>
      </c>
      <c r="AV178" s="102" t="str">
        <f t="shared" si="85"/>
        <v>58</v>
      </c>
      <c r="AW178" s="13">
        <f t="shared" si="86"/>
        <v>1</v>
      </c>
      <c r="AX178" s="13">
        <f t="shared" si="87"/>
        <v>0</v>
      </c>
      <c r="AY178" s="13">
        <f t="shared" si="88"/>
        <v>0</v>
      </c>
    </row>
    <row r="179" spans="1:51" ht="13.5" customHeight="1" x14ac:dyDescent="0.25">
      <c r="A179" s="44" t="s">
        <v>250</v>
      </c>
      <c r="B179" s="45" t="s">
        <v>166</v>
      </c>
      <c r="C179" s="46" t="s">
        <v>74</v>
      </c>
      <c r="D179" s="47" t="s">
        <v>75</v>
      </c>
      <c r="E179" s="48">
        <v>16843</v>
      </c>
      <c r="F179" s="49"/>
      <c r="G179" s="50"/>
      <c r="H179" s="50" t="s">
        <v>56</v>
      </c>
      <c r="I179" s="51"/>
      <c r="J179" s="50"/>
      <c r="K179" s="50"/>
      <c r="L179" s="52"/>
      <c r="M179" s="52"/>
      <c r="N179" s="50"/>
      <c r="O179" s="50"/>
      <c r="P179" s="51"/>
      <c r="Q179" s="50"/>
      <c r="R179" s="50"/>
      <c r="S179" s="52"/>
      <c r="T179" s="52" t="s">
        <v>56</v>
      </c>
      <c r="U179" s="53"/>
      <c r="V179" s="52"/>
      <c r="W179" s="54"/>
      <c r="X179" s="58">
        <f t="shared" si="89"/>
        <v>0</v>
      </c>
      <c r="Y179" s="65">
        <f t="shared" si="90"/>
        <v>0</v>
      </c>
      <c r="Z179" s="55">
        <f t="shared" si="91"/>
        <v>0</v>
      </c>
      <c r="AA179" s="55">
        <f t="shared" si="92"/>
        <v>2</v>
      </c>
      <c r="AB179" s="55">
        <f t="shared" si="93"/>
        <v>2</v>
      </c>
      <c r="AC179" s="55">
        <f t="shared" si="94"/>
        <v>0</v>
      </c>
      <c r="AD179" s="55">
        <f t="shared" si="95"/>
        <v>0</v>
      </c>
      <c r="AE179" s="55">
        <f t="shared" si="96"/>
        <v>0</v>
      </c>
      <c r="AF179" s="55">
        <f t="shared" si="97"/>
        <v>0</v>
      </c>
      <c r="AG179" s="55">
        <f t="shared" si="98"/>
        <v>5</v>
      </c>
      <c r="AH179" s="55">
        <f t="shared" si="99"/>
        <v>0</v>
      </c>
      <c r="AI179" s="55">
        <f t="shared" si="100"/>
        <v>0</v>
      </c>
      <c r="AJ179" s="55">
        <f t="shared" si="101"/>
        <v>0</v>
      </c>
      <c r="AK179" s="56">
        <f t="shared" si="102"/>
        <v>0</v>
      </c>
      <c r="AL179" s="56">
        <f t="shared" si="103"/>
        <v>0</v>
      </c>
      <c r="AM179" s="57">
        <f t="shared" si="104"/>
        <v>0</v>
      </c>
      <c r="AN179" s="58">
        <f t="shared" si="105"/>
        <v>0</v>
      </c>
      <c r="AO179" s="59">
        <v>41361</v>
      </c>
      <c r="AP179" s="13" t="s">
        <v>50</v>
      </c>
      <c r="AR179" s="13" t="str">
        <f t="shared" si="82"/>
        <v>MARTIN</v>
      </c>
      <c r="AS179" s="13" t="str">
        <f t="shared" si="83"/>
        <v>Bernard</v>
      </c>
      <c r="AT179" s="13" t="str">
        <f t="shared" si="84"/>
        <v>ASC Fours</v>
      </c>
      <c r="AU179" s="151">
        <f t="shared" si="81"/>
        <v>16843</v>
      </c>
      <c r="AV179" s="102" t="str">
        <f t="shared" si="85"/>
        <v>58</v>
      </c>
      <c r="AW179" s="13">
        <f t="shared" si="86"/>
        <v>2</v>
      </c>
      <c r="AX179" s="13">
        <f t="shared" si="87"/>
        <v>0</v>
      </c>
      <c r="AY179" s="13">
        <f t="shared" si="88"/>
        <v>0</v>
      </c>
    </row>
    <row r="180" spans="1:51" ht="13.5" customHeight="1" x14ac:dyDescent="0.25">
      <c r="A180" s="66" t="s">
        <v>572</v>
      </c>
      <c r="B180" s="67" t="s">
        <v>69</v>
      </c>
      <c r="C180" s="68" t="s">
        <v>573</v>
      </c>
      <c r="D180" s="69" t="s">
        <v>29</v>
      </c>
      <c r="E180" s="70">
        <v>12616</v>
      </c>
      <c r="F180" s="71"/>
      <c r="G180" s="72"/>
      <c r="H180" s="72"/>
      <c r="I180" s="73"/>
      <c r="J180" s="72"/>
      <c r="K180" s="72"/>
      <c r="L180" s="74"/>
      <c r="M180" s="74"/>
      <c r="N180" s="72"/>
      <c r="O180" s="72"/>
      <c r="P180" s="73"/>
      <c r="Q180" s="72"/>
      <c r="R180" s="72"/>
      <c r="S180" s="74"/>
      <c r="T180" s="74" t="s">
        <v>56</v>
      </c>
      <c r="U180" s="75"/>
      <c r="V180" s="74"/>
      <c r="W180" s="76"/>
      <c r="X180" s="77">
        <f t="shared" si="89"/>
        <v>0</v>
      </c>
      <c r="Y180" s="78">
        <f t="shared" si="90"/>
        <v>0</v>
      </c>
      <c r="Z180" s="79">
        <f t="shared" si="91"/>
        <v>0</v>
      </c>
      <c r="AA180" s="79">
        <f t="shared" si="92"/>
        <v>0</v>
      </c>
      <c r="AB180" s="79">
        <f t="shared" si="93"/>
        <v>0</v>
      </c>
      <c r="AC180" s="79">
        <f t="shared" si="94"/>
        <v>0</v>
      </c>
      <c r="AD180" s="79">
        <f t="shared" si="95"/>
        <v>0</v>
      </c>
      <c r="AE180" s="79">
        <f t="shared" si="96"/>
        <v>0</v>
      </c>
      <c r="AF180" s="79">
        <f t="shared" si="97"/>
        <v>0</v>
      </c>
      <c r="AG180" s="79">
        <f t="shared" si="98"/>
        <v>5</v>
      </c>
      <c r="AH180" s="79">
        <f t="shared" si="99"/>
        <v>5</v>
      </c>
      <c r="AI180" s="79">
        <f t="shared" si="100"/>
        <v>0</v>
      </c>
      <c r="AJ180" s="79">
        <f t="shared" si="101"/>
        <v>0</v>
      </c>
      <c r="AK180" s="80">
        <f t="shared" si="102"/>
        <v>0</v>
      </c>
      <c r="AL180" s="80">
        <f t="shared" si="103"/>
        <v>0</v>
      </c>
      <c r="AM180" s="81">
        <f t="shared" si="104"/>
        <v>0</v>
      </c>
      <c r="AN180" s="77">
        <f t="shared" si="105"/>
        <v>0</v>
      </c>
      <c r="AO180" s="82">
        <v>41379</v>
      </c>
      <c r="AP180" s="13" t="s">
        <v>50</v>
      </c>
      <c r="AR180" s="13" t="str">
        <f t="shared" si="82"/>
        <v>MARTINEZ</v>
      </c>
      <c r="AS180" s="13" t="str">
        <f t="shared" si="83"/>
        <v>Paul</v>
      </c>
      <c r="AT180" s="13" t="str">
        <f t="shared" si="84"/>
        <v>AC Lyon Vaise</v>
      </c>
      <c r="AU180" s="151">
        <f t="shared" si="81"/>
        <v>12616</v>
      </c>
      <c r="AV180" s="102" t="str">
        <f t="shared" si="85"/>
        <v>69</v>
      </c>
      <c r="AW180" s="13">
        <f t="shared" si="86"/>
        <v>5</v>
      </c>
      <c r="AX180" s="13">
        <f t="shared" si="87"/>
        <v>0</v>
      </c>
      <c r="AY180" s="13">
        <f t="shared" si="88"/>
        <v>0</v>
      </c>
    </row>
    <row r="181" spans="1:51" ht="13.5" customHeight="1" x14ac:dyDescent="0.25">
      <c r="A181" s="44" t="s">
        <v>251</v>
      </c>
      <c r="B181" s="45" t="s">
        <v>209</v>
      </c>
      <c r="C181" s="46" t="s">
        <v>32</v>
      </c>
      <c r="D181" s="47" t="s">
        <v>23</v>
      </c>
      <c r="E181" s="48">
        <v>21926</v>
      </c>
      <c r="F181" s="49"/>
      <c r="G181" s="50"/>
      <c r="H181" s="50"/>
      <c r="I181" s="51"/>
      <c r="J181" s="50"/>
      <c r="K181" s="50"/>
      <c r="L181" s="52"/>
      <c r="M181" s="52"/>
      <c r="N181" s="50"/>
      <c r="O181" s="50"/>
      <c r="P181" s="51"/>
      <c r="Q181" s="50"/>
      <c r="R181" s="50" t="s">
        <v>56</v>
      </c>
      <c r="S181" s="52"/>
      <c r="T181" s="52"/>
      <c r="U181" s="53"/>
      <c r="V181" s="52"/>
      <c r="W181" s="54"/>
      <c r="X181" s="58">
        <f t="shared" si="89"/>
        <v>0</v>
      </c>
      <c r="Y181" s="65">
        <f t="shared" si="90"/>
        <v>0</v>
      </c>
      <c r="Z181" s="55">
        <f t="shared" si="91"/>
        <v>0</v>
      </c>
      <c r="AA181" s="55">
        <f t="shared" si="92"/>
        <v>0</v>
      </c>
      <c r="AB181" s="55">
        <f t="shared" si="93"/>
        <v>0</v>
      </c>
      <c r="AC181" s="55">
        <f t="shared" si="94"/>
        <v>3</v>
      </c>
      <c r="AD181" s="55">
        <f t="shared" si="95"/>
        <v>3</v>
      </c>
      <c r="AE181" s="55">
        <f t="shared" si="96"/>
        <v>0</v>
      </c>
      <c r="AF181" s="55">
        <f t="shared" si="97"/>
        <v>0</v>
      </c>
      <c r="AG181" s="55">
        <f t="shared" si="98"/>
        <v>0</v>
      </c>
      <c r="AH181" s="55">
        <f t="shared" si="99"/>
        <v>0</v>
      </c>
      <c r="AI181" s="55">
        <f t="shared" si="100"/>
        <v>0</v>
      </c>
      <c r="AJ181" s="55">
        <f t="shared" si="101"/>
        <v>0</v>
      </c>
      <c r="AK181" s="56">
        <f t="shared" si="102"/>
        <v>0</v>
      </c>
      <c r="AL181" s="56">
        <f t="shared" si="103"/>
        <v>0</v>
      </c>
      <c r="AM181" s="57">
        <f t="shared" si="104"/>
        <v>0</v>
      </c>
      <c r="AN181" s="58">
        <f t="shared" si="105"/>
        <v>0</v>
      </c>
      <c r="AO181" s="59">
        <v>41344</v>
      </c>
      <c r="AP181" s="13" t="s">
        <v>50</v>
      </c>
      <c r="AR181" s="13" t="str">
        <f t="shared" si="82"/>
        <v>MARTINON</v>
      </c>
      <c r="AS181" s="13" t="str">
        <f t="shared" si="83"/>
        <v>Denis</v>
      </c>
      <c r="AT181" s="13" t="str">
        <f t="shared" si="84"/>
        <v>VC Lagnieu</v>
      </c>
      <c r="AU181" s="151">
        <f t="shared" si="81"/>
        <v>21926</v>
      </c>
      <c r="AV181" s="102" t="str">
        <f t="shared" si="85"/>
        <v>01</v>
      </c>
      <c r="AW181" s="13">
        <f t="shared" si="86"/>
        <v>3</v>
      </c>
      <c r="AX181" s="13">
        <f t="shared" si="87"/>
        <v>0</v>
      </c>
      <c r="AY181" s="13">
        <f t="shared" si="88"/>
        <v>0</v>
      </c>
    </row>
    <row r="182" spans="1:51" ht="13.5" customHeight="1" x14ac:dyDescent="0.25">
      <c r="A182" s="66" t="s">
        <v>40</v>
      </c>
      <c r="B182" s="67" t="s">
        <v>41</v>
      </c>
      <c r="C182" s="68" t="s">
        <v>313</v>
      </c>
      <c r="D182" s="69" t="s">
        <v>43</v>
      </c>
      <c r="E182" s="70">
        <v>24655</v>
      </c>
      <c r="F182" s="71"/>
      <c r="G182" s="72"/>
      <c r="H182" s="72"/>
      <c r="I182" s="73"/>
      <c r="J182" s="72"/>
      <c r="K182" s="72" t="s">
        <v>56</v>
      </c>
      <c r="L182" s="74"/>
      <c r="M182" s="74"/>
      <c r="N182" s="72"/>
      <c r="O182" s="72"/>
      <c r="P182" s="73"/>
      <c r="Q182" s="72"/>
      <c r="R182" s="72"/>
      <c r="S182" s="74"/>
      <c r="T182" s="74"/>
      <c r="U182" s="75"/>
      <c r="V182" s="74"/>
      <c r="W182" s="76"/>
      <c r="X182" s="77">
        <f t="shared" si="89"/>
        <v>0</v>
      </c>
      <c r="Y182" s="78">
        <f t="shared" si="90"/>
        <v>0</v>
      </c>
      <c r="Z182" s="79"/>
      <c r="AA182" s="79"/>
      <c r="AB182" s="79"/>
      <c r="AC182" s="79"/>
      <c r="AD182" s="79"/>
      <c r="AE182" s="79"/>
      <c r="AF182" s="79">
        <v>4</v>
      </c>
      <c r="AG182" s="79"/>
      <c r="AH182" s="79"/>
      <c r="AI182" s="79"/>
      <c r="AJ182" s="79"/>
      <c r="AK182" s="80"/>
      <c r="AL182" s="80"/>
      <c r="AM182" s="81"/>
      <c r="AN182" s="77"/>
      <c r="AO182" s="82">
        <v>41351</v>
      </c>
      <c r="AP182" s="15" t="s">
        <v>50</v>
      </c>
      <c r="AQ182" s="15" t="s">
        <v>127</v>
      </c>
      <c r="AR182" s="13" t="str">
        <f t="shared" si="82"/>
        <v>MARTINS</v>
      </c>
      <c r="AS182" s="13" t="str">
        <f t="shared" si="83"/>
        <v>José</v>
      </c>
      <c r="AT182" s="13" t="str">
        <f t="shared" si="84"/>
        <v xml:space="preserve">CC Bioux </v>
      </c>
      <c r="AU182" s="151">
        <f t="shared" si="81"/>
        <v>24655</v>
      </c>
      <c r="AV182" s="102" t="str">
        <f t="shared" si="85"/>
        <v>71</v>
      </c>
      <c r="AW182" s="13">
        <f t="shared" si="86"/>
        <v>4</v>
      </c>
      <c r="AX182" s="13">
        <f t="shared" si="87"/>
        <v>0</v>
      </c>
      <c r="AY182" s="13">
        <f t="shared" si="88"/>
        <v>0</v>
      </c>
    </row>
    <row r="183" spans="1:51" ht="13.5" customHeight="1" x14ac:dyDescent="0.25">
      <c r="A183" s="44" t="s">
        <v>65</v>
      </c>
      <c r="B183" s="45" t="s">
        <v>61</v>
      </c>
      <c r="C183" s="46" t="s">
        <v>64</v>
      </c>
      <c r="D183" s="47"/>
      <c r="E183" s="48">
        <v>19503</v>
      </c>
      <c r="F183" s="49"/>
      <c r="G183" s="50"/>
      <c r="H183" s="50" t="s">
        <v>56</v>
      </c>
      <c r="I183" s="51"/>
      <c r="J183" s="50"/>
      <c r="K183" s="50"/>
      <c r="L183" s="52" t="s">
        <v>56</v>
      </c>
      <c r="M183" s="52"/>
      <c r="N183" s="50"/>
      <c r="O183" s="50"/>
      <c r="P183" s="51"/>
      <c r="Q183" s="50"/>
      <c r="R183" s="50"/>
      <c r="S183" s="52"/>
      <c r="T183" s="52"/>
      <c r="U183" s="53"/>
      <c r="V183" s="52"/>
      <c r="W183" s="54"/>
      <c r="X183" s="58">
        <f t="shared" si="89"/>
        <v>0</v>
      </c>
      <c r="Y183" s="65">
        <f t="shared" si="90"/>
        <v>0</v>
      </c>
      <c r="Z183" s="55">
        <f t="shared" ref="Z183:Z210" si="106">IF((Y183-X183&gt;=1),1,0)</f>
        <v>0</v>
      </c>
      <c r="AA183" s="55">
        <f t="shared" ref="AA183:AA216" si="107">IF(OR(H183="X",I183="X",Q183="X",),2,0)</f>
        <v>2</v>
      </c>
      <c r="AB183" s="55">
        <f t="shared" ref="AB183:AB210" si="108">IF(AND(AA183-Y183&gt;=2,X183=0),2,0)</f>
        <v>2</v>
      </c>
      <c r="AC183" s="55">
        <f t="shared" ref="AC183:AC210" si="109">IF(OR(J183="X",R183="X",),3,0)</f>
        <v>0</v>
      </c>
      <c r="AD183" s="55">
        <f t="shared" ref="AD183:AD210" si="110">IF(AND(AC183-AB183-Y183&gt;=3,X183=0),3,0)</f>
        <v>0</v>
      </c>
      <c r="AE183" s="55">
        <f t="shared" ref="AE183:AE210" si="111">IF(OR(K183="X",S183="X",O183="x",W183="x",),4,0)</f>
        <v>0</v>
      </c>
      <c r="AF183" s="55">
        <f t="shared" ref="AF183:AF210" si="112">IF(AND((AE183-AD183-AB183-Y183&gt;=4),(E183&lt;$B$1),(X183=0)),4,0)</f>
        <v>0</v>
      </c>
      <c r="AG183" s="55">
        <f t="shared" ref="AG183:AG210" si="113">IF(OR(L183="X",T183="X",O183="x",W183="x",),5,0)</f>
        <v>5</v>
      </c>
      <c r="AH183" s="55">
        <f t="shared" ref="AH183:AH210" si="114">IF(OR((AG183-AF183-AD183-AB183-Y183&gt;=5),(E183&gt;$B$1)),5,0)</f>
        <v>0</v>
      </c>
      <c r="AI183" s="55">
        <f t="shared" ref="AI183:AI210" si="115">IF(OR(M183="X",U183="X",),6,0)</f>
        <v>0</v>
      </c>
      <c r="AJ183" s="55">
        <f t="shared" ref="AJ183:AJ210" si="116">IF((AI183-AH183-AF183-AD183-AB183-Y183&gt;=6),6,0)</f>
        <v>0</v>
      </c>
      <c r="AK183" s="56">
        <f t="shared" ref="AK183:AK210" si="117">IF(U183="x",7,0)</f>
        <v>0</v>
      </c>
      <c r="AL183" s="56">
        <f t="shared" ref="AL183:AL210" si="118">IF((AK183-AJ183-AH183-AF183-AD183-AB183-Y183&gt;=7),"F",0)</f>
        <v>0</v>
      </c>
      <c r="AM183" s="57">
        <f t="shared" ref="AM183:AM210" si="119">IF(OR(N183="X",V183="X",),8,0)</f>
        <v>0</v>
      </c>
      <c r="AN183" s="58">
        <f t="shared" ref="AN183:AN210" si="120">IF((AM183=8),"M",0)</f>
        <v>0</v>
      </c>
      <c r="AO183" s="59">
        <v>41293</v>
      </c>
      <c r="AP183" s="14" t="s">
        <v>121</v>
      </c>
      <c r="AQ183" s="4" t="s">
        <v>90</v>
      </c>
      <c r="AR183" s="13" t="str">
        <f t="shared" si="82"/>
        <v>MATRAT</v>
      </c>
      <c r="AS183" s="13" t="str">
        <f t="shared" si="83"/>
        <v>Alain</v>
      </c>
      <c r="AT183" s="13" t="str">
        <f t="shared" si="84"/>
        <v>EC Saulonnaise</v>
      </c>
      <c r="AU183" s="151">
        <f t="shared" si="81"/>
        <v>19503</v>
      </c>
      <c r="AV183" s="102">
        <f t="shared" si="85"/>
        <v>0</v>
      </c>
      <c r="AW183" s="13">
        <f t="shared" si="86"/>
        <v>2</v>
      </c>
      <c r="AX183" s="13">
        <f t="shared" si="87"/>
        <v>0</v>
      </c>
      <c r="AY183" s="13">
        <f t="shared" si="88"/>
        <v>0</v>
      </c>
    </row>
    <row r="184" spans="1:51" s="13" customFormat="1" ht="13.5" customHeight="1" x14ac:dyDescent="0.25">
      <c r="A184" s="66" t="s">
        <v>252</v>
      </c>
      <c r="B184" s="67" t="s">
        <v>253</v>
      </c>
      <c r="C184" s="68" t="s">
        <v>414</v>
      </c>
      <c r="D184" s="69" t="s">
        <v>29</v>
      </c>
      <c r="E184" s="70">
        <v>31093</v>
      </c>
      <c r="F184" s="71"/>
      <c r="G184" s="72" t="s">
        <v>56</v>
      </c>
      <c r="H184" s="72"/>
      <c r="I184" s="73"/>
      <c r="J184" s="72"/>
      <c r="K184" s="72"/>
      <c r="L184" s="74"/>
      <c r="M184" s="74"/>
      <c r="N184" s="72"/>
      <c r="O184" s="72"/>
      <c r="P184" s="73"/>
      <c r="Q184" s="72"/>
      <c r="R184" s="72"/>
      <c r="S184" s="74" t="s">
        <v>56</v>
      </c>
      <c r="T184" s="74"/>
      <c r="U184" s="75"/>
      <c r="V184" s="74"/>
      <c r="W184" s="76"/>
      <c r="X184" s="77">
        <f t="shared" si="89"/>
        <v>0</v>
      </c>
      <c r="Y184" s="78">
        <f t="shared" si="90"/>
        <v>1</v>
      </c>
      <c r="Z184" s="79">
        <f t="shared" si="106"/>
        <v>1</v>
      </c>
      <c r="AA184" s="79">
        <f t="shared" si="107"/>
        <v>0</v>
      </c>
      <c r="AB184" s="79">
        <f t="shared" si="108"/>
        <v>0</v>
      </c>
      <c r="AC184" s="79">
        <f t="shared" si="109"/>
        <v>0</v>
      </c>
      <c r="AD184" s="79">
        <f t="shared" si="110"/>
        <v>0</v>
      </c>
      <c r="AE184" s="79">
        <f t="shared" si="111"/>
        <v>4</v>
      </c>
      <c r="AF184" s="79">
        <f t="shared" si="112"/>
        <v>0</v>
      </c>
      <c r="AG184" s="79">
        <f t="shared" si="113"/>
        <v>0</v>
      </c>
      <c r="AH184" s="79">
        <f t="shared" si="114"/>
        <v>0</v>
      </c>
      <c r="AI184" s="79">
        <f t="shared" si="115"/>
        <v>0</v>
      </c>
      <c r="AJ184" s="79">
        <f t="shared" si="116"/>
        <v>0</v>
      </c>
      <c r="AK184" s="80">
        <f t="shared" si="117"/>
        <v>0</v>
      </c>
      <c r="AL184" s="80">
        <f t="shared" si="118"/>
        <v>0</v>
      </c>
      <c r="AM184" s="81">
        <f t="shared" si="119"/>
        <v>0</v>
      </c>
      <c r="AN184" s="77">
        <f t="shared" si="120"/>
        <v>0</v>
      </c>
      <c r="AO184" s="82">
        <v>41351</v>
      </c>
      <c r="AP184" s="14" t="s">
        <v>447</v>
      </c>
      <c r="AQ184" s="4" t="s">
        <v>448</v>
      </c>
      <c r="AR184" s="13" t="str">
        <f t="shared" si="82"/>
        <v>MATRAY</v>
      </c>
      <c r="AS184" s="13" t="str">
        <f t="shared" si="83"/>
        <v>Grégoire</v>
      </c>
      <c r="AT184" s="13" t="str">
        <f t="shared" si="84"/>
        <v>AC Tarare POPEY</v>
      </c>
      <c r="AU184" s="151">
        <f t="shared" si="81"/>
        <v>31093</v>
      </c>
      <c r="AV184" s="102" t="str">
        <f t="shared" si="85"/>
        <v>69</v>
      </c>
      <c r="AW184" s="13">
        <f t="shared" si="86"/>
        <v>1</v>
      </c>
      <c r="AX184" s="13">
        <f t="shared" si="87"/>
        <v>0</v>
      </c>
      <c r="AY184" s="13">
        <f t="shared" si="88"/>
        <v>0</v>
      </c>
    </row>
    <row r="185" spans="1:51" ht="13.5" customHeight="1" x14ac:dyDescent="0.25">
      <c r="A185" s="44" t="s">
        <v>102</v>
      </c>
      <c r="B185" s="45" t="s">
        <v>103</v>
      </c>
      <c r="C185" s="46" t="s">
        <v>79</v>
      </c>
      <c r="D185" s="47" t="s">
        <v>29</v>
      </c>
      <c r="E185" s="48">
        <v>28408</v>
      </c>
      <c r="F185" s="49"/>
      <c r="G185" s="50"/>
      <c r="H185" s="50"/>
      <c r="I185" s="51"/>
      <c r="J185" s="50"/>
      <c r="K185" s="50"/>
      <c r="L185" s="52"/>
      <c r="M185" s="52"/>
      <c r="N185" s="50"/>
      <c r="O185" s="50"/>
      <c r="P185" s="51"/>
      <c r="Q185" s="50" t="s">
        <v>56</v>
      </c>
      <c r="R185" s="50"/>
      <c r="S185" s="52"/>
      <c r="T185" s="52"/>
      <c r="U185" s="53"/>
      <c r="V185" s="52"/>
      <c r="W185" s="54"/>
      <c r="X185" s="58">
        <f t="shared" si="89"/>
        <v>0</v>
      </c>
      <c r="Y185" s="65">
        <f t="shared" si="90"/>
        <v>0</v>
      </c>
      <c r="Z185" s="55">
        <f t="shared" si="106"/>
        <v>0</v>
      </c>
      <c r="AA185" s="55">
        <f t="shared" si="107"/>
        <v>2</v>
      </c>
      <c r="AB185" s="55">
        <f t="shared" si="108"/>
        <v>2</v>
      </c>
      <c r="AC185" s="55">
        <f t="shared" si="109"/>
        <v>0</v>
      </c>
      <c r="AD185" s="55">
        <f t="shared" si="110"/>
        <v>0</v>
      </c>
      <c r="AE185" s="55">
        <f t="shared" si="111"/>
        <v>0</v>
      </c>
      <c r="AF185" s="55">
        <f t="shared" si="112"/>
        <v>0</v>
      </c>
      <c r="AG185" s="55">
        <f t="shared" si="113"/>
        <v>0</v>
      </c>
      <c r="AH185" s="55">
        <f t="shared" si="114"/>
        <v>0</v>
      </c>
      <c r="AI185" s="55">
        <f t="shared" si="115"/>
        <v>0</v>
      </c>
      <c r="AJ185" s="55">
        <f t="shared" si="116"/>
        <v>0</v>
      </c>
      <c r="AK185" s="56">
        <f t="shared" si="117"/>
        <v>0</v>
      </c>
      <c r="AL185" s="56">
        <f t="shared" si="118"/>
        <v>0</v>
      </c>
      <c r="AM185" s="57">
        <f t="shared" si="119"/>
        <v>0</v>
      </c>
      <c r="AN185" s="58">
        <f t="shared" si="120"/>
        <v>0</v>
      </c>
      <c r="AO185" s="59">
        <v>41328</v>
      </c>
      <c r="AP185" s="13" t="s">
        <v>122</v>
      </c>
      <c r="AQ185" s="4" t="s">
        <v>413</v>
      </c>
      <c r="AR185" s="13" t="str">
        <f t="shared" si="82"/>
        <v>MAUBLANC</v>
      </c>
      <c r="AS185" s="13" t="str">
        <f t="shared" si="83"/>
        <v>Jean-Michel</v>
      </c>
      <c r="AT185" s="13" t="str">
        <f t="shared" si="84"/>
        <v>AC Moulin à Vent</v>
      </c>
      <c r="AU185" s="151">
        <f t="shared" si="81"/>
        <v>28408</v>
      </c>
      <c r="AV185" s="102" t="str">
        <f t="shared" si="85"/>
        <v>69</v>
      </c>
      <c r="AW185" s="13">
        <f t="shared" si="86"/>
        <v>2</v>
      </c>
      <c r="AX185" s="13">
        <f t="shared" si="87"/>
        <v>0</v>
      </c>
      <c r="AY185" s="13">
        <f t="shared" si="88"/>
        <v>0</v>
      </c>
    </row>
    <row r="186" spans="1:51" s="13" customFormat="1" ht="13.5" customHeight="1" x14ac:dyDescent="0.25">
      <c r="A186" s="66" t="s">
        <v>102</v>
      </c>
      <c r="B186" s="67" t="s">
        <v>155</v>
      </c>
      <c r="C186" s="68" t="s">
        <v>79</v>
      </c>
      <c r="D186" s="69" t="s">
        <v>29</v>
      </c>
      <c r="E186" s="70">
        <v>29023</v>
      </c>
      <c r="F186" s="71"/>
      <c r="G186" s="72" t="s">
        <v>56</v>
      </c>
      <c r="H186" s="72"/>
      <c r="I186" s="73"/>
      <c r="J186" s="72"/>
      <c r="K186" s="72"/>
      <c r="L186" s="74"/>
      <c r="M186" s="74"/>
      <c r="N186" s="72"/>
      <c r="O186" s="72"/>
      <c r="P186" s="73"/>
      <c r="Q186" s="72" t="s">
        <v>56</v>
      </c>
      <c r="R186" s="72"/>
      <c r="S186" s="74"/>
      <c r="T186" s="74"/>
      <c r="U186" s="75"/>
      <c r="V186" s="74"/>
      <c r="W186" s="76"/>
      <c r="X186" s="77">
        <f t="shared" si="89"/>
        <v>0</v>
      </c>
      <c r="Y186" s="78">
        <f t="shared" si="90"/>
        <v>1</v>
      </c>
      <c r="Z186" s="79">
        <f t="shared" si="106"/>
        <v>1</v>
      </c>
      <c r="AA186" s="79">
        <f t="shared" si="107"/>
        <v>2</v>
      </c>
      <c r="AB186" s="79">
        <f t="shared" si="108"/>
        <v>0</v>
      </c>
      <c r="AC186" s="79">
        <f t="shared" si="109"/>
        <v>0</v>
      </c>
      <c r="AD186" s="79">
        <f t="shared" si="110"/>
        <v>0</v>
      </c>
      <c r="AE186" s="79">
        <f t="shared" si="111"/>
        <v>0</v>
      </c>
      <c r="AF186" s="79">
        <f t="shared" si="112"/>
        <v>0</v>
      </c>
      <c r="AG186" s="79">
        <f t="shared" si="113"/>
        <v>0</v>
      </c>
      <c r="AH186" s="79">
        <f t="shared" si="114"/>
        <v>0</v>
      </c>
      <c r="AI186" s="79">
        <f t="shared" si="115"/>
        <v>0</v>
      </c>
      <c r="AJ186" s="79">
        <f t="shared" si="116"/>
        <v>0</v>
      </c>
      <c r="AK186" s="80">
        <f t="shared" si="117"/>
        <v>0</v>
      </c>
      <c r="AL186" s="80">
        <f t="shared" si="118"/>
        <v>0</v>
      </c>
      <c r="AM186" s="81">
        <f t="shared" si="119"/>
        <v>0</v>
      </c>
      <c r="AN186" s="77">
        <f t="shared" si="120"/>
        <v>0</v>
      </c>
      <c r="AO186" s="82">
        <v>41329</v>
      </c>
      <c r="AP186" s="13" t="s">
        <v>50</v>
      </c>
      <c r="AR186" s="13" t="str">
        <f t="shared" si="82"/>
        <v>MAUBLANC</v>
      </c>
      <c r="AS186" s="13" t="str">
        <f t="shared" si="83"/>
        <v>Sylvain</v>
      </c>
      <c r="AT186" s="13" t="str">
        <f t="shared" si="84"/>
        <v>AC Moulin à Vent</v>
      </c>
      <c r="AU186" s="151">
        <f t="shared" si="81"/>
        <v>29023</v>
      </c>
      <c r="AV186" s="102" t="str">
        <f t="shared" si="85"/>
        <v>69</v>
      </c>
      <c r="AW186" s="13">
        <f t="shared" si="86"/>
        <v>1</v>
      </c>
      <c r="AX186" s="13">
        <f t="shared" si="87"/>
        <v>0</v>
      </c>
      <c r="AY186" s="13">
        <f t="shared" si="88"/>
        <v>0</v>
      </c>
    </row>
    <row r="187" spans="1:51" ht="13.5" customHeight="1" x14ac:dyDescent="0.25">
      <c r="A187" s="44" t="s">
        <v>82</v>
      </c>
      <c r="B187" s="45" t="s">
        <v>83</v>
      </c>
      <c r="C187" s="46" t="s">
        <v>62</v>
      </c>
      <c r="D187" s="47" t="s">
        <v>23</v>
      </c>
      <c r="E187" s="48">
        <v>18964</v>
      </c>
      <c r="F187" s="49"/>
      <c r="G187" s="50"/>
      <c r="H187" s="50"/>
      <c r="I187" s="51"/>
      <c r="J187" s="50" t="s">
        <v>56</v>
      </c>
      <c r="K187" s="50"/>
      <c r="L187" s="52"/>
      <c r="M187" s="52"/>
      <c r="N187" s="50"/>
      <c r="O187" s="50"/>
      <c r="P187" s="51"/>
      <c r="Q187" s="50"/>
      <c r="R187" s="50"/>
      <c r="S187" s="52"/>
      <c r="T187" s="52"/>
      <c r="U187" s="53"/>
      <c r="V187" s="52"/>
      <c r="W187" s="54"/>
      <c r="X187" s="58">
        <f t="shared" si="89"/>
        <v>0</v>
      </c>
      <c r="Y187" s="65">
        <f t="shared" si="90"/>
        <v>0</v>
      </c>
      <c r="Z187" s="55">
        <f t="shared" si="106"/>
        <v>0</v>
      </c>
      <c r="AA187" s="55">
        <f t="shared" si="107"/>
        <v>0</v>
      </c>
      <c r="AB187" s="55">
        <f t="shared" si="108"/>
        <v>0</v>
      </c>
      <c r="AC187" s="55">
        <f t="shared" si="109"/>
        <v>3</v>
      </c>
      <c r="AD187" s="55">
        <f t="shared" si="110"/>
        <v>3</v>
      </c>
      <c r="AE187" s="55">
        <f t="shared" si="111"/>
        <v>0</v>
      </c>
      <c r="AF187" s="55">
        <f t="shared" si="112"/>
        <v>0</v>
      </c>
      <c r="AG187" s="55">
        <f t="shared" si="113"/>
        <v>0</v>
      </c>
      <c r="AH187" s="55">
        <f t="shared" si="114"/>
        <v>0</v>
      </c>
      <c r="AI187" s="55">
        <f t="shared" si="115"/>
        <v>0</v>
      </c>
      <c r="AJ187" s="55">
        <f t="shared" si="116"/>
        <v>0</v>
      </c>
      <c r="AK187" s="56">
        <f t="shared" si="117"/>
        <v>0</v>
      </c>
      <c r="AL187" s="56">
        <f t="shared" si="118"/>
        <v>0</v>
      </c>
      <c r="AM187" s="57">
        <f t="shared" si="119"/>
        <v>0</v>
      </c>
      <c r="AN187" s="58">
        <f t="shared" si="120"/>
        <v>0</v>
      </c>
      <c r="AO187" s="59">
        <v>41292</v>
      </c>
      <c r="AP187" s="13" t="s">
        <v>50</v>
      </c>
      <c r="AR187" s="13" t="str">
        <f t="shared" si="82"/>
        <v>MENIER</v>
      </c>
      <c r="AS187" s="13" t="str">
        <f t="shared" si="83"/>
        <v>Maurice</v>
      </c>
      <c r="AT187" s="13" t="str">
        <f t="shared" si="84"/>
        <v>AC Francheleins</v>
      </c>
      <c r="AU187" s="151">
        <f t="shared" si="81"/>
        <v>18964</v>
      </c>
      <c r="AV187" s="102" t="str">
        <f t="shared" si="85"/>
        <v>01</v>
      </c>
      <c r="AW187" s="13">
        <f t="shared" si="86"/>
        <v>3</v>
      </c>
      <c r="AX187" s="13">
        <f t="shared" si="87"/>
        <v>0</v>
      </c>
      <c r="AY187" s="13">
        <f t="shared" si="88"/>
        <v>0</v>
      </c>
    </row>
    <row r="188" spans="1:51" ht="13.5" customHeight="1" x14ac:dyDescent="0.25">
      <c r="A188" s="66" t="s">
        <v>574</v>
      </c>
      <c r="B188" s="67" t="s">
        <v>176</v>
      </c>
      <c r="C188" s="68" t="s">
        <v>305</v>
      </c>
      <c r="D188" s="69" t="s">
        <v>23</v>
      </c>
      <c r="E188" s="70">
        <v>30656</v>
      </c>
      <c r="F188" s="71"/>
      <c r="G188" s="72" t="s">
        <v>56</v>
      </c>
      <c r="H188" s="72"/>
      <c r="I188" s="73" t="s">
        <v>56</v>
      </c>
      <c r="J188" s="72"/>
      <c r="K188" s="72"/>
      <c r="L188" s="74"/>
      <c r="M188" s="74"/>
      <c r="N188" s="72"/>
      <c r="O188" s="72"/>
      <c r="P188" s="73"/>
      <c r="Q188" s="72"/>
      <c r="R188" s="72"/>
      <c r="S188" s="74"/>
      <c r="T188" s="74"/>
      <c r="U188" s="75"/>
      <c r="V188" s="74"/>
      <c r="W188" s="76"/>
      <c r="X188" s="77">
        <f t="shared" si="89"/>
        <v>0</v>
      </c>
      <c r="Y188" s="78">
        <f t="shared" si="90"/>
        <v>1</v>
      </c>
      <c r="Z188" s="79">
        <f t="shared" si="106"/>
        <v>1</v>
      </c>
      <c r="AA188" s="79">
        <f t="shared" si="107"/>
        <v>2</v>
      </c>
      <c r="AB188" s="79">
        <f t="shared" si="108"/>
        <v>0</v>
      </c>
      <c r="AC188" s="79">
        <f t="shared" si="109"/>
        <v>0</v>
      </c>
      <c r="AD188" s="79">
        <f t="shared" si="110"/>
        <v>0</v>
      </c>
      <c r="AE188" s="79">
        <f t="shared" si="111"/>
        <v>0</v>
      </c>
      <c r="AF188" s="79">
        <f t="shared" si="112"/>
        <v>0</v>
      </c>
      <c r="AG188" s="79">
        <f t="shared" si="113"/>
        <v>0</v>
      </c>
      <c r="AH188" s="79">
        <f t="shared" si="114"/>
        <v>0</v>
      </c>
      <c r="AI188" s="79">
        <f t="shared" si="115"/>
        <v>0</v>
      </c>
      <c r="AJ188" s="79">
        <f t="shared" si="116"/>
        <v>0</v>
      </c>
      <c r="AK188" s="80">
        <f t="shared" si="117"/>
        <v>0</v>
      </c>
      <c r="AL188" s="80">
        <f t="shared" si="118"/>
        <v>0</v>
      </c>
      <c r="AM188" s="81">
        <f t="shared" si="119"/>
        <v>0</v>
      </c>
      <c r="AN188" s="77">
        <f t="shared" si="120"/>
        <v>0</v>
      </c>
      <c r="AO188" s="82">
        <v>41386</v>
      </c>
      <c r="AP188" s="13" t="s">
        <v>50</v>
      </c>
      <c r="AR188" s="13" t="str">
        <f t="shared" si="82"/>
        <v>MESSON</v>
      </c>
      <c r="AS188" s="13" t="str">
        <f t="shared" si="83"/>
        <v>Fabien</v>
      </c>
      <c r="AT188" s="13" t="str">
        <f t="shared" si="84"/>
        <v>St Denis Cyclisme</v>
      </c>
      <c r="AU188" s="151">
        <f t="shared" si="81"/>
        <v>30656</v>
      </c>
      <c r="AV188" s="102" t="str">
        <f t="shared" si="85"/>
        <v>01</v>
      </c>
      <c r="AW188" s="13">
        <f t="shared" si="86"/>
        <v>1</v>
      </c>
      <c r="AX188" s="13">
        <f t="shared" si="87"/>
        <v>0</v>
      </c>
      <c r="AY188" s="13">
        <f t="shared" si="88"/>
        <v>0</v>
      </c>
    </row>
    <row r="189" spans="1:51" ht="13.5" customHeight="1" x14ac:dyDescent="0.25">
      <c r="A189" s="44" t="s">
        <v>485</v>
      </c>
      <c r="B189" s="45" t="s">
        <v>117</v>
      </c>
      <c r="C189" s="46" t="s">
        <v>336</v>
      </c>
      <c r="D189" s="47" t="s">
        <v>39</v>
      </c>
      <c r="E189" s="48">
        <v>23582</v>
      </c>
      <c r="F189" s="49"/>
      <c r="G189" s="50"/>
      <c r="H189" s="50"/>
      <c r="I189" s="51"/>
      <c r="J189" s="50"/>
      <c r="K189" s="50"/>
      <c r="L189" s="52"/>
      <c r="M189" s="52"/>
      <c r="N189" s="50"/>
      <c r="O189" s="50"/>
      <c r="P189" s="51"/>
      <c r="Q189" s="50"/>
      <c r="R189" s="50"/>
      <c r="S189" s="52"/>
      <c r="T189" s="52" t="s">
        <v>56</v>
      </c>
      <c r="U189" s="53"/>
      <c r="V189" s="52"/>
      <c r="W189" s="54"/>
      <c r="X189" s="58">
        <f t="shared" si="89"/>
        <v>0</v>
      </c>
      <c r="Y189" s="65">
        <f t="shared" si="90"/>
        <v>0</v>
      </c>
      <c r="Z189" s="55">
        <f t="shared" si="106"/>
        <v>0</v>
      </c>
      <c r="AA189" s="55">
        <f t="shared" si="107"/>
        <v>0</v>
      </c>
      <c r="AB189" s="55">
        <f t="shared" si="108"/>
        <v>0</v>
      </c>
      <c r="AC189" s="55">
        <f t="shared" si="109"/>
        <v>0</v>
      </c>
      <c r="AD189" s="55">
        <f t="shared" si="110"/>
        <v>0</v>
      </c>
      <c r="AE189" s="55">
        <f t="shared" si="111"/>
        <v>0</v>
      </c>
      <c r="AF189" s="55">
        <f t="shared" si="112"/>
        <v>0</v>
      </c>
      <c r="AG189" s="55">
        <f t="shared" si="113"/>
        <v>5</v>
      </c>
      <c r="AH189" s="55">
        <f t="shared" si="114"/>
        <v>5</v>
      </c>
      <c r="AI189" s="55">
        <f t="shared" si="115"/>
        <v>0</v>
      </c>
      <c r="AJ189" s="55">
        <f t="shared" si="116"/>
        <v>0</v>
      </c>
      <c r="AK189" s="56">
        <f t="shared" si="117"/>
        <v>0</v>
      </c>
      <c r="AL189" s="56">
        <f t="shared" si="118"/>
        <v>0</v>
      </c>
      <c r="AM189" s="57">
        <f t="shared" si="119"/>
        <v>0</v>
      </c>
      <c r="AN189" s="58">
        <f t="shared" si="120"/>
        <v>0</v>
      </c>
      <c r="AO189" s="59">
        <v>41357</v>
      </c>
      <c r="AP189" s="13" t="s">
        <v>50</v>
      </c>
      <c r="AR189" s="13" t="str">
        <f t="shared" si="82"/>
        <v>MIGOULE</v>
      </c>
      <c r="AS189" s="13" t="str">
        <f t="shared" si="83"/>
        <v>Thierry</v>
      </c>
      <c r="AT189" s="13" t="str">
        <f t="shared" si="84"/>
        <v>VC Roanne</v>
      </c>
      <c r="AU189" s="151">
        <f t="shared" si="81"/>
        <v>23582</v>
      </c>
      <c r="AV189" s="102" t="str">
        <f t="shared" si="85"/>
        <v>42</v>
      </c>
      <c r="AW189" s="13">
        <f t="shared" si="86"/>
        <v>5</v>
      </c>
      <c r="AX189" s="13">
        <f t="shared" si="87"/>
        <v>0</v>
      </c>
      <c r="AY189" s="13">
        <f t="shared" si="88"/>
        <v>0</v>
      </c>
    </row>
    <row r="190" spans="1:51" ht="13.5" customHeight="1" x14ac:dyDescent="0.25">
      <c r="A190" s="66" t="s">
        <v>350</v>
      </c>
      <c r="B190" s="67" t="s">
        <v>59</v>
      </c>
      <c r="C190" s="68" t="s">
        <v>398</v>
      </c>
      <c r="D190" s="69" t="s">
        <v>23</v>
      </c>
      <c r="E190" s="70">
        <v>20025</v>
      </c>
      <c r="F190" s="71"/>
      <c r="G190" s="72"/>
      <c r="H190" s="72"/>
      <c r="I190" s="73"/>
      <c r="J190" s="72"/>
      <c r="K190" s="72" t="s">
        <v>56</v>
      </c>
      <c r="L190" s="74"/>
      <c r="M190" s="74"/>
      <c r="N190" s="72"/>
      <c r="O190" s="72"/>
      <c r="P190" s="73"/>
      <c r="Q190" s="72"/>
      <c r="R190" s="72"/>
      <c r="S190" s="74"/>
      <c r="T190" s="74"/>
      <c r="U190" s="75"/>
      <c r="V190" s="74"/>
      <c r="W190" s="76"/>
      <c r="X190" s="77">
        <f t="shared" si="89"/>
        <v>0</v>
      </c>
      <c r="Y190" s="78">
        <f t="shared" si="90"/>
        <v>0</v>
      </c>
      <c r="Z190" s="79">
        <f t="shared" si="106"/>
        <v>0</v>
      </c>
      <c r="AA190" s="79">
        <f t="shared" si="107"/>
        <v>0</v>
      </c>
      <c r="AB190" s="79">
        <f t="shared" si="108"/>
        <v>0</v>
      </c>
      <c r="AC190" s="79">
        <f t="shared" si="109"/>
        <v>0</v>
      </c>
      <c r="AD190" s="79">
        <f t="shared" si="110"/>
        <v>0</v>
      </c>
      <c r="AE190" s="79">
        <f t="shared" si="111"/>
        <v>4</v>
      </c>
      <c r="AF190" s="79">
        <f t="shared" si="112"/>
        <v>4</v>
      </c>
      <c r="AG190" s="79">
        <f t="shared" si="113"/>
        <v>0</v>
      </c>
      <c r="AH190" s="79">
        <f t="shared" si="114"/>
        <v>0</v>
      </c>
      <c r="AI190" s="79">
        <f t="shared" si="115"/>
        <v>0</v>
      </c>
      <c r="AJ190" s="79">
        <f t="shared" si="116"/>
        <v>0</v>
      </c>
      <c r="AK190" s="80">
        <f t="shared" si="117"/>
        <v>0</v>
      </c>
      <c r="AL190" s="80">
        <f t="shared" si="118"/>
        <v>0</v>
      </c>
      <c r="AM190" s="81">
        <f t="shared" si="119"/>
        <v>0</v>
      </c>
      <c r="AN190" s="77">
        <f t="shared" si="120"/>
        <v>0</v>
      </c>
      <c r="AO190" s="82">
        <v>41345</v>
      </c>
      <c r="AP190" s="13" t="s">
        <v>400</v>
      </c>
      <c r="AQ190" s="13"/>
      <c r="AR190" s="13" t="str">
        <f t="shared" si="82"/>
        <v>MILLET</v>
      </c>
      <c r="AS190" s="13" t="str">
        <f t="shared" si="83"/>
        <v>Pierre</v>
      </c>
      <c r="AT190" s="13" t="str">
        <f t="shared" si="84"/>
        <v>VC Trevoltien</v>
      </c>
      <c r="AU190" s="151">
        <f t="shared" si="81"/>
        <v>20025</v>
      </c>
      <c r="AV190" s="102" t="str">
        <f t="shared" si="85"/>
        <v>01</v>
      </c>
      <c r="AW190" s="13">
        <f t="shared" si="86"/>
        <v>4</v>
      </c>
      <c r="AX190" s="13">
        <f t="shared" si="87"/>
        <v>0</v>
      </c>
      <c r="AY190" s="13">
        <f t="shared" si="88"/>
        <v>0</v>
      </c>
    </row>
    <row r="191" spans="1:51" ht="13.5" customHeight="1" x14ac:dyDescent="0.25">
      <c r="A191" s="44" t="s">
        <v>80</v>
      </c>
      <c r="B191" s="45" t="s">
        <v>81</v>
      </c>
      <c r="C191" s="46" t="s">
        <v>62</v>
      </c>
      <c r="D191" s="47" t="s">
        <v>23</v>
      </c>
      <c r="E191" s="48">
        <v>15502</v>
      </c>
      <c r="F191" s="49"/>
      <c r="G191" s="50"/>
      <c r="H191" s="50"/>
      <c r="I191" s="51"/>
      <c r="J191" s="50"/>
      <c r="K191" s="50"/>
      <c r="L191" s="52" t="s">
        <v>56</v>
      </c>
      <c r="M191" s="52"/>
      <c r="N191" s="50"/>
      <c r="O191" s="50"/>
      <c r="P191" s="51"/>
      <c r="Q191" s="50"/>
      <c r="R191" s="50"/>
      <c r="S191" s="52"/>
      <c r="T191" s="52"/>
      <c r="U191" s="53"/>
      <c r="V191" s="52"/>
      <c r="W191" s="54"/>
      <c r="X191" s="58">
        <f t="shared" si="89"/>
        <v>0</v>
      </c>
      <c r="Y191" s="65">
        <f t="shared" si="90"/>
        <v>0</v>
      </c>
      <c r="Z191" s="55">
        <f t="shared" si="106"/>
        <v>0</v>
      </c>
      <c r="AA191" s="55">
        <f t="shared" si="107"/>
        <v>0</v>
      </c>
      <c r="AB191" s="55">
        <f t="shared" si="108"/>
        <v>0</v>
      </c>
      <c r="AC191" s="55">
        <f t="shared" si="109"/>
        <v>0</v>
      </c>
      <c r="AD191" s="55">
        <f t="shared" si="110"/>
        <v>0</v>
      </c>
      <c r="AE191" s="55">
        <f t="shared" si="111"/>
        <v>0</v>
      </c>
      <c r="AF191" s="55">
        <f t="shared" si="112"/>
        <v>0</v>
      </c>
      <c r="AG191" s="55">
        <f t="shared" si="113"/>
        <v>5</v>
      </c>
      <c r="AH191" s="55">
        <f t="shared" si="114"/>
        <v>5</v>
      </c>
      <c r="AI191" s="55">
        <f t="shared" si="115"/>
        <v>0</v>
      </c>
      <c r="AJ191" s="55">
        <f t="shared" si="116"/>
        <v>0</v>
      </c>
      <c r="AK191" s="56">
        <f t="shared" si="117"/>
        <v>0</v>
      </c>
      <c r="AL191" s="56">
        <f t="shared" si="118"/>
        <v>0</v>
      </c>
      <c r="AM191" s="57">
        <f t="shared" si="119"/>
        <v>0</v>
      </c>
      <c r="AN191" s="58">
        <f t="shared" si="120"/>
        <v>0</v>
      </c>
      <c r="AO191" s="59">
        <v>41292</v>
      </c>
      <c r="AP191" s="13" t="s">
        <v>50</v>
      </c>
      <c r="AQ191" s="13"/>
      <c r="AR191" s="13" t="str">
        <f t="shared" si="82"/>
        <v>MONTARD</v>
      </c>
      <c r="AS191" s="13" t="str">
        <f t="shared" si="83"/>
        <v>Gérard</v>
      </c>
      <c r="AT191" s="13" t="str">
        <f t="shared" si="84"/>
        <v>AC Francheleins</v>
      </c>
      <c r="AU191" s="151">
        <f t="shared" si="81"/>
        <v>15502</v>
      </c>
      <c r="AV191" s="102" t="str">
        <f t="shared" si="85"/>
        <v>01</v>
      </c>
      <c r="AW191" s="13">
        <f t="shared" si="86"/>
        <v>5</v>
      </c>
      <c r="AX191" s="13">
        <f t="shared" si="87"/>
        <v>0</v>
      </c>
      <c r="AY191" s="13">
        <f t="shared" si="88"/>
        <v>0</v>
      </c>
    </row>
    <row r="192" spans="1:51" ht="13.5" customHeight="1" x14ac:dyDescent="0.25">
      <c r="A192" s="66" t="s">
        <v>384</v>
      </c>
      <c r="B192" s="67" t="s">
        <v>33</v>
      </c>
      <c r="C192" s="68" t="s">
        <v>385</v>
      </c>
      <c r="D192" s="69" t="s">
        <v>75</v>
      </c>
      <c r="E192" s="70">
        <v>20568</v>
      </c>
      <c r="F192" s="71"/>
      <c r="G192" s="72"/>
      <c r="H192" s="72"/>
      <c r="I192" s="73"/>
      <c r="J192" s="72"/>
      <c r="K192" s="72"/>
      <c r="L192" s="74" t="s">
        <v>56</v>
      </c>
      <c r="M192" s="74"/>
      <c r="N192" s="72"/>
      <c r="O192" s="72"/>
      <c r="P192" s="73"/>
      <c r="Q192" s="72"/>
      <c r="R192" s="72"/>
      <c r="S192" s="74"/>
      <c r="T192" s="74"/>
      <c r="U192" s="75"/>
      <c r="V192" s="74"/>
      <c r="W192" s="76"/>
      <c r="X192" s="77">
        <f t="shared" si="89"/>
        <v>0</v>
      </c>
      <c r="Y192" s="78">
        <f t="shared" si="90"/>
        <v>0</v>
      </c>
      <c r="Z192" s="79">
        <f t="shared" si="106"/>
        <v>0</v>
      </c>
      <c r="AA192" s="79">
        <f t="shared" si="107"/>
        <v>0</v>
      </c>
      <c r="AB192" s="79">
        <f t="shared" si="108"/>
        <v>0</v>
      </c>
      <c r="AC192" s="79">
        <f t="shared" si="109"/>
        <v>0</v>
      </c>
      <c r="AD192" s="79">
        <f t="shared" si="110"/>
        <v>0</v>
      </c>
      <c r="AE192" s="79">
        <f t="shared" si="111"/>
        <v>0</v>
      </c>
      <c r="AF192" s="79">
        <f t="shared" si="112"/>
        <v>0</v>
      </c>
      <c r="AG192" s="79">
        <f t="shared" si="113"/>
        <v>5</v>
      </c>
      <c r="AH192" s="79">
        <f t="shared" si="114"/>
        <v>5</v>
      </c>
      <c r="AI192" s="79">
        <f t="shared" si="115"/>
        <v>0</v>
      </c>
      <c r="AJ192" s="79">
        <f t="shared" si="116"/>
        <v>0</v>
      </c>
      <c r="AK192" s="80">
        <f t="shared" si="117"/>
        <v>0</v>
      </c>
      <c r="AL192" s="80">
        <f t="shared" si="118"/>
        <v>0</v>
      </c>
      <c r="AM192" s="81">
        <f t="shared" si="119"/>
        <v>0</v>
      </c>
      <c r="AN192" s="77">
        <f t="shared" si="120"/>
        <v>0</v>
      </c>
      <c r="AO192" s="82">
        <v>41344</v>
      </c>
      <c r="AP192" s="13" t="s">
        <v>50</v>
      </c>
      <c r="AR192" s="13" t="str">
        <f t="shared" si="82"/>
        <v>MONTARON</v>
      </c>
      <c r="AS192" s="13" t="str">
        <f t="shared" si="83"/>
        <v>Christian</v>
      </c>
      <c r="AT192" s="13" t="str">
        <f t="shared" si="84"/>
        <v>ACDLM</v>
      </c>
      <c r="AU192" s="151">
        <f t="shared" si="81"/>
        <v>20568</v>
      </c>
      <c r="AV192" s="102" t="str">
        <f t="shared" si="85"/>
        <v>58</v>
      </c>
      <c r="AW192" s="13">
        <f t="shared" si="86"/>
        <v>5</v>
      </c>
      <c r="AX192" s="13">
        <f t="shared" si="87"/>
        <v>0</v>
      </c>
      <c r="AY192" s="13">
        <f t="shared" si="88"/>
        <v>0</v>
      </c>
    </row>
    <row r="193" spans="1:51" ht="13.5" customHeight="1" x14ac:dyDescent="0.25">
      <c r="A193" s="44" t="s">
        <v>254</v>
      </c>
      <c r="B193" s="45" t="s">
        <v>139</v>
      </c>
      <c r="C193" s="46" t="s">
        <v>326</v>
      </c>
      <c r="D193" s="47"/>
      <c r="E193" s="48">
        <v>18291</v>
      </c>
      <c r="F193" s="49"/>
      <c r="G193" s="50"/>
      <c r="H193" s="50" t="s">
        <v>56</v>
      </c>
      <c r="I193" s="51"/>
      <c r="J193" s="50"/>
      <c r="K193" s="50" t="s">
        <v>56</v>
      </c>
      <c r="L193" s="52"/>
      <c r="M193" s="52"/>
      <c r="N193" s="50"/>
      <c r="O193" s="50"/>
      <c r="P193" s="51"/>
      <c r="Q193" s="50"/>
      <c r="R193" s="50"/>
      <c r="S193" s="52"/>
      <c r="T193" s="52"/>
      <c r="U193" s="53"/>
      <c r="V193" s="52"/>
      <c r="W193" s="54"/>
      <c r="X193" s="58">
        <f t="shared" si="89"/>
        <v>0</v>
      </c>
      <c r="Y193" s="65">
        <f t="shared" si="90"/>
        <v>0</v>
      </c>
      <c r="Z193" s="55">
        <f t="shared" si="106"/>
        <v>0</v>
      </c>
      <c r="AA193" s="55">
        <f t="shared" si="107"/>
        <v>2</v>
      </c>
      <c r="AB193" s="55">
        <f t="shared" si="108"/>
        <v>2</v>
      </c>
      <c r="AC193" s="55">
        <f t="shared" si="109"/>
        <v>0</v>
      </c>
      <c r="AD193" s="55">
        <f t="shared" si="110"/>
        <v>0</v>
      </c>
      <c r="AE193" s="55">
        <f t="shared" si="111"/>
        <v>4</v>
      </c>
      <c r="AF193" s="55">
        <f t="shared" si="112"/>
        <v>0</v>
      </c>
      <c r="AG193" s="55">
        <f t="shared" si="113"/>
        <v>0</v>
      </c>
      <c r="AH193" s="55">
        <f t="shared" si="114"/>
        <v>0</v>
      </c>
      <c r="AI193" s="55">
        <f t="shared" si="115"/>
        <v>0</v>
      </c>
      <c r="AJ193" s="55">
        <f t="shared" si="116"/>
        <v>0</v>
      </c>
      <c r="AK193" s="56">
        <f t="shared" si="117"/>
        <v>0</v>
      </c>
      <c r="AL193" s="56">
        <f t="shared" si="118"/>
        <v>0</v>
      </c>
      <c r="AM193" s="57">
        <f t="shared" si="119"/>
        <v>0</v>
      </c>
      <c r="AN193" s="58">
        <f t="shared" si="120"/>
        <v>0</v>
      </c>
      <c r="AO193" s="59">
        <v>41339</v>
      </c>
      <c r="AP193" s="14" t="s">
        <v>121</v>
      </c>
      <c r="AR193" s="13" t="str">
        <f t="shared" si="82"/>
        <v>MOREL</v>
      </c>
      <c r="AS193" s="13" t="str">
        <f t="shared" si="83"/>
        <v>Daniel</v>
      </c>
      <c r="AT193" s="13" t="str">
        <f t="shared" si="84"/>
        <v>EC Gray Arc</v>
      </c>
      <c r="AU193" s="151">
        <f t="shared" si="81"/>
        <v>18291</v>
      </c>
      <c r="AV193" s="102">
        <f t="shared" si="85"/>
        <v>0</v>
      </c>
      <c r="AW193" s="13">
        <f t="shared" si="86"/>
        <v>2</v>
      </c>
      <c r="AX193" s="13">
        <f t="shared" si="87"/>
        <v>0</v>
      </c>
      <c r="AY193" s="13">
        <f t="shared" si="88"/>
        <v>0</v>
      </c>
    </row>
    <row r="194" spans="1:51" ht="13.5" customHeight="1" x14ac:dyDescent="0.25">
      <c r="A194" s="66" t="s">
        <v>254</v>
      </c>
      <c r="B194" s="67" t="s">
        <v>61</v>
      </c>
      <c r="C194" s="68" t="s">
        <v>337</v>
      </c>
      <c r="D194" s="69" t="s">
        <v>39</v>
      </c>
      <c r="E194" s="70">
        <v>22276</v>
      </c>
      <c r="F194" s="71"/>
      <c r="G194" s="72"/>
      <c r="H194" s="72"/>
      <c r="I194" s="73"/>
      <c r="J194" s="72"/>
      <c r="K194" s="72"/>
      <c r="L194" s="74"/>
      <c r="M194" s="74"/>
      <c r="N194" s="72"/>
      <c r="O194" s="72"/>
      <c r="P194" s="73"/>
      <c r="Q194" s="72"/>
      <c r="R194" s="72"/>
      <c r="S194" s="74" t="s">
        <v>56</v>
      </c>
      <c r="T194" s="74"/>
      <c r="U194" s="75"/>
      <c r="V194" s="74"/>
      <c r="W194" s="76"/>
      <c r="X194" s="77">
        <f t="shared" si="89"/>
        <v>0</v>
      </c>
      <c r="Y194" s="78">
        <f t="shared" si="90"/>
        <v>0</v>
      </c>
      <c r="Z194" s="79">
        <f t="shared" si="106"/>
        <v>0</v>
      </c>
      <c r="AA194" s="79">
        <f t="shared" si="107"/>
        <v>0</v>
      </c>
      <c r="AB194" s="79">
        <f t="shared" si="108"/>
        <v>0</v>
      </c>
      <c r="AC194" s="79">
        <f t="shared" si="109"/>
        <v>0</v>
      </c>
      <c r="AD194" s="79">
        <f t="shared" si="110"/>
        <v>0</v>
      </c>
      <c r="AE194" s="79">
        <f t="shared" si="111"/>
        <v>4</v>
      </c>
      <c r="AF194" s="79">
        <f t="shared" si="112"/>
        <v>4</v>
      </c>
      <c r="AG194" s="79">
        <f t="shared" si="113"/>
        <v>0</v>
      </c>
      <c r="AH194" s="79">
        <f t="shared" si="114"/>
        <v>0</v>
      </c>
      <c r="AI194" s="79">
        <f t="shared" si="115"/>
        <v>0</v>
      </c>
      <c r="AJ194" s="79">
        <f t="shared" si="116"/>
        <v>0</v>
      </c>
      <c r="AK194" s="80">
        <f t="shared" si="117"/>
        <v>0</v>
      </c>
      <c r="AL194" s="80">
        <f t="shared" si="118"/>
        <v>0</v>
      </c>
      <c r="AM194" s="81">
        <f t="shared" si="119"/>
        <v>0</v>
      </c>
      <c r="AN194" s="77">
        <f t="shared" si="120"/>
        <v>0</v>
      </c>
      <c r="AO194" s="82">
        <v>41358</v>
      </c>
      <c r="AP194" s="13" t="s">
        <v>50</v>
      </c>
      <c r="AR194" s="13" t="str">
        <f t="shared" si="82"/>
        <v>MOREL</v>
      </c>
      <c r="AS194" s="13" t="str">
        <f t="shared" si="83"/>
        <v>Alain</v>
      </c>
      <c r="AT194" s="13" t="str">
        <f t="shared" si="84"/>
        <v>VC Villerest</v>
      </c>
      <c r="AU194" s="151">
        <f t="shared" si="81"/>
        <v>22276</v>
      </c>
      <c r="AV194" s="102" t="str">
        <f t="shared" si="85"/>
        <v>42</v>
      </c>
      <c r="AW194" s="13">
        <f t="shared" si="86"/>
        <v>4</v>
      </c>
      <c r="AX194" s="13">
        <f t="shared" si="87"/>
        <v>0</v>
      </c>
      <c r="AY194" s="13">
        <f t="shared" si="88"/>
        <v>0</v>
      </c>
    </row>
    <row r="195" spans="1:51" ht="13.5" customHeight="1" x14ac:dyDescent="0.25">
      <c r="A195" s="44" t="s">
        <v>254</v>
      </c>
      <c r="B195" s="45" t="s">
        <v>143</v>
      </c>
      <c r="C195" s="46" t="s">
        <v>337</v>
      </c>
      <c r="D195" s="47" t="s">
        <v>39</v>
      </c>
      <c r="E195" s="48">
        <v>31157</v>
      </c>
      <c r="F195" s="49"/>
      <c r="G195" s="50"/>
      <c r="H195" s="50"/>
      <c r="I195" s="51"/>
      <c r="J195" s="50"/>
      <c r="K195" s="50"/>
      <c r="L195" s="52"/>
      <c r="M195" s="52"/>
      <c r="N195" s="50"/>
      <c r="O195" s="50"/>
      <c r="P195" s="51"/>
      <c r="Q195" s="50"/>
      <c r="R195" s="50"/>
      <c r="S195" s="52" t="s">
        <v>56</v>
      </c>
      <c r="T195" s="52"/>
      <c r="U195" s="53"/>
      <c r="V195" s="52"/>
      <c r="W195" s="54"/>
      <c r="X195" s="58">
        <f t="shared" si="89"/>
        <v>0</v>
      </c>
      <c r="Y195" s="65">
        <f t="shared" si="90"/>
        <v>0</v>
      </c>
      <c r="Z195" s="55">
        <f t="shared" si="106"/>
        <v>0</v>
      </c>
      <c r="AA195" s="55">
        <f t="shared" si="107"/>
        <v>0</v>
      </c>
      <c r="AB195" s="55">
        <f t="shared" si="108"/>
        <v>0</v>
      </c>
      <c r="AC195" s="55">
        <f t="shared" si="109"/>
        <v>0</v>
      </c>
      <c r="AD195" s="55">
        <f t="shared" si="110"/>
        <v>0</v>
      </c>
      <c r="AE195" s="55">
        <f t="shared" si="111"/>
        <v>4</v>
      </c>
      <c r="AF195" s="55">
        <f t="shared" si="112"/>
        <v>4</v>
      </c>
      <c r="AG195" s="55">
        <f t="shared" si="113"/>
        <v>0</v>
      </c>
      <c r="AH195" s="55">
        <f t="shared" si="114"/>
        <v>0</v>
      </c>
      <c r="AI195" s="55">
        <f t="shared" si="115"/>
        <v>0</v>
      </c>
      <c r="AJ195" s="55">
        <f t="shared" si="116"/>
        <v>0</v>
      </c>
      <c r="AK195" s="56">
        <f t="shared" si="117"/>
        <v>0</v>
      </c>
      <c r="AL195" s="56">
        <f t="shared" si="118"/>
        <v>0</v>
      </c>
      <c r="AM195" s="57">
        <f t="shared" si="119"/>
        <v>0</v>
      </c>
      <c r="AN195" s="58">
        <f t="shared" si="120"/>
        <v>0</v>
      </c>
      <c r="AO195" s="59">
        <v>41358</v>
      </c>
      <c r="AP195" s="13" t="s">
        <v>50</v>
      </c>
      <c r="AR195" s="13" t="str">
        <f t="shared" si="82"/>
        <v>MOREL</v>
      </c>
      <c r="AS195" s="13" t="str">
        <f t="shared" si="83"/>
        <v>Claude</v>
      </c>
      <c r="AT195" s="13" t="str">
        <f t="shared" si="84"/>
        <v>VC Villerest</v>
      </c>
      <c r="AU195" s="151">
        <f t="shared" si="81"/>
        <v>31157</v>
      </c>
      <c r="AV195" s="102" t="str">
        <f t="shared" si="85"/>
        <v>42</v>
      </c>
      <c r="AW195" s="13">
        <f t="shared" si="86"/>
        <v>4</v>
      </c>
      <c r="AX195" s="13">
        <f t="shared" si="87"/>
        <v>0</v>
      </c>
      <c r="AY195" s="13">
        <f t="shared" si="88"/>
        <v>0</v>
      </c>
    </row>
    <row r="196" spans="1:51" ht="13.5" customHeight="1" x14ac:dyDescent="0.25">
      <c r="A196" s="66" t="s">
        <v>254</v>
      </c>
      <c r="B196" s="67" t="s">
        <v>133</v>
      </c>
      <c r="C196" s="68" t="s">
        <v>337</v>
      </c>
      <c r="D196" s="69" t="s">
        <v>39</v>
      </c>
      <c r="E196" s="70">
        <v>32301</v>
      </c>
      <c r="F196" s="71"/>
      <c r="G196" s="72"/>
      <c r="H196" s="72"/>
      <c r="I196" s="73"/>
      <c r="J196" s="72"/>
      <c r="K196" s="72"/>
      <c r="L196" s="74"/>
      <c r="M196" s="74"/>
      <c r="N196" s="72"/>
      <c r="O196" s="72"/>
      <c r="P196" s="73"/>
      <c r="Q196" s="72"/>
      <c r="R196" s="72"/>
      <c r="S196" s="74" t="s">
        <v>56</v>
      </c>
      <c r="T196" s="74"/>
      <c r="U196" s="75"/>
      <c r="V196" s="74"/>
      <c r="W196" s="76"/>
      <c r="X196" s="77">
        <f t="shared" si="89"/>
        <v>0</v>
      </c>
      <c r="Y196" s="78">
        <f t="shared" si="90"/>
        <v>0</v>
      </c>
      <c r="Z196" s="79">
        <f t="shared" si="106"/>
        <v>0</v>
      </c>
      <c r="AA196" s="79">
        <f t="shared" si="107"/>
        <v>0</v>
      </c>
      <c r="AB196" s="79">
        <f t="shared" si="108"/>
        <v>0</v>
      </c>
      <c r="AC196" s="79">
        <f t="shared" si="109"/>
        <v>0</v>
      </c>
      <c r="AD196" s="79">
        <f t="shared" si="110"/>
        <v>0</v>
      </c>
      <c r="AE196" s="79">
        <f t="shared" si="111"/>
        <v>4</v>
      </c>
      <c r="AF196" s="79">
        <f t="shared" si="112"/>
        <v>4</v>
      </c>
      <c r="AG196" s="79">
        <f t="shared" si="113"/>
        <v>0</v>
      </c>
      <c r="AH196" s="79">
        <f t="shared" si="114"/>
        <v>0</v>
      </c>
      <c r="AI196" s="79">
        <f t="shared" si="115"/>
        <v>0</v>
      </c>
      <c r="AJ196" s="79">
        <f t="shared" si="116"/>
        <v>0</v>
      </c>
      <c r="AK196" s="80">
        <f t="shared" si="117"/>
        <v>0</v>
      </c>
      <c r="AL196" s="80">
        <f t="shared" si="118"/>
        <v>0</v>
      </c>
      <c r="AM196" s="81">
        <f t="shared" si="119"/>
        <v>0</v>
      </c>
      <c r="AN196" s="77">
        <f t="shared" si="120"/>
        <v>0</v>
      </c>
      <c r="AO196" s="82">
        <v>41358</v>
      </c>
      <c r="AP196" s="13" t="s">
        <v>50</v>
      </c>
      <c r="AR196" s="13" t="str">
        <f t="shared" si="82"/>
        <v>MOREL</v>
      </c>
      <c r="AS196" s="13" t="str">
        <f t="shared" si="83"/>
        <v>Florian</v>
      </c>
      <c r="AT196" s="13" t="str">
        <f t="shared" si="84"/>
        <v>VC Villerest</v>
      </c>
      <c r="AU196" s="151">
        <f t="shared" si="81"/>
        <v>32301</v>
      </c>
      <c r="AV196" s="102" t="str">
        <f t="shared" si="85"/>
        <v>42</v>
      </c>
      <c r="AW196" s="13">
        <f t="shared" si="86"/>
        <v>4</v>
      </c>
      <c r="AX196" s="13">
        <f t="shared" si="87"/>
        <v>0</v>
      </c>
      <c r="AY196" s="13">
        <f t="shared" si="88"/>
        <v>0</v>
      </c>
    </row>
    <row r="197" spans="1:51" ht="13.5" customHeight="1" x14ac:dyDescent="0.25">
      <c r="A197" s="44" t="s">
        <v>255</v>
      </c>
      <c r="B197" s="45" t="s">
        <v>37</v>
      </c>
      <c r="C197" s="46" t="s">
        <v>328</v>
      </c>
      <c r="D197" s="47" t="s">
        <v>39</v>
      </c>
      <c r="E197" s="48">
        <v>22655</v>
      </c>
      <c r="F197" s="49"/>
      <c r="G197" s="50"/>
      <c r="H197" s="50"/>
      <c r="I197" s="51"/>
      <c r="J197" s="50"/>
      <c r="K197" s="50"/>
      <c r="L197" s="52"/>
      <c r="M197" s="52"/>
      <c r="N197" s="50"/>
      <c r="O197" s="50"/>
      <c r="P197" s="51"/>
      <c r="Q197" s="50"/>
      <c r="R197" s="50"/>
      <c r="S197" s="52"/>
      <c r="T197" s="52" t="s">
        <v>56</v>
      </c>
      <c r="U197" s="53"/>
      <c r="V197" s="52"/>
      <c r="W197" s="54"/>
      <c r="X197" s="58">
        <f t="shared" si="89"/>
        <v>0</v>
      </c>
      <c r="Y197" s="65">
        <f t="shared" si="90"/>
        <v>0</v>
      </c>
      <c r="Z197" s="55">
        <f t="shared" si="106"/>
        <v>0</v>
      </c>
      <c r="AA197" s="55">
        <f t="shared" si="107"/>
        <v>0</v>
      </c>
      <c r="AB197" s="55">
        <f t="shared" si="108"/>
        <v>0</v>
      </c>
      <c r="AC197" s="55">
        <f t="shared" si="109"/>
        <v>0</v>
      </c>
      <c r="AD197" s="55">
        <f t="shared" si="110"/>
        <v>0</v>
      </c>
      <c r="AE197" s="55">
        <f t="shared" si="111"/>
        <v>0</v>
      </c>
      <c r="AF197" s="55">
        <f t="shared" si="112"/>
        <v>0</v>
      </c>
      <c r="AG197" s="55">
        <f t="shared" si="113"/>
        <v>5</v>
      </c>
      <c r="AH197" s="55">
        <f t="shared" si="114"/>
        <v>5</v>
      </c>
      <c r="AI197" s="55">
        <f t="shared" si="115"/>
        <v>0</v>
      </c>
      <c r="AJ197" s="55">
        <f t="shared" si="116"/>
        <v>0</v>
      </c>
      <c r="AK197" s="56">
        <f t="shared" si="117"/>
        <v>0</v>
      </c>
      <c r="AL197" s="56">
        <f t="shared" si="118"/>
        <v>0</v>
      </c>
      <c r="AM197" s="57">
        <f t="shared" si="119"/>
        <v>0</v>
      </c>
      <c r="AN197" s="58">
        <f t="shared" si="120"/>
        <v>0</v>
      </c>
      <c r="AO197" s="59">
        <v>41339</v>
      </c>
      <c r="AP197" s="4" t="s">
        <v>50</v>
      </c>
      <c r="AR197" s="13" t="str">
        <f t="shared" si="82"/>
        <v>MORO</v>
      </c>
      <c r="AS197" s="13" t="str">
        <f t="shared" si="83"/>
        <v>Eric</v>
      </c>
      <c r="AT197" s="13" t="str">
        <f t="shared" si="84"/>
        <v>GO Costellois</v>
      </c>
      <c r="AU197" s="151">
        <f t="shared" si="81"/>
        <v>22655</v>
      </c>
      <c r="AV197" s="102" t="str">
        <f t="shared" si="85"/>
        <v>42</v>
      </c>
      <c r="AW197" s="13">
        <f t="shared" si="86"/>
        <v>5</v>
      </c>
      <c r="AX197" s="13">
        <f t="shared" si="87"/>
        <v>0</v>
      </c>
      <c r="AY197" s="13">
        <f t="shared" si="88"/>
        <v>0</v>
      </c>
    </row>
    <row r="198" spans="1:51" ht="13.5" customHeight="1" x14ac:dyDescent="0.25">
      <c r="A198" s="66" t="s">
        <v>527</v>
      </c>
      <c r="B198" s="67" t="s">
        <v>98</v>
      </c>
      <c r="C198" s="68" t="s">
        <v>334</v>
      </c>
      <c r="D198" s="69" t="s">
        <v>294</v>
      </c>
      <c r="E198" s="70">
        <v>25677</v>
      </c>
      <c r="F198" s="71"/>
      <c r="G198" s="72"/>
      <c r="H198" s="72" t="s">
        <v>56</v>
      </c>
      <c r="I198" s="73"/>
      <c r="J198" s="72" t="s">
        <v>56</v>
      </c>
      <c r="K198" s="72"/>
      <c r="L198" s="74"/>
      <c r="M198" s="74"/>
      <c r="N198" s="72"/>
      <c r="O198" s="72"/>
      <c r="P198" s="73"/>
      <c r="Q198" s="72" t="s">
        <v>56</v>
      </c>
      <c r="R198" s="72"/>
      <c r="S198" s="74"/>
      <c r="T198" s="74"/>
      <c r="U198" s="75"/>
      <c r="V198" s="74"/>
      <c r="W198" s="76"/>
      <c r="X198" s="77">
        <f t="shared" si="89"/>
        <v>0</v>
      </c>
      <c r="Y198" s="78">
        <f t="shared" si="90"/>
        <v>0</v>
      </c>
      <c r="Z198" s="79">
        <f t="shared" si="106"/>
        <v>0</v>
      </c>
      <c r="AA198" s="79">
        <f t="shared" si="107"/>
        <v>2</v>
      </c>
      <c r="AB198" s="79">
        <f t="shared" si="108"/>
        <v>2</v>
      </c>
      <c r="AC198" s="79">
        <f t="shared" si="109"/>
        <v>3</v>
      </c>
      <c r="AD198" s="79">
        <f t="shared" si="110"/>
        <v>0</v>
      </c>
      <c r="AE198" s="79">
        <f t="shared" si="111"/>
        <v>0</v>
      </c>
      <c r="AF198" s="79">
        <f t="shared" si="112"/>
        <v>0</v>
      </c>
      <c r="AG198" s="79">
        <f t="shared" si="113"/>
        <v>0</v>
      </c>
      <c r="AH198" s="79">
        <f t="shared" si="114"/>
        <v>0</v>
      </c>
      <c r="AI198" s="79">
        <f t="shared" si="115"/>
        <v>0</v>
      </c>
      <c r="AJ198" s="79">
        <f t="shared" si="116"/>
        <v>0</v>
      </c>
      <c r="AK198" s="80">
        <f t="shared" si="117"/>
        <v>0</v>
      </c>
      <c r="AL198" s="80">
        <f t="shared" si="118"/>
        <v>0</v>
      </c>
      <c r="AM198" s="81">
        <f t="shared" si="119"/>
        <v>0</v>
      </c>
      <c r="AN198" s="77">
        <f t="shared" si="120"/>
        <v>0</v>
      </c>
      <c r="AO198" s="82">
        <v>41382</v>
      </c>
      <c r="AP198" s="13" t="s">
        <v>50</v>
      </c>
      <c r="AR198" s="13" t="str">
        <f t="shared" si="82"/>
        <v>MOUREY</v>
      </c>
      <c r="AS198" s="13" t="str">
        <f t="shared" si="83"/>
        <v>David</v>
      </c>
      <c r="AT198" s="13" t="str">
        <f t="shared" si="84"/>
        <v>VC Dôle</v>
      </c>
      <c r="AU198" s="151">
        <f t="shared" si="81"/>
        <v>25677</v>
      </c>
      <c r="AV198" s="102" t="str">
        <f t="shared" si="85"/>
        <v>39</v>
      </c>
      <c r="AW198" s="13">
        <f t="shared" si="86"/>
        <v>2</v>
      </c>
      <c r="AX198" s="13">
        <f t="shared" si="87"/>
        <v>0</v>
      </c>
      <c r="AY198" s="13">
        <f t="shared" si="88"/>
        <v>0</v>
      </c>
    </row>
    <row r="199" spans="1:51" ht="13.5" customHeight="1" x14ac:dyDescent="0.25">
      <c r="A199" s="44" t="s">
        <v>430</v>
      </c>
      <c r="B199" s="45" t="s">
        <v>218</v>
      </c>
      <c r="C199" s="46" t="s">
        <v>414</v>
      </c>
      <c r="D199" s="47" t="s">
        <v>29</v>
      </c>
      <c r="E199" s="48">
        <v>31093</v>
      </c>
      <c r="F199" s="49"/>
      <c r="G199" s="50"/>
      <c r="H199" s="50"/>
      <c r="I199" s="51"/>
      <c r="J199" s="50"/>
      <c r="K199" s="50"/>
      <c r="L199" s="52"/>
      <c r="M199" s="52"/>
      <c r="N199" s="50"/>
      <c r="O199" s="50"/>
      <c r="P199" s="51" t="s">
        <v>56</v>
      </c>
      <c r="Q199" s="50"/>
      <c r="R199" s="50"/>
      <c r="S199" s="52"/>
      <c r="T199" s="52"/>
      <c r="U199" s="53"/>
      <c r="V199" s="52"/>
      <c r="W199" s="54"/>
      <c r="X199" s="58">
        <f t="shared" si="89"/>
        <v>0</v>
      </c>
      <c r="Y199" s="65">
        <f t="shared" si="90"/>
        <v>1</v>
      </c>
      <c r="Z199" s="55">
        <f t="shared" si="106"/>
        <v>1</v>
      </c>
      <c r="AA199" s="55">
        <f t="shared" si="107"/>
        <v>0</v>
      </c>
      <c r="AB199" s="55">
        <f t="shared" si="108"/>
        <v>0</v>
      </c>
      <c r="AC199" s="55">
        <f t="shared" si="109"/>
        <v>0</v>
      </c>
      <c r="AD199" s="55">
        <f t="shared" si="110"/>
        <v>0</v>
      </c>
      <c r="AE199" s="55">
        <f t="shared" si="111"/>
        <v>0</v>
      </c>
      <c r="AF199" s="55">
        <f t="shared" si="112"/>
        <v>0</v>
      </c>
      <c r="AG199" s="55">
        <f t="shared" si="113"/>
        <v>0</v>
      </c>
      <c r="AH199" s="55">
        <f t="shared" si="114"/>
        <v>0</v>
      </c>
      <c r="AI199" s="55">
        <f t="shared" si="115"/>
        <v>0</v>
      </c>
      <c r="AJ199" s="55">
        <f t="shared" si="116"/>
        <v>0</v>
      </c>
      <c r="AK199" s="56">
        <f t="shared" si="117"/>
        <v>0</v>
      </c>
      <c r="AL199" s="56">
        <f t="shared" si="118"/>
        <v>0</v>
      </c>
      <c r="AM199" s="57">
        <f t="shared" si="119"/>
        <v>0</v>
      </c>
      <c r="AN199" s="58">
        <f t="shared" si="120"/>
        <v>0</v>
      </c>
      <c r="AO199" s="59">
        <v>41351</v>
      </c>
      <c r="AP199" s="13" t="s">
        <v>122</v>
      </c>
      <c r="AQ199" s="13"/>
      <c r="AR199" s="13" t="str">
        <f t="shared" si="82"/>
        <v>MURE</v>
      </c>
      <c r="AS199" s="13" t="str">
        <f t="shared" si="83"/>
        <v>Mathieu</v>
      </c>
      <c r="AT199" s="13" t="str">
        <f t="shared" si="84"/>
        <v>AC Tarare POPEY</v>
      </c>
      <c r="AU199" s="151">
        <f t="shared" ref="AU199:AU262" si="121">E199</f>
        <v>31093</v>
      </c>
      <c r="AV199" s="102" t="str">
        <f t="shared" si="85"/>
        <v>69</v>
      </c>
      <c r="AW199" s="13">
        <f t="shared" si="86"/>
        <v>1</v>
      </c>
      <c r="AX199" s="13">
        <f t="shared" si="87"/>
        <v>0</v>
      </c>
      <c r="AY199" s="13">
        <f t="shared" si="88"/>
        <v>0</v>
      </c>
    </row>
    <row r="200" spans="1:51" ht="13.5" customHeight="1" x14ac:dyDescent="0.25">
      <c r="A200" s="66" t="s">
        <v>506</v>
      </c>
      <c r="B200" s="67" t="s">
        <v>151</v>
      </c>
      <c r="C200" s="68" t="s">
        <v>70</v>
      </c>
      <c r="D200" s="69" t="s">
        <v>29</v>
      </c>
      <c r="E200" s="70">
        <v>19371</v>
      </c>
      <c r="F200" s="71"/>
      <c r="G200" s="72"/>
      <c r="H200" s="72" t="s">
        <v>56</v>
      </c>
      <c r="I200" s="73" t="s">
        <v>56</v>
      </c>
      <c r="J200" s="72"/>
      <c r="K200" s="72"/>
      <c r="L200" s="74"/>
      <c r="M200" s="74"/>
      <c r="N200" s="72"/>
      <c r="O200" s="72"/>
      <c r="P200" s="73"/>
      <c r="Q200" s="72"/>
      <c r="R200" s="72"/>
      <c r="S200" s="74"/>
      <c r="T200" s="74"/>
      <c r="U200" s="75"/>
      <c r="V200" s="74"/>
      <c r="W200" s="76"/>
      <c r="X200" s="77">
        <f t="shared" si="89"/>
        <v>0</v>
      </c>
      <c r="Y200" s="78">
        <f t="shared" si="90"/>
        <v>0</v>
      </c>
      <c r="Z200" s="79">
        <f t="shared" si="106"/>
        <v>0</v>
      </c>
      <c r="AA200" s="79">
        <f t="shared" si="107"/>
        <v>2</v>
      </c>
      <c r="AB200" s="79">
        <f t="shared" si="108"/>
        <v>2</v>
      </c>
      <c r="AC200" s="79">
        <f t="shared" si="109"/>
        <v>0</v>
      </c>
      <c r="AD200" s="79">
        <f t="shared" si="110"/>
        <v>0</v>
      </c>
      <c r="AE200" s="79">
        <f t="shared" si="111"/>
        <v>0</v>
      </c>
      <c r="AF200" s="79">
        <f t="shared" si="112"/>
        <v>0</v>
      </c>
      <c r="AG200" s="79">
        <f t="shared" si="113"/>
        <v>0</v>
      </c>
      <c r="AH200" s="79">
        <f t="shared" si="114"/>
        <v>0</v>
      </c>
      <c r="AI200" s="79">
        <f t="shared" si="115"/>
        <v>0</v>
      </c>
      <c r="AJ200" s="79">
        <f t="shared" si="116"/>
        <v>0</v>
      </c>
      <c r="AK200" s="80">
        <f t="shared" si="117"/>
        <v>0</v>
      </c>
      <c r="AL200" s="80">
        <f t="shared" si="118"/>
        <v>0</v>
      </c>
      <c r="AM200" s="81">
        <f t="shared" si="119"/>
        <v>0</v>
      </c>
      <c r="AN200" s="77">
        <f t="shared" si="120"/>
        <v>0</v>
      </c>
      <c r="AO200" s="82">
        <v>41374</v>
      </c>
      <c r="AP200" s="13" t="s">
        <v>50</v>
      </c>
      <c r="AR200" s="13" t="str">
        <f t="shared" si="82"/>
        <v>NAVARRO</v>
      </c>
      <c r="AS200" s="13" t="str">
        <f t="shared" si="83"/>
        <v>Joël</v>
      </c>
      <c r="AT200" s="13" t="str">
        <f t="shared" si="84"/>
        <v>VC Decines</v>
      </c>
      <c r="AU200" s="151">
        <f t="shared" si="121"/>
        <v>19371</v>
      </c>
      <c r="AV200" s="102" t="str">
        <f t="shared" si="85"/>
        <v>69</v>
      </c>
      <c r="AW200" s="13">
        <f t="shared" si="86"/>
        <v>2</v>
      </c>
      <c r="AX200" s="13">
        <f t="shared" si="87"/>
        <v>0</v>
      </c>
      <c r="AY200" s="13">
        <f t="shared" si="88"/>
        <v>0</v>
      </c>
    </row>
    <row r="201" spans="1:51" ht="13.5" customHeight="1" x14ac:dyDescent="0.25">
      <c r="A201" s="44" t="s">
        <v>257</v>
      </c>
      <c r="B201" s="45" t="s">
        <v>33</v>
      </c>
      <c r="C201" s="46" t="s">
        <v>337</v>
      </c>
      <c r="D201" s="47" t="s">
        <v>39</v>
      </c>
      <c r="E201" s="48">
        <v>22517</v>
      </c>
      <c r="F201" s="49"/>
      <c r="G201" s="50"/>
      <c r="H201" s="50"/>
      <c r="I201" s="51"/>
      <c r="J201" s="50"/>
      <c r="K201" s="50"/>
      <c r="L201" s="52"/>
      <c r="M201" s="52"/>
      <c r="N201" s="50"/>
      <c r="O201" s="50"/>
      <c r="P201" s="51"/>
      <c r="Q201" s="50"/>
      <c r="R201" s="50"/>
      <c r="S201" s="52"/>
      <c r="T201" s="52" t="s">
        <v>56</v>
      </c>
      <c r="U201" s="53"/>
      <c r="V201" s="52"/>
      <c r="W201" s="54"/>
      <c r="X201" s="58">
        <f t="shared" si="89"/>
        <v>0</v>
      </c>
      <c r="Y201" s="65">
        <f t="shared" si="90"/>
        <v>0</v>
      </c>
      <c r="Z201" s="55">
        <f t="shared" si="106"/>
        <v>0</v>
      </c>
      <c r="AA201" s="55">
        <f t="shared" si="107"/>
        <v>0</v>
      </c>
      <c r="AB201" s="55">
        <f t="shared" si="108"/>
        <v>0</v>
      </c>
      <c r="AC201" s="55">
        <f t="shared" si="109"/>
        <v>0</v>
      </c>
      <c r="AD201" s="55">
        <f t="shared" si="110"/>
        <v>0</v>
      </c>
      <c r="AE201" s="55">
        <f t="shared" si="111"/>
        <v>0</v>
      </c>
      <c r="AF201" s="55">
        <f t="shared" si="112"/>
        <v>0</v>
      </c>
      <c r="AG201" s="55">
        <f t="shared" si="113"/>
        <v>5</v>
      </c>
      <c r="AH201" s="55">
        <f t="shared" si="114"/>
        <v>5</v>
      </c>
      <c r="AI201" s="55">
        <f t="shared" si="115"/>
        <v>0</v>
      </c>
      <c r="AJ201" s="55">
        <f t="shared" si="116"/>
        <v>0</v>
      </c>
      <c r="AK201" s="56">
        <f t="shared" si="117"/>
        <v>0</v>
      </c>
      <c r="AL201" s="56">
        <f t="shared" si="118"/>
        <v>0</v>
      </c>
      <c r="AM201" s="57">
        <f t="shared" si="119"/>
        <v>0</v>
      </c>
      <c r="AN201" s="58">
        <f t="shared" si="120"/>
        <v>0</v>
      </c>
      <c r="AO201" s="59">
        <v>41358</v>
      </c>
      <c r="AP201" s="13" t="s">
        <v>50</v>
      </c>
      <c r="AQ201" s="13"/>
      <c r="AR201" s="13" t="str">
        <f t="shared" si="82"/>
        <v>NEEL</v>
      </c>
      <c r="AS201" s="13" t="str">
        <f t="shared" si="83"/>
        <v>Christian</v>
      </c>
      <c r="AT201" s="13" t="str">
        <f t="shared" si="84"/>
        <v>VC Villerest</v>
      </c>
      <c r="AU201" s="151">
        <f t="shared" si="121"/>
        <v>22517</v>
      </c>
      <c r="AV201" s="102" t="str">
        <f t="shared" si="85"/>
        <v>42</v>
      </c>
      <c r="AW201" s="13">
        <f t="shared" si="86"/>
        <v>5</v>
      </c>
      <c r="AX201" s="13">
        <f t="shared" si="87"/>
        <v>0</v>
      </c>
      <c r="AY201" s="13">
        <f t="shared" si="88"/>
        <v>0</v>
      </c>
    </row>
    <row r="202" spans="1:51" ht="13.5" customHeight="1" x14ac:dyDescent="0.25">
      <c r="A202" s="66" t="s">
        <v>258</v>
      </c>
      <c r="B202" s="67" t="s">
        <v>187</v>
      </c>
      <c r="C202" s="68" t="s">
        <v>305</v>
      </c>
      <c r="D202" s="69" t="s">
        <v>23</v>
      </c>
      <c r="E202" s="70"/>
      <c r="F202" s="71"/>
      <c r="G202" s="72"/>
      <c r="H202" s="72"/>
      <c r="I202" s="73" t="s">
        <v>56</v>
      </c>
      <c r="J202" s="72"/>
      <c r="K202" s="72"/>
      <c r="L202" s="74"/>
      <c r="M202" s="74"/>
      <c r="N202" s="72"/>
      <c r="O202" s="72"/>
      <c r="P202" s="73"/>
      <c r="Q202" s="72"/>
      <c r="R202" s="72"/>
      <c r="S202" s="74"/>
      <c r="T202" s="74"/>
      <c r="U202" s="75"/>
      <c r="V202" s="74"/>
      <c r="W202" s="76"/>
      <c r="X202" s="77">
        <f t="shared" si="89"/>
        <v>0</v>
      </c>
      <c r="Y202" s="78">
        <f t="shared" si="90"/>
        <v>0</v>
      </c>
      <c r="Z202" s="79">
        <f t="shared" si="106"/>
        <v>0</v>
      </c>
      <c r="AA202" s="79">
        <f t="shared" si="107"/>
        <v>2</v>
      </c>
      <c r="AB202" s="79">
        <f t="shared" si="108"/>
        <v>2</v>
      </c>
      <c r="AC202" s="79">
        <f t="shared" si="109"/>
        <v>0</v>
      </c>
      <c r="AD202" s="79">
        <f t="shared" si="110"/>
        <v>0</v>
      </c>
      <c r="AE202" s="79">
        <f t="shared" si="111"/>
        <v>0</v>
      </c>
      <c r="AF202" s="79">
        <f t="shared" si="112"/>
        <v>0</v>
      </c>
      <c r="AG202" s="79">
        <f t="shared" si="113"/>
        <v>0</v>
      </c>
      <c r="AH202" s="79">
        <f t="shared" si="114"/>
        <v>0</v>
      </c>
      <c r="AI202" s="79">
        <f t="shared" si="115"/>
        <v>0</v>
      </c>
      <c r="AJ202" s="79">
        <f t="shared" si="116"/>
        <v>0</v>
      </c>
      <c r="AK202" s="80">
        <f t="shared" si="117"/>
        <v>0</v>
      </c>
      <c r="AL202" s="80">
        <f t="shared" si="118"/>
        <v>0</v>
      </c>
      <c r="AM202" s="81">
        <f t="shared" si="119"/>
        <v>0</v>
      </c>
      <c r="AN202" s="77">
        <f t="shared" si="120"/>
        <v>0</v>
      </c>
      <c r="AO202" s="82">
        <v>41328</v>
      </c>
      <c r="AP202" s="13" t="s">
        <v>50</v>
      </c>
      <c r="AR202" s="13" t="str">
        <f t="shared" si="82"/>
        <v>NETO</v>
      </c>
      <c r="AS202" s="13" t="str">
        <f t="shared" si="83"/>
        <v>Antonio</v>
      </c>
      <c r="AT202" s="13" t="str">
        <f t="shared" si="84"/>
        <v>St Denis Cyclisme</v>
      </c>
      <c r="AU202" s="151">
        <f t="shared" si="121"/>
        <v>0</v>
      </c>
      <c r="AV202" s="102" t="str">
        <f t="shared" si="85"/>
        <v>01</v>
      </c>
      <c r="AW202" s="13">
        <f t="shared" si="86"/>
        <v>2</v>
      </c>
      <c r="AX202" s="13">
        <f t="shared" si="87"/>
        <v>0</v>
      </c>
      <c r="AY202" s="13">
        <f t="shared" si="88"/>
        <v>0</v>
      </c>
    </row>
    <row r="203" spans="1:51" ht="13.5" customHeight="1" x14ac:dyDescent="0.25">
      <c r="A203" s="44" t="s">
        <v>258</v>
      </c>
      <c r="B203" s="45" t="s">
        <v>307</v>
      </c>
      <c r="C203" s="46" t="s">
        <v>305</v>
      </c>
      <c r="D203" s="47" t="s">
        <v>23</v>
      </c>
      <c r="E203" s="48"/>
      <c r="F203" s="49"/>
      <c r="G203" s="50"/>
      <c r="H203" s="50"/>
      <c r="I203" s="51" t="s">
        <v>56</v>
      </c>
      <c r="J203" s="50"/>
      <c r="K203" s="50"/>
      <c r="L203" s="52"/>
      <c r="M203" s="52"/>
      <c r="N203" s="50"/>
      <c r="O203" s="50"/>
      <c r="P203" s="51"/>
      <c r="Q203" s="50"/>
      <c r="R203" s="50"/>
      <c r="S203" s="52"/>
      <c r="T203" s="52"/>
      <c r="U203" s="53"/>
      <c r="V203" s="52"/>
      <c r="W203" s="54"/>
      <c r="X203" s="58">
        <f t="shared" si="89"/>
        <v>0</v>
      </c>
      <c r="Y203" s="65">
        <f t="shared" si="90"/>
        <v>0</v>
      </c>
      <c r="Z203" s="55">
        <f t="shared" si="106"/>
        <v>0</v>
      </c>
      <c r="AA203" s="55">
        <f t="shared" si="107"/>
        <v>2</v>
      </c>
      <c r="AB203" s="55">
        <f t="shared" si="108"/>
        <v>2</v>
      </c>
      <c r="AC203" s="55">
        <f t="shared" si="109"/>
        <v>0</v>
      </c>
      <c r="AD203" s="55">
        <f t="shared" si="110"/>
        <v>0</v>
      </c>
      <c r="AE203" s="55">
        <f t="shared" si="111"/>
        <v>0</v>
      </c>
      <c r="AF203" s="55">
        <f t="shared" si="112"/>
        <v>0</v>
      </c>
      <c r="AG203" s="55">
        <f t="shared" si="113"/>
        <v>0</v>
      </c>
      <c r="AH203" s="55">
        <f t="shared" si="114"/>
        <v>0</v>
      </c>
      <c r="AI203" s="55">
        <f t="shared" si="115"/>
        <v>0</v>
      </c>
      <c r="AJ203" s="55">
        <f t="shared" si="116"/>
        <v>0</v>
      </c>
      <c r="AK203" s="56">
        <f t="shared" si="117"/>
        <v>0</v>
      </c>
      <c r="AL203" s="56">
        <f t="shared" si="118"/>
        <v>0</v>
      </c>
      <c r="AM203" s="57">
        <f t="shared" si="119"/>
        <v>0</v>
      </c>
      <c r="AN203" s="58">
        <f t="shared" si="120"/>
        <v>0</v>
      </c>
      <c r="AO203" s="59">
        <v>41328</v>
      </c>
      <c r="AP203" s="13" t="s">
        <v>50</v>
      </c>
      <c r="AR203" s="13" t="str">
        <f t="shared" si="82"/>
        <v>NETO</v>
      </c>
      <c r="AS203" s="13" t="str">
        <f t="shared" si="83"/>
        <v>Loic</v>
      </c>
      <c r="AT203" s="13" t="str">
        <f t="shared" si="84"/>
        <v>St Denis Cyclisme</v>
      </c>
      <c r="AU203" s="151">
        <f t="shared" si="121"/>
        <v>0</v>
      </c>
      <c r="AV203" s="102" t="str">
        <f t="shared" si="85"/>
        <v>01</v>
      </c>
      <c r="AW203" s="13">
        <f t="shared" si="86"/>
        <v>2</v>
      </c>
      <c r="AX203" s="13">
        <f t="shared" si="87"/>
        <v>0</v>
      </c>
      <c r="AY203" s="13">
        <f t="shared" si="88"/>
        <v>0</v>
      </c>
    </row>
    <row r="204" spans="1:51" ht="13.5" customHeight="1" x14ac:dyDescent="0.25">
      <c r="A204" s="66" t="s">
        <v>259</v>
      </c>
      <c r="B204" s="67" t="s">
        <v>95</v>
      </c>
      <c r="C204" s="68" t="s">
        <v>329</v>
      </c>
      <c r="D204" s="69" t="s">
        <v>294</v>
      </c>
      <c r="E204" s="70">
        <v>23144</v>
      </c>
      <c r="F204" s="71"/>
      <c r="G204" s="72"/>
      <c r="H204" s="72" t="s">
        <v>56</v>
      </c>
      <c r="I204" s="73" t="s">
        <v>56</v>
      </c>
      <c r="J204" s="72"/>
      <c r="K204" s="72"/>
      <c r="L204" s="74"/>
      <c r="M204" s="74"/>
      <c r="N204" s="72"/>
      <c r="O204" s="72"/>
      <c r="P204" s="73"/>
      <c r="Q204" s="72"/>
      <c r="R204" s="72"/>
      <c r="S204" s="74"/>
      <c r="T204" s="74"/>
      <c r="U204" s="75"/>
      <c r="V204" s="74"/>
      <c r="W204" s="76"/>
      <c r="X204" s="77">
        <f t="shared" si="89"/>
        <v>0</v>
      </c>
      <c r="Y204" s="78">
        <f t="shared" si="90"/>
        <v>0</v>
      </c>
      <c r="Z204" s="79">
        <f t="shared" si="106"/>
        <v>0</v>
      </c>
      <c r="AA204" s="79">
        <f t="shared" si="107"/>
        <v>2</v>
      </c>
      <c r="AB204" s="79">
        <f t="shared" si="108"/>
        <v>2</v>
      </c>
      <c r="AC204" s="79">
        <f t="shared" si="109"/>
        <v>0</v>
      </c>
      <c r="AD204" s="79">
        <f t="shared" si="110"/>
        <v>0</v>
      </c>
      <c r="AE204" s="79">
        <f t="shared" si="111"/>
        <v>0</v>
      </c>
      <c r="AF204" s="79">
        <f t="shared" si="112"/>
        <v>0</v>
      </c>
      <c r="AG204" s="79">
        <f t="shared" si="113"/>
        <v>0</v>
      </c>
      <c r="AH204" s="79">
        <f t="shared" si="114"/>
        <v>0</v>
      </c>
      <c r="AI204" s="79">
        <f t="shared" si="115"/>
        <v>0</v>
      </c>
      <c r="AJ204" s="79">
        <f t="shared" si="116"/>
        <v>0</v>
      </c>
      <c r="AK204" s="80">
        <f t="shared" si="117"/>
        <v>0</v>
      </c>
      <c r="AL204" s="80">
        <f t="shared" si="118"/>
        <v>0</v>
      </c>
      <c r="AM204" s="81">
        <f t="shared" si="119"/>
        <v>0</v>
      </c>
      <c r="AN204" s="77">
        <f t="shared" si="120"/>
        <v>0</v>
      </c>
      <c r="AO204" s="82">
        <v>41351</v>
      </c>
      <c r="AP204" s="13" t="s">
        <v>50</v>
      </c>
      <c r="AR204" s="13" t="str">
        <f t="shared" si="82"/>
        <v>NICOLAS</v>
      </c>
      <c r="AS204" s="13" t="str">
        <f t="shared" si="83"/>
        <v>Michel</v>
      </c>
      <c r="AT204" s="13" t="str">
        <f t="shared" si="84"/>
        <v>Jura Dôlois Cyclisme</v>
      </c>
      <c r="AU204" s="151">
        <f t="shared" si="121"/>
        <v>23144</v>
      </c>
      <c r="AV204" s="102" t="str">
        <f t="shared" si="85"/>
        <v>39</v>
      </c>
      <c r="AW204" s="13">
        <f t="shared" si="86"/>
        <v>2</v>
      </c>
      <c r="AX204" s="13">
        <f t="shared" si="87"/>
        <v>0</v>
      </c>
      <c r="AY204" s="13">
        <f t="shared" si="88"/>
        <v>0</v>
      </c>
    </row>
    <row r="205" spans="1:51" ht="13.5" customHeight="1" x14ac:dyDescent="0.25">
      <c r="A205" s="44" t="s">
        <v>71</v>
      </c>
      <c r="B205" s="45" t="s">
        <v>31</v>
      </c>
      <c r="C205" s="46" t="s">
        <v>86</v>
      </c>
      <c r="D205" s="47" t="s">
        <v>35</v>
      </c>
      <c r="E205" s="48">
        <v>23956</v>
      </c>
      <c r="F205" s="49"/>
      <c r="G205" s="50"/>
      <c r="H205" s="50"/>
      <c r="I205" s="51" t="s">
        <v>56</v>
      </c>
      <c r="J205" s="50"/>
      <c r="K205" s="50"/>
      <c r="L205" s="52"/>
      <c r="M205" s="52"/>
      <c r="N205" s="50"/>
      <c r="O205" s="50"/>
      <c r="P205" s="51"/>
      <c r="Q205" s="50"/>
      <c r="R205" s="50"/>
      <c r="S205" s="52"/>
      <c r="T205" s="52"/>
      <c r="U205" s="53"/>
      <c r="V205" s="52"/>
      <c r="W205" s="54"/>
      <c r="X205" s="58">
        <f t="shared" si="89"/>
        <v>0</v>
      </c>
      <c r="Y205" s="65">
        <f t="shared" si="90"/>
        <v>0</v>
      </c>
      <c r="Z205" s="55">
        <f t="shared" si="106"/>
        <v>0</v>
      </c>
      <c r="AA205" s="55">
        <f t="shared" si="107"/>
        <v>2</v>
      </c>
      <c r="AB205" s="55">
        <f t="shared" si="108"/>
        <v>2</v>
      </c>
      <c r="AC205" s="55">
        <f t="shared" si="109"/>
        <v>0</v>
      </c>
      <c r="AD205" s="55">
        <f t="shared" si="110"/>
        <v>0</v>
      </c>
      <c r="AE205" s="55">
        <f t="shared" si="111"/>
        <v>0</v>
      </c>
      <c r="AF205" s="55">
        <f t="shared" si="112"/>
        <v>0</v>
      </c>
      <c r="AG205" s="55">
        <f t="shared" si="113"/>
        <v>0</v>
      </c>
      <c r="AH205" s="55">
        <f t="shared" si="114"/>
        <v>0</v>
      </c>
      <c r="AI205" s="55">
        <f t="shared" si="115"/>
        <v>0</v>
      </c>
      <c r="AJ205" s="55">
        <f t="shared" si="116"/>
        <v>0</v>
      </c>
      <c r="AK205" s="56">
        <f t="shared" si="117"/>
        <v>0</v>
      </c>
      <c r="AL205" s="56">
        <f t="shared" si="118"/>
        <v>0</v>
      </c>
      <c r="AM205" s="57">
        <f t="shared" si="119"/>
        <v>0</v>
      </c>
      <c r="AN205" s="58">
        <f t="shared" si="120"/>
        <v>0</v>
      </c>
      <c r="AO205" s="59">
        <v>41292</v>
      </c>
      <c r="AP205" s="13" t="s">
        <v>50</v>
      </c>
      <c r="AQ205" s="13"/>
      <c r="AR205" s="13" t="str">
        <f t="shared" si="82"/>
        <v>NICOLLE</v>
      </c>
      <c r="AS205" s="13" t="str">
        <f t="shared" si="83"/>
        <v>André</v>
      </c>
      <c r="AT205" s="13" t="str">
        <f t="shared" si="84"/>
        <v>TC Auxonne</v>
      </c>
      <c r="AU205" s="151">
        <f t="shared" si="121"/>
        <v>23956</v>
      </c>
      <c r="AV205" s="102" t="str">
        <f t="shared" si="85"/>
        <v>21</v>
      </c>
      <c r="AW205" s="13">
        <f t="shared" si="86"/>
        <v>2</v>
      </c>
      <c r="AX205" s="13">
        <f t="shared" si="87"/>
        <v>0</v>
      </c>
      <c r="AY205" s="13">
        <f t="shared" si="88"/>
        <v>0</v>
      </c>
    </row>
    <row r="206" spans="1:51" ht="13.5" customHeight="1" x14ac:dyDescent="0.25">
      <c r="A206" s="66" t="s">
        <v>71</v>
      </c>
      <c r="B206" s="67" t="s">
        <v>219</v>
      </c>
      <c r="C206" s="68" t="s">
        <v>332</v>
      </c>
      <c r="D206" s="69" t="s">
        <v>35</v>
      </c>
      <c r="E206" s="70">
        <v>27177</v>
      </c>
      <c r="F206" s="71"/>
      <c r="G206" s="72"/>
      <c r="H206" s="72"/>
      <c r="I206" s="73" t="s">
        <v>56</v>
      </c>
      <c r="J206" s="72"/>
      <c r="K206" s="72"/>
      <c r="L206" s="74"/>
      <c r="M206" s="74"/>
      <c r="N206" s="72"/>
      <c r="O206" s="72"/>
      <c r="P206" s="73"/>
      <c r="Q206" s="72"/>
      <c r="R206" s="72"/>
      <c r="S206" s="74"/>
      <c r="T206" s="74"/>
      <c r="U206" s="75"/>
      <c r="V206" s="74"/>
      <c r="W206" s="76"/>
      <c r="X206" s="77">
        <f t="shared" si="89"/>
        <v>0</v>
      </c>
      <c r="Y206" s="78">
        <f t="shared" si="90"/>
        <v>0</v>
      </c>
      <c r="Z206" s="79">
        <f t="shared" si="106"/>
        <v>0</v>
      </c>
      <c r="AA206" s="79">
        <f t="shared" si="107"/>
        <v>2</v>
      </c>
      <c r="AB206" s="79">
        <f t="shared" si="108"/>
        <v>2</v>
      </c>
      <c r="AC206" s="79">
        <f t="shared" si="109"/>
        <v>0</v>
      </c>
      <c r="AD206" s="79">
        <f t="shared" si="110"/>
        <v>0</v>
      </c>
      <c r="AE206" s="79">
        <f t="shared" si="111"/>
        <v>0</v>
      </c>
      <c r="AF206" s="79">
        <f t="shared" si="112"/>
        <v>0</v>
      </c>
      <c r="AG206" s="79">
        <f t="shared" si="113"/>
        <v>0</v>
      </c>
      <c r="AH206" s="79">
        <f t="shared" si="114"/>
        <v>0</v>
      </c>
      <c r="AI206" s="79">
        <f t="shared" si="115"/>
        <v>0</v>
      </c>
      <c r="AJ206" s="79">
        <f t="shared" si="116"/>
        <v>0</v>
      </c>
      <c r="AK206" s="80">
        <f t="shared" si="117"/>
        <v>0</v>
      </c>
      <c r="AL206" s="80">
        <f t="shared" si="118"/>
        <v>0</v>
      </c>
      <c r="AM206" s="81">
        <f t="shared" si="119"/>
        <v>0</v>
      </c>
      <c r="AN206" s="77">
        <f t="shared" si="120"/>
        <v>0</v>
      </c>
      <c r="AO206" s="82">
        <v>41374</v>
      </c>
      <c r="AP206" s="13" t="s">
        <v>50</v>
      </c>
      <c r="AR206" s="13" t="str">
        <f t="shared" si="82"/>
        <v>NICOLLE</v>
      </c>
      <c r="AS206" s="13" t="str">
        <f t="shared" si="83"/>
        <v>Sébastien</v>
      </c>
      <c r="AT206" s="13" t="str">
        <f t="shared" si="84"/>
        <v>Team Montbard Lantenay</v>
      </c>
      <c r="AU206" s="151">
        <f t="shared" si="121"/>
        <v>27177</v>
      </c>
      <c r="AV206" s="102" t="str">
        <f t="shared" si="85"/>
        <v>21</v>
      </c>
      <c r="AW206" s="13">
        <f t="shared" si="86"/>
        <v>2</v>
      </c>
      <c r="AX206" s="13">
        <f t="shared" si="87"/>
        <v>0</v>
      </c>
      <c r="AY206" s="13">
        <f t="shared" si="88"/>
        <v>0</v>
      </c>
    </row>
    <row r="207" spans="1:51" s="13" customFormat="1" ht="13.5" customHeight="1" x14ac:dyDescent="0.25">
      <c r="A207" s="44" t="s">
        <v>130</v>
      </c>
      <c r="B207" s="45" t="s">
        <v>131</v>
      </c>
      <c r="C207" s="46" t="s">
        <v>132</v>
      </c>
      <c r="D207" s="47" t="s">
        <v>29</v>
      </c>
      <c r="E207" s="48">
        <v>18899</v>
      </c>
      <c r="F207" s="49"/>
      <c r="G207" s="50"/>
      <c r="H207" s="50" t="s">
        <v>56</v>
      </c>
      <c r="I207" s="51"/>
      <c r="J207" s="50"/>
      <c r="K207" s="50"/>
      <c r="L207" s="52"/>
      <c r="M207" s="52"/>
      <c r="N207" s="50"/>
      <c r="O207" s="50"/>
      <c r="P207" s="51"/>
      <c r="Q207" s="50"/>
      <c r="R207" s="50"/>
      <c r="S207" s="52" t="s">
        <v>56</v>
      </c>
      <c r="T207" s="52"/>
      <c r="U207" s="53"/>
      <c r="V207" s="52"/>
      <c r="W207" s="54"/>
      <c r="X207" s="58">
        <f t="shared" si="89"/>
        <v>0</v>
      </c>
      <c r="Y207" s="65">
        <f t="shared" si="90"/>
        <v>0</v>
      </c>
      <c r="Z207" s="55">
        <f t="shared" si="106"/>
        <v>0</v>
      </c>
      <c r="AA207" s="55">
        <f t="shared" si="107"/>
        <v>2</v>
      </c>
      <c r="AB207" s="55">
        <f t="shared" si="108"/>
        <v>2</v>
      </c>
      <c r="AC207" s="55">
        <f t="shared" si="109"/>
        <v>0</v>
      </c>
      <c r="AD207" s="55">
        <f t="shared" si="110"/>
        <v>0</v>
      </c>
      <c r="AE207" s="55">
        <f t="shared" si="111"/>
        <v>4</v>
      </c>
      <c r="AF207" s="55">
        <f t="shared" si="112"/>
        <v>0</v>
      </c>
      <c r="AG207" s="55">
        <f t="shared" si="113"/>
        <v>0</v>
      </c>
      <c r="AH207" s="55">
        <f t="shared" si="114"/>
        <v>0</v>
      </c>
      <c r="AI207" s="55">
        <f t="shared" si="115"/>
        <v>0</v>
      </c>
      <c r="AJ207" s="55">
        <f t="shared" si="116"/>
        <v>0</v>
      </c>
      <c r="AK207" s="56">
        <f t="shared" si="117"/>
        <v>0</v>
      </c>
      <c r="AL207" s="56">
        <f t="shared" si="118"/>
        <v>0</v>
      </c>
      <c r="AM207" s="57">
        <f t="shared" si="119"/>
        <v>0</v>
      </c>
      <c r="AN207" s="58">
        <f t="shared" si="120"/>
        <v>0</v>
      </c>
      <c r="AO207" s="59">
        <v>41326</v>
      </c>
      <c r="AP207" s="13" t="s">
        <v>575</v>
      </c>
      <c r="AQ207" s="4"/>
      <c r="AR207" s="13" t="str">
        <f t="shared" si="82"/>
        <v>NOLLOT</v>
      </c>
      <c r="AS207" s="13" t="str">
        <f t="shared" si="83"/>
        <v>Marcel</v>
      </c>
      <c r="AT207" s="13" t="str">
        <f t="shared" si="84"/>
        <v>VC Brignais</v>
      </c>
      <c r="AU207" s="151">
        <f t="shared" si="121"/>
        <v>18899</v>
      </c>
      <c r="AV207" s="102" t="str">
        <f t="shared" si="85"/>
        <v>69</v>
      </c>
      <c r="AW207" s="13">
        <f t="shared" si="86"/>
        <v>2</v>
      </c>
      <c r="AX207" s="13">
        <f t="shared" si="87"/>
        <v>0</v>
      </c>
      <c r="AY207" s="13">
        <f t="shared" si="88"/>
        <v>0</v>
      </c>
    </row>
    <row r="208" spans="1:51" ht="13.5" customHeight="1" x14ac:dyDescent="0.25">
      <c r="A208" s="66" t="s">
        <v>130</v>
      </c>
      <c r="B208" s="67" t="s">
        <v>133</v>
      </c>
      <c r="C208" s="68" t="s">
        <v>132</v>
      </c>
      <c r="D208" s="69" t="s">
        <v>29</v>
      </c>
      <c r="E208" s="70">
        <v>36187</v>
      </c>
      <c r="F208" s="71"/>
      <c r="G208" s="72"/>
      <c r="H208" s="72"/>
      <c r="I208" s="73"/>
      <c r="J208" s="72"/>
      <c r="K208" s="72"/>
      <c r="L208" s="74"/>
      <c r="M208" s="74"/>
      <c r="N208" s="72"/>
      <c r="O208" s="72"/>
      <c r="P208" s="73"/>
      <c r="Q208" s="72"/>
      <c r="R208" s="72"/>
      <c r="S208" s="74"/>
      <c r="T208" s="74"/>
      <c r="U208" s="75"/>
      <c r="V208" s="74" t="s">
        <v>56</v>
      </c>
      <c r="W208" s="76"/>
      <c r="X208" s="77">
        <f t="shared" si="89"/>
        <v>0</v>
      </c>
      <c r="Y208" s="78">
        <f t="shared" si="90"/>
        <v>0</v>
      </c>
      <c r="Z208" s="79">
        <f t="shared" si="106"/>
        <v>0</v>
      </c>
      <c r="AA208" s="79">
        <f t="shared" si="107"/>
        <v>0</v>
      </c>
      <c r="AB208" s="79">
        <f t="shared" si="108"/>
        <v>0</v>
      </c>
      <c r="AC208" s="79">
        <f t="shared" si="109"/>
        <v>0</v>
      </c>
      <c r="AD208" s="79">
        <f t="shared" si="110"/>
        <v>0</v>
      </c>
      <c r="AE208" s="79">
        <f t="shared" si="111"/>
        <v>0</v>
      </c>
      <c r="AF208" s="79">
        <f t="shared" si="112"/>
        <v>0</v>
      </c>
      <c r="AG208" s="79">
        <f t="shared" si="113"/>
        <v>0</v>
      </c>
      <c r="AH208" s="79">
        <f t="shared" si="114"/>
        <v>5</v>
      </c>
      <c r="AI208" s="79">
        <f t="shared" si="115"/>
        <v>0</v>
      </c>
      <c r="AJ208" s="79">
        <f t="shared" si="116"/>
        <v>0</v>
      </c>
      <c r="AK208" s="80">
        <f t="shared" si="117"/>
        <v>0</v>
      </c>
      <c r="AL208" s="80">
        <f t="shared" si="118"/>
        <v>0</v>
      </c>
      <c r="AM208" s="81">
        <f t="shared" si="119"/>
        <v>8</v>
      </c>
      <c r="AN208" s="77" t="str">
        <f t="shared" si="120"/>
        <v>M</v>
      </c>
      <c r="AO208" s="82">
        <v>41326</v>
      </c>
      <c r="AP208" s="8" t="s">
        <v>134</v>
      </c>
      <c r="AR208" s="13" t="str">
        <f t="shared" ref="AR208:AR258" si="122">A208</f>
        <v>NOLLOT</v>
      </c>
      <c r="AS208" s="13" t="str">
        <f t="shared" ref="AS208:AS258" si="123">B208</f>
        <v>Florian</v>
      </c>
      <c r="AT208" s="13" t="str">
        <f t="shared" ref="AT208:AT258" si="124">C208</f>
        <v>VC Brignais</v>
      </c>
      <c r="AU208" s="151">
        <f t="shared" si="121"/>
        <v>36187</v>
      </c>
      <c r="AV208" s="102" t="str">
        <f t="shared" ref="AV208:AV258" si="125">D208</f>
        <v>69</v>
      </c>
      <c r="AW208" s="13">
        <f t="shared" ref="AW208:AW258" si="126">Z208+AB208+AD208+AF208+AH208+AJ208</f>
        <v>5</v>
      </c>
      <c r="AX208" s="13">
        <f t="shared" ref="AX208:AX258" si="127">AL208</f>
        <v>0</v>
      </c>
      <c r="AY208" s="13" t="str">
        <f t="shared" ref="AY208:AY258" si="128">AN208</f>
        <v>M</v>
      </c>
    </row>
    <row r="209" spans="1:51" ht="13.5" customHeight="1" x14ac:dyDescent="0.25">
      <c r="A209" s="44" t="s">
        <v>432</v>
      </c>
      <c r="B209" s="45" t="s">
        <v>433</v>
      </c>
      <c r="C209" s="46" t="s">
        <v>434</v>
      </c>
      <c r="D209" s="47" t="s">
        <v>296</v>
      </c>
      <c r="E209" s="48">
        <v>28641</v>
      </c>
      <c r="F209" s="49"/>
      <c r="G209" s="50"/>
      <c r="H209" s="50"/>
      <c r="I209" s="51"/>
      <c r="J209" s="50"/>
      <c r="K209" s="50"/>
      <c r="L209" s="52"/>
      <c r="M209" s="52"/>
      <c r="N209" s="50"/>
      <c r="O209" s="50"/>
      <c r="P209" s="51"/>
      <c r="Q209" s="50"/>
      <c r="R209" s="50"/>
      <c r="S209" s="52" t="s">
        <v>56</v>
      </c>
      <c r="T209" s="52"/>
      <c r="U209" s="53"/>
      <c r="V209" s="52"/>
      <c r="W209" s="54"/>
      <c r="X209" s="58">
        <f t="shared" si="89"/>
        <v>0</v>
      </c>
      <c r="Y209" s="65">
        <f t="shared" si="90"/>
        <v>0</v>
      </c>
      <c r="Z209" s="55">
        <f t="shared" si="106"/>
        <v>0</v>
      </c>
      <c r="AA209" s="55">
        <f t="shared" si="107"/>
        <v>0</v>
      </c>
      <c r="AB209" s="55">
        <f t="shared" si="108"/>
        <v>0</v>
      </c>
      <c r="AC209" s="55">
        <f t="shared" si="109"/>
        <v>0</v>
      </c>
      <c r="AD209" s="55">
        <f t="shared" si="110"/>
        <v>0</v>
      </c>
      <c r="AE209" s="55">
        <f t="shared" si="111"/>
        <v>4</v>
      </c>
      <c r="AF209" s="55">
        <f t="shared" si="112"/>
        <v>4</v>
      </c>
      <c r="AG209" s="55">
        <f t="shared" si="113"/>
        <v>0</v>
      </c>
      <c r="AH209" s="55">
        <f t="shared" si="114"/>
        <v>0</v>
      </c>
      <c r="AI209" s="55">
        <f t="shared" si="115"/>
        <v>0</v>
      </c>
      <c r="AJ209" s="55">
        <f t="shared" si="116"/>
        <v>0</v>
      </c>
      <c r="AK209" s="56">
        <f t="shared" si="117"/>
        <v>0</v>
      </c>
      <c r="AL209" s="56">
        <f t="shared" si="118"/>
        <v>0</v>
      </c>
      <c r="AM209" s="57">
        <f t="shared" si="119"/>
        <v>0</v>
      </c>
      <c r="AN209" s="58">
        <f t="shared" si="120"/>
        <v>0</v>
      </c>
      <c r="AO209" s="59">
        <v>41351</v>
      </c>
      <c r="AP209" s="13" t="s">
        <v>50</v>
      </c>
      <c r="AQ209" s="60" t="s">
        <v>435</v>
      </c>
      <c r="AR209" s="13" t="str">
        <f t="shared" si="122"/>
        <v>OCAMPO-GARZON</v>
      </c>
      <c r="AS209" s="13" t="str">
        <f t="shared" si="123"/>
        <v>Carlos</v>
      </c>
      <c r="AT209" s="13" t="str">
        <f t="shared" si="124"/>
        <v>CS Pont de Chéruy</v>
      </c>
      <c r="AU209" s="151">
        <f t="shared" si="121"/>
        <v>28641</v>
      </c>
      <c r="AV209" s="102" t="str">
        <f t="shared" si="125"/>
        <v>38</v>
      </c>
      <c r="AW209" s="13">
        <f t="shared" si="126"/>
        <v>4</v>
      </c>
      <c r="AX209" s="13">
        <f t="shared" si="127"/>
        <v>0</v>
      </c>
      <c r="AY209" s="13">
        <f t="shared" si="128"/>
        <v>0</v>
      </c>
    </row>
    <row r="210" spans="1:51" ht="13.5" customHeight="1" x14ac:dyDescent="0.25">
      <c r="A210" s="66" t="s">
        <v>576</v>
      </c>
      <c r="B210" s="67" t="s">
        <v>577</v>
      </c>
      <c r="C210" s="68" t="s">
        <v>305</v>
      </c>
      <c r="D210" s="69" t="s">
        <v>23</v>
      </c>
      <c r="E210" s="70">
        <v>30745</v>
      </c>
      <c r="F210" s="71"/>
      <c r="G210" s="72"/>
      <c r="H210" s="72" t="s">
        <v>56</v>
      </c>
      <c r="I210" s="73" t="s">
        <v>56</v>
      </c>
      <c r="J210" s="72"/>
      <c r="K210" s="72"/>
      <c r="L210" s="74"/>
      <c r="M210" s="74"/>
      <c r="N210" s="72"/>
      <c r="O210" s="72"/>
      <c r="P210" s="73"/>
      <c r="Q210" s="72"/>
      <c r="R210" s="72"/>
      <c r="S210" s="74"/>
      <c r="T210" s="74"/>
      <c r="U210" s="75"/>
      <c r="V210" s="74"/>
      <c r="W210" s="76"/>
      <c r="X210" s="77">
        <f t="shared" si="89"/>
        <v>0</v>
      </c>
      <c r="Y210" s="78">
        <f t="shared" si="90"/>
        <v>0</v>
      </c>
      <c r="Z210" s="79">
        <f t="shared" si="106"/>
        <v>0</v>
      </c>
      <c r="AA210" s="79">
        <f t="shared" si="107"/>
        <v>2</v>
      </c>
      <c r="AB210" s="79">
        <f t="shared" si="108"/>
        <v>2</v>
      </c>
      <c r="AC210" s="79">
        <f t="shared" si="109"/>
        <v>0</v>
      </c>
      <c r="AD210" s="79">
        <f t="shared" si="110"/>
        <v>0</v>
      </c>
      <c r="AE210" s="79">
        <f t="shared" si="111"/>
        <v>0</v>
      </c>
      <c r="AF210" s="79">
        <f t="shared" si="112"/>
        <v>0</v>
      </c>
      <c r="AG210" s="79">
        <f t="shared" si="113"/>
        <v>0</v>
      </c>
      <c r="AH210" s="79">
        <f t="shared" si="114"/>
        <v>0</v>
      </c>
      <c r="AI210" s="79">
        <f t="shared" si="115"/>
        <v>0</v>
      </c>
      <c r="AJ210" s="79">
        <f t="shared" si="116"/>
        <v>0</v>
      </c>
      <c r="AK210" s="80">
        <f t="shared" si="117"/>
        <v>0</v>
      </c>
      <c r="AL210" s="80">
        <f t="shared" si="118"/>
        <v>0</v>
      </c>
      <c r="AM210" s="81">
        <f t="shared" si="119"/>
        <v>0</v>
      </c>
      <c r="AN210" s="77">
        <f t="shared" si="120"/>
        <v>0</v>
      </c>
      <c r="AO210" s="82">
        <v>41386</v>
      </c>
      <c r="AP210" s="13" t="s">
        <v>50</v>
      </c>
      <c r="AR210" s="13" t="str">
        <f t="shared" si="122"/>
        <v>PAGE</v>
      </c>
      <c r="AS210" s="13" t="str">
        <f t="shared" si="123"/>
        <v>Pierrick</v>
      </c>
      <c r="AT210" s="13" t="str">
        <f t="shared" si="124"/>
        <v>St Denis Cyclisme</v>
      </c>
      <c r="AU210" s="151">
        <f t="shared" si="121"/>
        <v>30745</v>
      </c>
      <c r="AV210" s="102" t="str">
        <f t="shared" si="125"/>
        <v>01</v>
      </c>
      <c r="AW210" s="13">
        <f t="shared" si="126"/>
        <v>2</v>
      </c>
      <c r="AX210" s="13">
        <f t="shared" si="127"/>
        <v>0</v>
      </c>
      <c r="AY210" s="13">
        <f t="shared" si="128"/>
        <v>0</v>
      </c>
    </row>
    <row r="211" spans="1:51" ht="13.5" customHeight="1" x14ac:dyDescent="0.25">
      <c r="A211" s="44" t="s">
        <v>408</v>
      </c>
      <c r="B211" s="45" t="s">
        <v>410</v>
      </c>
      <c r="C211" s="46" t="s">
        <v>409</v>
      </c>
      <c r="D211" s="47" t="s">
        <v>29</v>
      </c>
      <c r="E211" s="48">
        <v>25717</v>
      </c>
      <c r="F211" s="49"/>
      <c r="G211" s="50"/>
      <c r="H211" s="50"/>
      <c r="I211" s="51" t="s">
        <v>56</v>
      </c>
      <c r="J211" s="50"/>
      <c r="K211" s="50"/>
      <c r="L211" s="52"/>
      <c r="M211" s="52"/>
      <c r="N211" s="50"/>
      <c r="O211" s="50"/>
      <c r="P211" s="51"/>
      <c r="Q211" s="50"/>
      <c r="R211" s="50"/>
      <c r="S211" s="52"/>
      <c r="T211" s="52"/>
      <c r="U211" s="53"/>
      <c r="V211" s="52"/>
      <c r="W211" s="54"/>
      <c r="X211" s="58">
        <f t="shared" si="89"/>
        <v>0</v>
      </c>
      <c r="Y211" s="65">
        <f t="shared" si="90"/>
        <v>0</v>
      </c>
      <c r="Z211" s="55">
        <v>1</v>
      </c>
      <c r="AA211" s="55">
        <f t="shared" si="107"/>
        <v>2</v>
      </c>
      <c r="AB211" s="55"/>
      <c r="AC211" s="55"/>
      <c r="AD211" s="55"/>
      <c r="AE211" s="55"/>
      <c r="AF211" s="55"/>
      <c r="AG211" s="55"/>
      <c r="AH211" s="55"/>
      <c r="AI211" s="55"/>
      <c r="AJ211" s="55"/>
      <c r="AK211" s="56"/>
      <c r="AL211" s="56"/>
      <c r="AM211" s="57"/>
      <c r="AN211" s="58"/>
      <c r="AO211" s="59">
        <v>41347</v>
      </c>
      <c r="AP211" s="13" t="s">
        <v>50</v>
      </c>
      <c r="AQ211" s="4" t="s">
        <v>501</v>
      </c>
      <c r="AR211" s="13" t="str">
        <f t="shared" si="122"/>
        <v>PATAY</v>
      </c>
      <c r="AS211" s="13" t="str">
        <f t="shared" si="123"/>
        <v>J-Christophe</v>
      </c>
      <c r="AT211" s="13" t="str">
        <f t="shared" si="124"/>
        <v>Geliez CC</v>
      </c>
      <c r="AU211" s="151">
        <f t="shared" si="121"/>
        <v>25717</v>
      </c>
      <c r="AV211" s="102" t="str">
        <f t="shared" si="125"/>
        <v>69</v>
      </c>
      <c r="AW211" s="13">
        <f t="shared" si="126"/>
        <v>1</v>
      </c>
      <c r="AX211" s="13">
        <f t="shared" si="127"/>
        <v>0</v>
      </c>
      <c r="AY211" s="13">
        <f t="shared" si="128"/>
        <v>0</v>
      </c>
    </row>
    <row r="212" spans="1:51" ht="13.5" customHeight="1" x14ac:dyDescent="0.25">
      <c r="A212" s="66" t="s">
        <v>406</v>
      </c>
      <c r="B212" s="67" t="s">
        <v>158</v>
      </c>
      <c r="C212" s="68" t="s">
        <v>382</v>
      </c>
      <c r="D212" s="69" t="s">
        <v>23</v>
      </c>
      <c r="E212" s="70">
        <v>25539</v>
      </c>
      <c r="F212" s="71"/>
      <c r="G212" s="72"/>
      <c r="H212" s="72"/>
      <c r="I212" s="73"/>
      <c r="J212" s="72"/>
      <c r="K212" s="72" t="s">
        <v>56</v>
      </c>
      <c r="L212" s="74"/>
      <c r="M212" s="74"/>
      <c r="N212" s="72"/>
      <c r="O212" s="72"/>
      <c r="P212" s="73"/>
      <c r="Q212" s="72"/>
      <c r="R212" s="72"/>
      <c r="S212" s="74"/>
      <c r="T212" s="74"/>
      <c r="U212" s="75"/>
      <c r="V212" s="74"/>
      <c r="W212" s="76"/>
      <c r="X212" s="77">
        <f t="shared" si="89"/>
        <v>0</v>
      </c>
      <c r="Y212" s="78">
        <f t="shared" si="90"/>
        <v>0</v>
      </c>
      <c r="Z212" s="79">
        <f>IF((Y212-X212&gt;=1),1,0)</f>
        <v>0</v>
      </c>
      <c r="AA212" s="79">
        <f t="shared" si="107"/>
        <v>0</v>
      </c>
      <c r="AB212" s="79">
        <f>IF(AND(AA212-Y212&gt;=2,X212=0),2,0)</f>
        <v>0</v>
      </c>
      <c r="AC212" s="79">
        <f t="shared" ref="AC212:AC258" si="129">IF(OR(J212="X",R212="X",),3,0)</f>
        <v>0</v>
      </c>
      <c r="AD212" s="79">
        <f>IF(AND(AC212-AB212-Y212&gt;=3,X212=0),3,0)</f>
        <v>0</v>
      </c>
      <c r="AE212" s="79">
        <f t="shared" ref="AE212:AE258" si="130">IF(OR(K212="X",S212="X",O212="x",W212="x",),4,0)</f>
        <v>4</v>
      </c>
      <c r="AF212" s="79">
        <f>IF(AND((AE212-AD212-AB212-Y212&gt;=4),(E212&lt;$B$1),(X212=0)),4,0)</f>
        <v>4</v>
      </c>
      <c r="AG212" s="79">
        <f>IF(OR(L212="X",T212="X",O212="x",W212="x",),5,0)</f>
        <v>0</v>
      </c>
      <c r="AH212" s="79">
        <f>IF(OR((AG212-AF212-AD212-AB212-Y212&gt;=5),(E212&gt;$B$1)),5,0)</f>
        <v>0</v>
      </c>
      <c r="AI212" s="79">
        <f>IF(OR(M212="X",U212="X",),6,0)</f>
        <v>0</v>
      </c>
      <c r="AJ212" s="79">
        <f>IF((AI212-AH212-AF212-AD212-AB212-Y212&gt;=6),6,0)</f>
        <v>0</v>
      </c>
      <c r="AK212" s="80">
        <f>IF(U212="x",7,0)</f>
        <v>0</v>
      </c>
      <c r="AL212" s="80">
        <f>IF((AK212-AJ212-AH212-AF212-AD212-AB212-Y212&gt;=7),"F",0)</f>
        <v>0</v>
      </c>
      <c r="AM212" s="81">
        <f>IF(OR(N212="X",V212="X",),8,0)</f>
        <v>0</v>
      </c>
      <c r="AN212" s="77">
        <f>IF((AM212=8),"M",0)</f>
        <v>0</v>
      </c>
      <c r="AO212" s="82">
        <v>41347</v>
      </c>
      <c r="AP212" s="13" t="s">
        <v>50</v>
      </c>
      <c r="AR212" s="13" t="str">
        <f t="shared" si="122"/>
        <v>PATIENT</v>
      </c>
      <c r="AS212" s="13" t="str">
        <f t="shared" si="123"/>
        <v>Dominique</v>
      </c>
      <c r="AT212" s="13" t="str">
        <f t="shared" si="124"/>
        <v>VC Trévoux</v>
      </c>
      <c r="AU212" s="151">
        <f t="shared" si="121"/>
        <v>25539</v>
      </c>
      <c r="AV212" s="102" t="str">
        <f t="shared" si="125"/>
        <v>01</v>
      </c>
      <c r="AW212" s="13">
        <f t="shared" si="126"/>
        <v>4</v>
      </c>
      <c r="AX212" s="13">
        <f t="shared" si="127"/>
        <v>0</v>
      </c>
      <c r="AY212" s="13">
        <f t="shared" si="128"/>
        <v>0</v>
      </c>
    </row>
    <row r="213" spans="1:51" ht="13.5" customHeight="1" x14ac:dyDescent="0.25">
      <c r="A213" s="44" t="s">
        <v>55</v>
      </c>
      <c r="B213" s="45" t="s">
        <v>44</v>
      </c>
      <c r="C213" s="46" t="s">
        <v>53</v>
      </c>
      <c r="D213" s="47" t="s">
        <v>35</v>
      </c>
      <c r="E213" s="48">
        <v>29087</v>
      </c>
      <c r="F213" s="49"/>
      <c r="G213" s="50"/>
      <c r="H213" s="50"/>
      <c r="I213" s="51"/>
      <c r="J213" s="50" t="s">
        <v>56</v>
      </c>
      <c r="K213" s="50"/>
      <c r="L213" s="52"/>
      <c r="M213" s="52"/>
      <c r="N213" s="50"/>
      <c r="O213" s="50"/>
      <c r="P213" s="51"/>
      <c r="Q213" s="50"/>
      <c r="R213" s="50"/>
      <c r="S213" s="52"/>
      <c r="T213" s="52"/>
      <c r="U213" s="53"/>
      <c r="V213" s="52"/>
      <c r="W213" s="54"/>
      <c r="X213" s="58">
        <f t="shared" si="89"/>
        <v>0</v>
      </c>
      <c r="Y213" s="65">
        <f t="shared" si="90"/>
        <v>0</v>
      </c>
      <c r="Z213" s="55">
        <f>IF((Y213-X213&gt;=1),1,0)</f>
        <v>0</v>
      </c>
      <c r="AA213" s="55">
        <f t="shared" si="107"/>
        <v>0</v>
      </c>
      <c r="AB213" s="55">
        <f>IF(AND(AA213-Y213&gt;=2,X213=0),2,0)</f>
        <v>0</v>
      </c>
      <c r="AC213" s="55">
        <f t="shared" si="129"/>
        <v>3</v>
      </c>
      <c r="AD213" s="55">
        <f>IF(AND(AC213-AB213-Y213&gt;=3,X213=0),3,0)</f>
        <v>3</v>
      </c>
      <c r="AE213" s="55">
        <f t="shared" si="130"/>
        <v>0</v>
      </c>
      <c r="AF213" s="55">
        <f>IF(AND((AE213-AD213-AB213-Y213&gt;=4),(E213&lt;$B$1),(X213=0)),4,0)</f>
        <v>0</v>
      </c>
      <c r="AG213" s="55">
        <f>IF(OR(L213="X",T213="X",O213="x",W213="x",),5,0)</f>
        <v>0</v>
      </c>
      <c r="AH213" s="55">
        <f>IF(OR((AG213-AF213-AD213-AB213-Y213&gt;=5),(E213&gt;$B$1)),5,0)</f>
        <v>0</v>
      </c>
      <c r="AI213" s="55">
        <f>IF(OR(M213="X",U213="X",),6,0)</f>
        <v>0</v>
      </c>
      <c r="AJ213" s="55">
        <f>IF((AI213-AH213-AF213-AD213-AB213-Y213&gt;=6),6,0)</f>
        <v>0</v>
      </c>
      <c r="AK213" s="56">
        <f>IF(U213="x",7,0)</f>
        <v>0</v>
      </c>
      <c r="AL213" s="56">
        <f>IF((AK213-AJ213-AH213-AF213-AD213-AB213-Y213&gt;=7),"F",0)</f>
        <v>0</v>
      </c>
      <c r="AM213" s="57">
        <f>IF(OR(N213="X",V213="X",),8,0)</f>
        <v>0</v>
      </c>
      <c r="AN213" s="58">
        <f>IF((AM213=8),"M",0)</f>
        <v>0</v>
      </c>
      <c r="AO213" s="59">
        <v>41292</v>
      </c>
      <c r="AP213" s="13" t="s">
        <v>50</v>
      </c>
      <c r="AQ213" s="13"/>
      <c r="AR213" s="13" t="str">
        <f t="shared" si="122"/>
        <v>PERDERISET</v>
      </c>
      <c r="AS213" s="13" t="str">
        <f t="shared" si="123"/>
        <v>Julien</v>
      </c>
      <c r="AT213" s="13" t="str">
        <f t="shared" si="124"/>
        <v>TC Auxone</v>
      </c>
      <c r="AU213" s="151">
        <f t="shared" si="121"/>
        <v>29087</v>
      </c>
      <c r="AV213" s="102" t="str">
        <f t="shared" si="125"/>
        <v>21</v>
      </c>
      <c r="AW213" s="13">
        <f t="shared" si="126"/>
        <v>3</v>
      </c>
      <c r="AX213" s="13">
        <f t="shared" si="127"/>
        <v>0</v>
      </c>
      <c r="AY213" s="13">
        <f t="shared" si="128"/>
        <v>0</v>
      </c>
    </row>
    <row r="214" spans="1:51" ht="13.5" customHeight="1" x14ac:dyDescent="0.25">
      <c r="A214" s="66" t="s">
        <v>261</v>
      </c>
      <c r="B214" s="67" t="s">
        <v>460</v>
      </c>
      <c r="C214" s="68" t="s">
        <v>336</v>
      </c>
      <c r="D214" s="69" t="s">
        <v>39</v>
      </c>
      <c r="E214" s="70">
        <v>28801</v>
      </c>
      <c r="F214" s="71"/>
      <c r="G214" s="72"/>
      <c r="H214" s="72"/>
      <c r="I214" s="73"/>
      <c r="J214" s="72"/>
      <c r="K214" s="72"/>
      <c r="L214" s="74"/>
      <c r="M214" s="74"/>
      <c r="N214" s="72"/>
      <c r="O214" s="72"/>
      <c r="P214" s="73"/>
      <c r="Q214" s="72" t="s">
        <v>56</v>
      </c>
      <c r="R214" s="72"/>
      <c r="S214" s="74"/>
      <c r="T214" s="74"/>
      <c r="U214" s="75"/>
      <c r="V214" s="74"/>
      <c r="W214" s="76"/>
      <c r="X214" s="77">
        <f t="shared" si="89"/>
        <v>0</v>
      </c>
      <c r="Y214" s="78">
        <f t="shared" si="90"/>
        <v>0</v>
      </c>
      <c r="Z214" s="79">
        <f>IF((Y214-X214&gt;=1),1,0)</f>
        <v>0</v>
      </c>
      <c r="AA214" s="79">
        <f t="shared" si="107"/>
        <v>2</v>
      </c>
      <c r="AB214" s="79">
        <f>IF(AND(AA214-Y214&gt;=2,X214=0),2,0)</f>
        <v>2</v>
      </c>
      <c r="AC214" s="79">
        <f t="shared" si="129"/>
        <v>0</v>
      </c>
      <c r="AD214" s="79">
        <f>IF(AND(AC214-AB214-Y214&gt;=3,X214=0),3,0)</f>
        <v>0</v>
      </c>
      <c r="AE214" s="79">
        <f t="shared" si="130"/>
        <v>0</v>
      </c>
      <c r="AF214" s="79">
        <f>IF(AND((AE214-AD214-AB214-Y214&gt;=4),(E214&lt;$B$1),(X214=0)),4,0)</f>
        <v>0</v>
      </c>
      <c r="AG214" s="79">
        <f>IF(OR(L214="X",T214="X",O214="x",W214="x",),5,0)</f>
        <v>0</v>
      </c>
      <c r="AH214" s="79">
        <f>IF(OR((AG214-AF214-AD214-AB214-Y214&gt;=5),(E214&gt;$B$1)),5,0)</f>
        <v>0</v>
      </c>
      <c r="AI214" s="79">
        <f>IF(OR(M214="X",U214="X",),6,0)</f>
        <v>0</v>
      </c>
      <c r="AJ214" s="79">
        <f>IF((AI214-AH214-AF214-AD214-AB214-Y214&gt;=6),6,0)</f>
        <v>0</v>
      </c>
      <c r="AK214" s="80">
        <f>IF(U214="x",7,0)</f>
        <v>0</v>
      </c>
      <c r="AL214" s="80">
        <f>IF((AK214-AJ214-AH214-AF214-AD214-AB214-Y214&gt;=7),"F",0)</f>
        <v>0</v>
      </c>
      <c r="AM214" s="81">
        <f>IF(OR(N214="X",V214="X",),8,0)</f>
        <v>0</v>
      </c>
      <c r="AN214" s="77">
        <f>IF((AM214=8),"M",0)</f>
        <v>0</v>
      </c>
      <c r="AO214" s="82">
        <v>41354</v>
      </c>
      <c r="AP214" s="13" t="s">
        <v>50</v>
      </c>
      <c r="AR214" s="13" t="str">
        <f t="shared" si="122"/>
        <v>PERRIN</v>
      </c>
      <c r="AS214" s="13" t="str">
        <f t="shared" si="123"/>
        <v>J-Baptiste</v>
      </c>
      <c r="AT214" s="13" t="str">
        <f t="shared" si="124"/>
        <v>VC Roanne</v>
      </c>
      <c r="AU214" s="151">
        <f t="shared" si="121"/>
        <v>28801</v>
      </c>
      <c r="AV214" s="102" t="str">
        <f t="shared" si="125"/>
        <v>42</v>
      </c>
      <c r="AW214" s="13">
        <f t="shared" si="126"/>
        <v>2</v>
      </c>
      <c r="AX214" s="13">
        <f t="shared" si="127"/>
        <v>0</v>
      </c>
      <c r="AY214" s="13">
        <f t="shared" si="128"/>
        <v>0</v>
      </c>
    </row>
    <row r="215" spans="1:51" ht="13.5" customHeight="1" x14ac:dyDescent="0.25">
      <c r="A215" s="44" t="s">
        <v>353</v>
      </c>
      <c r="B215" s="45" t="s">
        <v>27</v>
      </c>
      <c r="C215" s="46" t="s">
        <v>381</v>
      </c>
      <c r="D215" s="47" t="s">
        <v>29</v>
      </c>
      <c r="E215" s="48">
        <v>27563</v>
      </c>
      <c r="F215" s="49"/>
      <c r="G215" s="50" t="s">
        <v>56</v>
      </c>
      <c r="H215" s="50"/>
      <c r="I215" s="51"/>
      <c r="J215" s="50"/>
      <c r="K215" s="50"/>
      <c r="L215" s="52"/>
      <c r="M215" s="52"/>
      <c r="N215" s="50"/>
      <c r="O215" s="50"/>
      <c r="P215" s="51"/>
      <c r="Q215" s="50" t="s">
        <v>56</v>
      </c>
      <c r="R215" s="50"/>
      <c r="S215" s="52"/>
      <c r="T215" s="52"/>
      <c r="U215" s="53"/>
      <c r="V215" s="52"/>
      <c r="W215" s="54"/>
      <c r="X215" s="58">
        <f t="shared" si="89"/>
        <v>0</v>
      </c>
      <c r="Y215" s="65">
        <f t="shared" si="90"/>
        <v>1</v>
      </c>
      <c r="Z215" s="55">
        <f>IF((Y215-X215&gt;=1),1,0)</f>
        <v>1</v>
      </c>
      <c r="AA215" s="55">
        <f t="shared" si="107"/>
        <v>2</v>
      </c>
      <c r="AB215" s="55">
        <f>IF(AND(AA215-Y215&gt;=2,X215=0),2,0)</f>
        <v>0</v>
      </c>
      <c r="AC215" s="55">
        <f t="shared" si="129"/>
        <v>0</v>
      </c>
      <c r="AD215" s="55">
        <f>IF(AND(AC215-AB215-Y215&gt;=3,X215=0),3,0)</f>
        <v>0</v>
      </c>
      <c r="AE215" s="55">
        <f t="shared" si="130"/>
        <v>0</v>
      </c>
      <c r="AF215" s="55">
        <f>IF(AND((AE215-AD215-AB215-Y215&gt;=4),(E215&lt;$B$1),(X215=0)),4,0)</f>
        <v>0</v>
      </c>
      <c r="AG215" s="55">
        <f>IF(OR(L215="X",T215="X",O215="x",W215="x",),5,0)</f>
        <v>0</v>
      </c>
      <c r="AH215" s="55">
        <f>IF(OR((AG215-AF215-AD215-AB215-Y215&gt;=5),(E215&gt;$B$1)),5,0)</f>
        <v>0</v>
      </c>
      <c r="AI215" s="55">
        <f>IF(OR(M215="X",U215="X",),6,0)</f>
        <v>0</v>
      </c>
      <c r="AJ215" s="55">
        <f>IF((AI215-AH215-AF215-AD215-AB215-Y215&gt;=6),6,0)</f>
        <v>0</v>
      </c>
      <c r="AK215" s="56">
        <f>IF(U215="x",7,0)</f>
        <v>0</v>
      </c>
      <c r="AL215" s="56">
        <f>IF((AK215-AJ215-AH215-AF215-AD215-AB215-Y215&gt;=7),"F",0)</f>
        <v>0</v>
      </c>
      <c r="AM215" s="57">
        <f>IF(OR(N215="X",V215="X",),8,0)</f>
        <v>0</v>
      </c>
      <c r="AN215" s="58">
        <f>IF((AM215=8),"M",0)</f>
        <v>0</v>
      </c>
      <c r="AO215" s="59">
        <v>41342</v>
      </c>
      <c r="AP215" s="4" t="s">
        <v>50</v>
      </c>
      <c r="AR215" s="13" t="str">
        <f t="shared" si="122"/>
        <v>PETITJEAN</v>
      </c>
      <c r="AS215" s="13" t="str">
        <f t="shared" si="123"/>
        <v>Philippe</v>
      </c>
      <c r="AT215" s="13" t="str">
        <f t="shared" si="124"/>
        <v>VC Vault en Velin</v>
      </c>
      <c r="AU215" s="151">
        <f t="shared" si="121"/>
        <v>27563</v>
      </c>
      <c r="AV215" s="102" t="str">
        <f t="shared" si="125"/>
        <v>69</v>
      </c>
      <c r="AW215" s="13">
        <f t="shared" si="126"/>
        <v>1</v>
      </c>
      <c r="AX215" s="13">
        <f t="shared" si="127"/>
        <v>0</v>
      </c>
      <c r="AY215" s="13">
        <f t="shared" si="128"/>
        <v>0</v>
      </c>
    </row>
    <row r="216" spans="1:51" ht="13.5" customHeight="1" x14ac:dyDescent="0.25">
      <c r="A216" s="66" t="s">
        <v>63</v>
      </c>
      <c r="B216" s="67" t="s">
        <v>81</v>
      </c>
      <c r="C216" s="68" t="s">
        <v>64</v>
      </c>
      <c r="D216" s="69"/>
      <c r="E216" s="70">
        <v>19137</v>
      </c>
      <c r="F216" s="71"/>
      <c r="G216" s="72"/>
      <c r="H216" s="72"/>
      <c r="I216" s="73"/>
      <c r="J216" s="72"/>
      <c r="K216" s="72"/>
      <c r="L216" s="74" t="s">
        <v>56</v>
      </c>
      <c r="M216" s="74"/>
      <c r="N216" s="72"/>
      <c r="O216" s="72"/>
      <c r="P216" s="73"/>
      <c r="Q216" s="72"/>
      <c r="R216" s="72"/>
      <c r="S216" s="74"/>
      <c r="T216" s="74"/>
      <c r="U216" s="75"/>
      <c r="V216" s="74"/>
      <c r="W216" s="76"/>
      <c r="X216" s="77">
        <f t="shared" si="89"/>
        <v>0</v>
      </c>
      <c r="Y216" s="78">
        <f t="shared" si="90"/>
        <v>0</v>
      </c>
      <c r="Z216" s="79">
        <f>IF((Y216-X216&gt;=1),1,0)</f>
        <v>0</v>
      </c>
      <c r="AA216" s="79">
        <f t="shared" si="107"/>
        <v>0</v>
      </c>
      <c r="AB216" s="79">
        <f>IF(AND(AA216-Y216&gt;=2,X216=0),2,0)</f>
        <v>0</v>
      </c>
      <c r="AC216" s="79">
        <f t="shared" si="129"/>
        <v>0</v>
      </c>
      <c r="AD216" s="79">
        <f>IF(AND(AC216-AB216-Y216&gt;=3,X216=0),3,0)</f>
        <v>0</v>
      </c>
      <c r="AE216" s="79">
        <f t="shared" si="130"/>
        <v>0</v>
      </c>
      <c r="AF216" s="79">
        <f>IF(AND((AE216-AD216-AB216-Y216&gt;=4),(E216&lt;$B$1),(X216=0)),4,0)</f>
        <v>0</v>
      </c>
      <c r="AG216" s="79">
        <f>IF(OR(L216="X",T216="X",O216="x",W216="x",),5,0)</f>
        <v>5</v>
      </c>
      <c r="AH216" s="79">
        <f>IF(OR((AG216-AF216-AD216-AB216-Y216&gt;=5),(E216&gt;$B$1)),5,0)</f>
        <v>5</v>
      </c>
      <c r="AI216" s="79">
        <f>IF(OR(M216="X",U216="X",),6,0)</f>
        <v>0</v>
      </c>
      <c r="AJ216" s="79">
        <f>IF((AI216-AH216-AF216-AD216-AB216-Y216&gt;=6),6,0)</f>
        <v>0</v>
      </c>
      <c r="AK216" s="80">
        <f>IF(U216="x",7,0)</f>
        <v>0</v>
      </c>
      <c r="AL216" s="80">
        <f>IF((AK216-AJ216-AH216-AF216-AD216-AB216-Y216&gt;=7),"F",0)</f>
        <v>0</v>
      </c>
      <c r="AM216" s="81">
        <f>IF(OR(N216="X",V216="X",),8,0)</f>
        <v>0</v>
      </c>
      <c r="AN216" s="77">
        <f>IF((AM216=8),"M",0)</f>
        <v>0</v>
      </c>
      <c r="AO216" s="82">
        <v>41292</v>
      </c>
      <c r="AP216" s="13" t="s">
        <v>50</v>
      </c>
      <c r="AR216" s="13" t="str">
        <f t="shared" si="122"/>
        <v>PITTET</v>
      </c>
      <c r="AS216" s="13" t="str">
        <f t="shared" si="123"/>
        <v>Gérard</v>
      </c>
      <c r="AT216" s="13" t="str">
        <f t="shared" si="124"/>
        <v>EC Saulonnaise</v>
      </c>
      <c r="AU216" s="151">
        <f t="shared" si="121"/>
        <v>19137</v>
      </c>
      <c r="AV216" s="102">
        <f t="shared" si="125"/>
        <v>0</v>
      </c>
      <c r="AW216" s="13">
        <f t="shared" si="126"/>
        <v>5</v>
      </c>
      <c r="AX216" s="13">
        <f t="shared" si="127"/>
        <v>0</v>
      </c>
      <c r="AY216" s="13">
        <f t="shared" si="128"/>
        <v>0</v>
      </c>
    </row>
    <row r="217" spans="1:51" ht="13.5" customHeight="1" x14ac:dyDescent="0.25">
      <c r="A217" s="44" t="s">
        <v>578</v>
      </c>
      <c r="B217" s="45" t="s">
        <v>579</v>
      </c>
      <c r="C217" s="46" t="s">
        <v>580</v>
      </c>
      <c r="D217" s="47" t="s">
        <v>581</v>
      </c>
      <c r="E217" s="48">
        <v>28475</v>
      </c>
      <c r="F217" s="49"/>
      <c r="G217" s="50"/>
      <c r="H217" s="50"/>
      <c r="I217" s="51"/>
      <c r="J217" s="50"/>
      <c r="K217" s="50"/>
      <c r="L217" s="52"/>
      <c r="M217" s="52"/>
      <c r="N217" s="50"/>
      <c r="O217" s="50"/>
      <c r="P217" s="51"/>
      <c r="Q217" s="50"/>
      <c r="R217" s="50"/>
      <c r="S217" s="52" t="s">
        <v>56</v>
      </c>
      <c r="T217" s="52"/>
      <c r="U217" s="53"/>
      <c r="V217" s="52"/>
      <c r="W217" s="54"/>
      <c r="X217" s="58">
        <f t="shared" si="89"/>
        <v>0</v>
      </c>
      <c r="Y217" s="65">
        <f t="shared" si="90"/>
        <v>0</v>
      </c>
      <c r="Z217" s="55"/>
      <c r="AA217" s="55"/>
      <c r="AB217" s="55"/>
      <c r="AC217" s="55">
        <f t="shared" si="129"/>
        <v>0</v>
      </c>
      <c r="AD217" s="55">
        <v>3</v>
      </c>
      <c r="AE217" s="55">
        <f t="shared" si="130"/>
        <v>4</v>
      </c>
      <c r="AF217" s="55"/>
      <c r="AG217" s="55"/>
      <c r="AH217" s="55"/>
      <c r="AI217" s="55"/>
      <c r="AJ217" s="55"/>
      <c r="AK217" s="56"/>
      <c r="AL217" s="56"/>
      <c r="AM217" s="57"/>
      <c r="AN217" s="58"/>
      <c r="AO217" s="59">
        <v>41381</v>
      </c>
      <c r="AP217" s="13" t="s">
        <v>50</v>
      </c>
      <c r="AQ217" s="4" t="s">
        <v>582</v>
      </c>
      <c r="AR217" s="13" t="str">
        <f t="shared" si="122"/>
        <v>PLANQUETTE</v>
      </c>
      <c r="AS217" s="13" t="str">
        <f t="shared" si="123"/>
        <v>Jérome</v>
      </c>
      <c r="AT217" s="13" t="str">
        <f t="shared" si="124"/>
        <v>CC du Liger</v>
      </c>
      <c r="AU217" s="151">
        <f t="shared" si="121"/>
        <v>28475</v>
      </c>
      <c r="AV217" s="102" t="str">
        <f t="shared" si="125"/>
        <v>80</v>
      </c>
      <c r="AW217" s="13">
        <f t="shared" si="126"/>
        <v>3</v>
      </c>
      <c r="AX217" s="13">
        <f t="shared" si="127"/>
        <v>0</v>
      </c>
      <c r="AY217" s="13">
        <f t="shared" si="128"/>
        <v>0</v>
      </c>
    </row>
    <row r="218" spans="1:51" ht="13.5" customHeight="1" x14ac:dyDescent="0.25">
      <c r="A218" s="66" t="s">
        <v>124</v>
      </c>
      <c r="B218" s="67" t="s">
        <v>125</v>
      </c>
      <c r="C218" s="68" t="s">
        <v>126</v>
      </c>
      <c r="D218" s="69"/>
      <c r="E218" s="70">
        <v>19777</v>
      </c>
      <c r="F218" s="71"/>
      <c r="G218" s="72"/>
      <c r="H218" s="72"/>
      <c r="I218" s="73"/>
      <c r="J218" s="72"/>
      <c r="K218" s="72"/>
      <c r="L218" s="74"/>
      <c r="M218" s="74"/>
      <c r="N218" s="72"/>
      <c r="O218" s="72"/>
      <c r="P218" s="73"/>
      <c r="Q218" s="72"/>
      <c r="R218" s="72"/>
      <c r="S218" s="74" t="s">
        <v>56</v>
      </c>
      <c r="T218" s="74"/>
      <c r="U218" s="75"/>
      <c r="V218" s="74"/>
      <c r="W218" s="76"/>
      <c r="X218" s="77">
        <f t="shared" si="89"/>
        <v>0</v>
      </c>
      <c r="Y218" s="78">
        <f t="shared" si="90"/>
        <v>0</v>
      </c>
      <c r="Z218" s="79">
        <f t="shared" ref="Z218:Z258" si="131">IF((Y218-X218&gt;=1),1,0)</f>
        <v>0</v>
      </c>
      <c r="AA218" s="79">
        <f t="shared" ref="AA218:AA258" si="132">IF(OR(H218="X",I218="X",Q218="X",),2,0)</f>
        <v>0</v>
      </c>
      <c r="AB218" s="79">
        <f t="shared" ref="AB218:AB258" si="133">IF(AND(AA218-Y218&gt;=2,X218=0),2,0)</f>
        <v>0</v>
      </c>
      <c r="AC218" s="79">
        <f t="shared" si="129"/>
        <v>0</v>
      </c>
      <c r="AD218" s="79">
        <f t="shared" ref="AD218:AD258" si="134">IF(AND(AC218-AB218-Y218&gt;=3,X218=0),3,0)</f>
        <v>0</v>
      </c>
      <c r="AE218" s="79">
        <f t="shared" si="130"/>
        <v>4</v>
      </c>
      <c r="AF218" s="79">
        <f t="shared" ref="AF218:AF258" si="135">IF(AND((AE218-AD218-AB218-Y218&gt;=4),(E218&lt;$B$1),(X218=0)),4,0)</f>
        <v>4</v>
      </c>
      <c r="AG218" s="79">
        <f t="shared" ref="AG218:AG258" si="136">IF(OR(L218="X",T218="X",O218="x",W218="x",),5,0)</f>
        <v>0</v>
      </c>
      <c r="AH218" s="79">
        <f t="shared" ref="AH218:AH258" si="137">IF(OR((AG218-AF218-AD218-AB218-Y218&gt;=5),(E218&gt;$B$1)),5,0)</f>
        <v>0</v>
      </c>
      <c r="AI218" s="79">
        <f t="shared" ref="AI218:AI258" si="138">IF(OR(M218="X",U218="X",),6,0)</f>
        <v>0</v>
      </c>
      <c r="AJ218" s="79">
        <f t="shared" ref="AJ218:AJ238" si="139">IF((AI218-AH218-AF218-AD218-AB218-Y218&gt;=6),6,0)</f>
        <v>0</v>
      </c>
      <c r="AK218" s="80">
        <f t="shared" ref="AK218:AK238" si="140">IF(U218="x",7,0)</f>
        <v>0</v>
      </c>
      <c r="AL218" s="80">
        <f t="shared" ref="AL218:AL238" si="141">IF((AK218-AJ218-AH218-AF218-AD218-AB218-Y218&gt;=7),"F",0)</f>
        <v>0</v>
      </c>
      <c r="AM218" s="81">
        <f t="shared" ref="AM218:AM258" si="142">IF(OR(N218="X",V218="X",),8,0)</f>
        <v>0</v>
      </c>
      <c r="AN218" s="77">
        <f t="shared" ref="AN218:AN258" si="143">IF((AM218=8),"M",0)</f>
        <v>0</v>
      </c>
      <c r="AO218" s="82">
        <v>41326</v>
      </c>
      <c r="AP218" s="13" t="s">
        <v>50</v>
      </c>
      <c r="AR218" s="13" t="str">
        <f t="shared" si="122"/>
        <v>PLASSE</v>
      </c>
      <c r="AS218" s="13" t="str">
        <f t="shared" si="123"/>
        <v>Serge</v>
      </c>
      <c r="AT218" s="13" t="str">
        <f t="shared" si="124"/>
        <v>VC Max Barel</v>
      </c>
      <c r="AU218" s="151">
        <f t="shared" si="121"/>
        <v>19777</v>
      </c>
      <c r="AV218" s="102">
        <f t="shared" si="125"/>
        <v>0</v>
      </c>
      <c r="AW218" s="13">
        <f t="shared" si="126"/>
        <v>4</v>
      </c>
      <c r="AX218" s="13">
        <f t="shared" si="127"/>
        <v>0</v>
      </c>
      <c r="AY218" s="13">
        <f t="shared" si="128"/>
        <v>0</v>
      </c>
    </row>
    <row r="219" spans="1:51" ht="13.5" customHeight="1" x14ac:dyDescent="0.25">
      <c r="A219" s="44" t="s">
        <v>354</v>
      </c>
      <c r="B219" s="45" t="s">
        <v>21</v>
      </c>
      <c r="C219" s="46" t="s">
        <v>492</v>
      </c>
      <c r="D219" s="47" t="s">
        <v>29</v>
      </c>
      <c r="E219" s="48">
        <v>19634</v>
      </c>
      <c r="F219" s="49"/>
      <c r="G219" s="50"/>
      <c r="H219" s="50"/>
      <c r="I219" s="51"/>
      <c r="J219" s="50"/>
      <c r="K219" s="50"/>
      <c r="L219" s="52"/>
      <c r="M219" s="52"/>
      <c r="N219" s="50"/>
      <c r="O219" s="50"/>
      <c r="P219" s="51"/>
      <c r="Q219" s="50"/>
      <c r="R219" s="50"/>
      <c r="S219" s="52"/>
      <c r="T219" s="52" t="s">
        <v>56</v>
      </c>
      <c r="U219" s="53"/>
      <c r="V219" s="52"/>
      <c r="W219" s="54"/>
      <c r="X219" s="58">
        <f t="shared" si="89"/>
        <v>0</v>
      </c>
      <c r="Y219" s="65">
        <f t="shared" si="90"/>
        <v>0</v>
      </c>
      <c r="Z219" s="55">
        <f t="shared" si="131"/>
        <v>0</v>
      </c>
      <c r="AA219" s="55">
        <f t="shared" si="132"/>
        <v>0</v>
      </c>
      <c r="AB219" s="55">
        <f t="shared" si="133"/>
        <v>0</v>
      </c>
      <c r="AC219" s="55">
        <f t="shared" si="129"/>
        <v>0</v>
      </c>
      <c r="AD219" s="55">
        <f t="shared" si="134"/>
        <v>0</v>
      </c>
      <c r="AE219" s="55">
        <f t="shared" si="130"/>
        <v>0</v>
      </c>
      <c r="AF219" s="55">
        <f t="shared" si="135"/>
        <v>0</v>
      </c>
      <c r="AG219" s="55">
        <f t="shared" si="136"/>
        <v>5</v>
      </c>
      <c r="AH219" s="55">
        <f t="shared" si="137"/>
        <v>5</v>
      </c>
      <c r="AI219" s="55">
        <f t="shared" si="138"/>
        <v>0</v>
      </c>
      <c r="AJ219" s="55">
        <f t="shared" si="139"/>
        <v>0</v>
      </c>
      <c r="AK219" s="56">
        <f t="shared" si="140"/>
        <v>0</v>
      </c>
      <c r="AL219" s="56">
        <f t="shared" si="141"/>
        <v>0</v>
      </c>
      <c r="AM219" s="57">
        <f t="shared" si="142"/>
        <v>0</v>
      </c>
      <c r="AN219" s="58">
        <f t="shared" si="143"/>
        <v>0</v>
      </c>
      <c r="AO219" s="59">
        <v>41365</v>
      </c>
      <c r="AP219" s="13" t="s">
        <v>50</v>
      </c>
      <c r="AR219" s="13" t="str">
        <f t="shared" si="122"/>
        <v>POMORSKI</v>
      </c>
      <c r="AS219" s="13" t="str">
        <f t="shared" si="123"/>
        <v>Gilles</v>
      </c>
      <c r="AT219" s="13" t="str">
        <f t="shared" si="124"/>
        <v>VC  Vault en Velin</v>
      </c>
      <c r="AU219" s="151">
        <f t="shared" si="121"/>
        <v>19634</v>
      </c>
      <c r="AV219" s="102" t="str">
        <f t="shared" si="125"/>
        <v>69</v>
      </c>
      <c r="AW219" s="13">
        <f t="shared" si="126"/>
        <v>5</v>
      </c>
      <c r="AX219" s="13">
        <f t="shared" si="127"/>
        <v>0</v>
      </c>
      <c r="AY219" s="13">
        <f t="shared" si="128"/>
        <v>0</v>
      </c>
    </row>
    <row r="220" spans="1:51" ht="13.5" customHeight="1" x14ac:dyDescent="0.25">
      <c r="A220" s="66" t="s">
        <v>354</v>
      </c>
      <c r="B220" s="67" t="s">
        <v>136</v>
      </c>
      <c r="C220" s="68" t="s">
        <v>492</v>
      </c>
      <c r="D220" s="69" t="s">
        <v>29</v>
      </c>
      <c r="E220" s="70">
        <v>34461</v>
      </c>
      <c r="F220" s="71"/>
      <c r="G220" s="72"/>
      <c r="H220" s="72"/>
      <c r="I220" s="73"/>
      <c r="J220" s="72"/>
      <c r="K220" s="72"/>
      <c r="L220" s="74"/>
      <c r="M220" s="74"/>
      <c r="N220" s="72"/>
      <c r="O220" s="72"/>
      <c r="P220" s="73"/>
      <c r="Q220" s="72"/>
      <c r="R220" s="72"/>
      <c r="S220" s="74"/>
      <c r="T220" s="74" t="s">
        <v>56</v>
      </c>
      <c r="U220" s="75"/>
      <c r="V220" s="74"/>
      <c r="W220" s="76"/>
      <c r="X220" s="77">
        <f t="shared" si="89"/>
        <v>0</v>
      </c>
      <c r="Y220" s="78">
        <f t="shared" si="90"/>
        <v>0</v>
      </c>
      <c r="Z220" s="79">
        <f t="shared" si="131"/>
        <v>0</v>
      </c>
      <c r="AA220" s="79">
        <f t="shared" si="132"/>
        <v>0</v>
      </c>
      <c r="AB220" s="79">
        <f t="shared" si="133"/>
        <v>0</v>
      </c>
      <c r="AC220" s="79">
        <f t="shared" si="129"/>
        <v>0</v>
      </c>
      <c r="AD220" s="79">
        <f t="shared" si="134"/>
        <v>0</v>
      </c>
      <c r="AE220" s="79">
        <f t="shared" si="130"/>
        <v>0</v>
      </c>
      <c r="AF220" s="79">
        <f t="shared" si="135"/>
        <v>0</v>
      </c>
      <c r="AG220" s="79">
        <f t="shared" si="136"/>
        <v>5</v>
      </c>
      <c r="AH220" s="79">
        <f t="shared" si="137"/>
        <v>5</v>
      </c>
      <c r="AI220" s="79">
        <f t="shared" si="138"/>
        <v>0</v>
      </c>
      <c r="AJ220" s="79">
        <f t="shared" si="139"/>
        <v>0</v>
      </c>
      <c r="AK220" s="80">
        <f t="shared" si="140"/>
        <v>0</v>
      </c>
      <c r="AL220" s="80">
        <f t="shared" si="141"/>
        <v>0</v>
      </c>
      <c r="AM220" s="81">
        <f t="shared" si="142"/>
        <v>0</v>
      </c>
      <c r="AN220" s="77">
        <f t="shared" si="143"/>
        <v>0</v>
      </c>
      <c r="AO220" s="82">
        <v>41365</v>
      </c>
      <c r="AP220" s="13" t="s">
        <v>50</v>
      </c>
      <c r="AR220" s="13" t="str">
        <f t="shared" si="122"/>
        <v>POMORSKI</v>
      </c>
      <c r="AS220" s="13" t="str">
        <f t="shared" si="123"/>
        <v>Vincent</v>
      </c>
      <c r="AT220" s="13" t="str">
        <f t="shared" si="124"/>
        <v>VC  Vault en Velin</v>
      </c>
      <c r="AU220" s="151">
        <f t="shared" si="121"/>
        <v>34461</v>
      </c>
      <c r="AV220" s="102" t="str">
        <f t="shared" si="125"/>
        <v>69</v>
      </c>
      <c r="AW220" s="13">
        <f t="shared" si="126"/>
        <v>5</v>
      </c>
      <c r="AX220" s="13">
        <f t="shared" si="127"/>
        <v>0</v>
      </c>
      <c r="AY220" s="13">
        <f t="shared" si="128"/>
        <v>0</v>
      </c>
    </row>
    <row r="221" spans="1:51" ht="13.5" customHeight="1" x14ac:dyDescent="0.25">
      <c r="A221" s="44" t="s">
        <v>486</v>
      </c>
      <c r="B221" s="45" t="s">
        <v>202</v>
      </c>
      <c r="C221" s="46" t="s">
        <v>329</v>
      </c>
      <c r="D221" s="47" t="s">
        <v>294</v>
      </c>
      <c r="E221" s="48">
        <v>20961</v>
      </c>
      <c r="F221" s="49"/>
      <c r="G221" s="50"/>
      <c r="H221" s="50"/>
      <c r="I221" s="51"/>
      <c r="J221" s="50"/>
      <c r="K221" s="50" t="s">
        <v>56</v>
      </c>
      <c r="L221" s="52"/>
      <c r="M221" s="52"/>
      <c r="N221" s="50"/>
      <c r="O221" s="50"/>
      <c r="P221" s="51"/>
      <c r="Q221" s="50"/>
      <c r="R221" s="50"/>
      <c r="S221" s="52"/>
      <c r="T221" s="52"/>
      <c r="U221" s="53"/>
      <c r="V221" s="52"/>
      <c r="W221" s="54"/>
      <c r="X221" s="58">
        <f t="shared" si="89"/>
        <v>0</v>
      </c>
      <c r="Y221" s="65">
        <f t="shared" si="90"/>
        <v>0</v>
      </c>
      <c r="Z221" s="55">
        <f t="shared" si="131"/>
        <v>0</v>
      </c>
      <c r="AA221" s="55">
        <f t="shared" si="132"/>
        <v>0</v>
      </c>
      <c r="AB221" s="55">
        <f t="shared" si="133"/>
        <v>0</v>
      </c>
      <c r="AC221" s="55">
        <f t="shared" si="129"/>
        <v>0</v>
      </c>
      <c r="AD221" s="55">
        <f t="shared" si="134"/>
        <v>0</v>
      </c>
      <c r="AE221" s="55">
        <f t="shared" si="130"/>
        <v>4</v>
      </c>
      <c r="AF221" s="55">
        <f t="shared" si="135"/>
        <v>4</v>
      </c>
      <c r="AG221" s="55">
        <f t="shared" si="136"/>
        <v>0</v>
      </c>
      <c r="AH221" s="55">
        <f t="shared" si="137"/>
        <v>0</v>
      </c>
      <c r="AI221" s="55">
        <f t="shared" si="138"/>
        <v>0</v>
      </c>
      <c r="AJ221" s="55">
        <f t="shared" si="139"/>
        <v>0</v>
      </c>
      <c r="AK221" s="56">
        <f t="shared" si="140"/>
        <v>0</v>
      </c>
      <c r="AL221" s="56">
        <f t="shared" si="141"/>
        <v>0</v>
      </c>
      <c r="AM221" s="57">
        <f t="shared" si="142"/>
        <v>0</v>
      </c>
      <c r="AN221" s="58">
        <f t="shared" si="143"/>
        <v>0</v>
      </c>
      <c r="AO221" s="59">
        <v>41360</v>
      </c>
      <c r="AP221" s="13" t="s">
        <v>50</v>
      </c>
      <c r="AR221" s="13" t="str">
        <f t="shared" si="122"/>
        <v>PONS</v>
      </c>
      <c r="AS221" s="13" t="str">
        <f t="shared" si="123"/>
        <v>Patrick</v>
      </c>
      <c r="AT221" s="13" t="str">
        <f t="shared" si="124"/>
        <v>Jura Dôlois Cyclisme</v>
      </c>
      <c r="AU221" s="151">
        <f t="shared" si="121"/>
        <v>20961</v>
      </c>
      <c r="AV221" s="102" t="str">
        <f t="shared" si="125"/>
        <v>39</v>
      </c>
      <c r="AW221" s="13">
        <f t="shared" si="126"/>
        <v>4</v>
      </c>
      <c r="AX221" s="13">
        <f t="shared" si="127"/>
        <v>0</v>
      </c>
      <c r="AY221" s="13">
        <f t="shared" si="128"/>
        <v>0</v>
      </c>
    </row>
    <row r="222" spans="1:51" ht="13.5" customHeight="1" x14ac:dyDescent="0.25">
      <c r="A222" s="66" t="s">
        <v>396</v>
      </c>
      <c r="B222" s="67" t="s">
        <v>192</v>
      </c>
      <c r="C222" s="68" t="s">
        <v>397</v>
      </c>
      <c r="D222" s="69" t="s">
        <v>23</v>
      </c>
      <c r="E222" s="70">
        <v>24830</v>
      </c>
      <c r="F222" s="71"/>
      <c r="G222" s="72"/>
      <c r="H222" s="72"/>
      <c r="I222" s="73"/>
      <c r="J222" s="72"/>
      <c r="K222" s="72"/>
      <c r="L222" s="74" t="s">
        <v>56</v>
      </c>
      <c r="M222" s="74"/>
      <c r="N222" s="72"/>
      <c r="O222" s="72"/>
      <c r="P222" s="73"/>
      <c r="Q222" s="72"/>
      <c r="R222" s="72"/>
      <c r="S222" s="74"/>
      <c r="T222" s="74"/>
      <c r="U222" s="75"/>
      <c r="V222" s="74"/>
      <c r="W222" s="76"/>
      <c r="X222" s="77">
        <f t="shared" si="89"/>
        <v>0</v>
      </c>
      <c r="Y222" s="78">
        <f t="shared" si="90"/>
        <v>0</v>
      </c>
      <c r="Z222" s="79">
        <f t="shared" si="131"/>
        <v>0</v>
      </c>
      <c r="AA222" s="79">
        <f t="shared" si="132"/>
        <v>0</v>
      </c>
      <c r="AB222" s="79">
        <f t="shared" si="133"/>
        <v>0</v>
      </c>
      <c r="AC222" s="79">
        <f t="shared" si="129"/>
        <v>0</v>
      </c>
      <c r="AD222" s="79">
        <f t="shared" si="134"/>
        <v>0</v>
      </c>
      <c r="AE222" s="79">
        <f t="shared" si="130"/>
        <v>0</v>
      </c>
      <c r="AF222" s="79">
        <f t="shared" si="135"/>
        <v>0</v>
      </c>
      <c r="AG222" s="79">
        <f t="shared" si="136"/>
        <v>5</v>
      </c>
      <c r="AH222" s="79">
        <f t="shared" si="137"/>
        <v>5</v>
      </c>
      <c r="AI222" s="79">
        <f t="shared" si="138"/>
        <v>0</v>
      </c>
      <c r="AJ222" s="79">
        <f t="shared" si="139"/>
        <v>0</v>
      </c>
      <c r="AK222" s="80">
        <f t="shared" si="140"/>
        <v>0</v>
      </c>
      <c r="AL222" s="80">
        <f t="shared" si="141"/>
        <v>0</v>
      </c>
      <c r="AM222" s="81">
        <f t="shared" si="142"/>
        <v>0</v>
      </c>
      <c r="AN222" s="77">
        <f t="shared" si="143"/>
        <v>0</v>
      </c>
      <c r="AO222" s="82">
        <v>41344</v>
      </c>
      <c r="AP222" s="13" t="s">
        <v>50</v>
      </c>
      <c r="AR222" s="13" t="str">
        <f t="shared" si="122"/>
        <v>PORCIN</v>
      </c>
      <c r="AS222" s="13" t="str">
        <f t="shared" si="123"/>
        <v>Hervé</v>
      </c>
      <c r="AT222" s="13" t="str">
        <f t="shared" si="124"/>
        <v>AC Buellas</v>
      </c>
      <c r="AU222" s="151">
        <f t="shared" si="121"/>
        <v>24830</v>
      </c>
      <c r="AV222" s="102" t="str">
        <f t="shared" si="125"/>
        <v>01</v>
      </c>
      <c r="AW222" s="13">
        <f t="shared" si="126"/>
        <v>5</v>
      </c>
      <c r="AX222" s="13">
        <f t="shared" si="127"/>
        <v>0</v>
      </c>
      <c r="AY222" s="13">
        <f t="shared" si="128"/>
        <v>0</v>
      </c>
    </row>
    <row r="223" spans="1:51" ht="13.5" customHeight="1" x14ac:dyDescent="0.25">
      <c r="A223" s="44" t="s">
        <v>262</v>
      </c>
      <c r="B223" s="45" t="s">
        <v>247</v>
      </c>
      <c r="C223" s="46" t="s">
        <v>327</v>
      </c>
      <c r="D223" s="47" t="s">
        <v>39</v>
      </c>
      <c r="E223" s="48">
        <v>19139</v>
      </c>
      <c r="F223" s="49"/>
      <c r="G223" s="50"/>
      <c r="H223" s="50"/>
      <c r="I223" s="51"/>
      <c r="J223" s="50"/>
      <c r="K223" s="50"/>
      <c r="L223" s="52"/>
      <c r="M223" s="52"/>
      <c r="N223" s="50"/>
      <c r="O223" s="50"/>
      <c r="P223" s="51"/>
      <c r="Q223" s="50"/>
      <c r="R223" s="50" t="s">
        <v>56</v>
      </c>
      <c r="S223" s="52"/>
      <c r="T223" s="52"/>
      <c r="U223" s="53"/>
      <c r="V223" s="52"/>
      <c r="W223" s="54"/>
      <c r="X223" s="58">
        <f t="shared" si="89"/>
        <v>0</v>
      </c>
      <c r="Y223" s="65">
        <f t="shared" si="90"/>
        <v>0</v>
      </c>
      <c r="Z223" s="55">
        <f t="shared" si="131"/>
        <v>0</v>
      </c>
      <c r="AA223" s="55">
        <f t="shared" si="132"/>
        <v>0</v>
      </c>
      <c r="AB223" s="55">
        <f t="shared" si="133"/>
        <v>0</v>
      </c>
      <c r="AC223" s="55">
        <f t="shared" si="129"/>
        <v>3</v>
      </c>
      <c r="AD223" s="55">
        <f t="shared" si="134"/>
        <v>3</v>
      </c>
      <c r="AE223" s="55">
        <f t="shared" si="130"/>
        <v>0</v>
      </c>
      <c r="AF223" s="55">
        <f t="shared" si="135"/>
        <v>0</v>
      </c>
      <c r="AG223" s="55">
        <f t="shared" si="136"/>
        <v>0</v>
      </c>
      <c r="AH223" s="55">
        <f t="shared" si="137"/>
        <v>0</v>
      </c>
      <c r="AI223" s="55">
        <f t="shared" si="138"/>
        <v>0</v>
      </c>
      <c r="AJ223" s="55">
        <f t="shared" si="139"/>
        <v>0</v>
      </c>
      <c r="AK223" s="56">
        <f t="shared" si="140"/>
        <v>0</v>
      </c>
      <c r="AL223" s="56">
        <f t="shared" si="141"/>
        <v>0</v>
      </c>
      <c r="AM223" s="57">
        <f t="shared" si="142"/>
        <v>0</v>
      </c>
      <c r="AN223" s="58">
        <f t="shared" si="143"/>
        <v>0</v>
      </c>
      <c r="AO223" s="59">
        <v>41357</v>
      </c>
      <c r="AP223" s="13" t="s">
        <v>50</v>
      </c>
      <c r="AR223" s="13" t="str">
        <f t="shared" si="122"/>
        <v>PORGO</v>
      </c>
      <c r="AS223" s="13" t="str">
        <f t="shared" si="123"/>
        <v>Jean</v>
      </c>
      <c r="AT223" s="13" t="str">
        <f t="shared" si="124"/>
        <v>ECO Firminy</v>
      </c>
      <c r="AU223" s="151">
        <f t="shared" si="121"/>
        <v>19139</v>
      </c>
      <c r="AV223" s="102" t="str">
        <f t="shared" si="125"/>
        <v>42</v>
      </c>
      <c r="AW223" s="13">
        <f t="shared" si="126"/>
        <v>3</v>
      </c>
      <c r="AX223" s="13">
        <f t="shared" si="127"/>
        <v>0</v>
      </c>
      <c r="AY223" s="13">
        <f t="shared" si="128"/>
        <v>0</v>
      </c>
    </row>
    <row r="224" spans="1:51" ht="13.5" customHeight="1" x14ac:dyDescent="0.25">
      <c r="A224" s="66" t="s">
        <v>263</v>
      </c>
      <c r="B224" s="67" t="s">
        <v>81</v>
      </c>
      <c r="C224" s="68" t="s">
        <v>314</v>
      </c>
      <c r="D224" s="69" t="s">
        <v>23</v>
      </c>
      <c r="E224" s="70">
        <v>17531</v>
      </c>
      <c r="F224" s="71"/>
      <c r="G224" s="72"/>
      <c r="H224" s="72"/>
      <c r="I224" s="73"/>
      <c r="J224" s="72"/>
      <c r="K224" s="72"/>
      <c r="L224" s="74" t="s">
        <v>56</v>
      </c>
      <c r="M224" s="74"/>
      <c r="N224" s="72"/>
      <c r="O224" s="72"/>
      <c r="P224" s="73"/>
      <c r="Q224" s="72"/>
      <c r="R224" s="72"/>
      <c r="S224" s="74"/>
      <c r="T224" s="74"/>
      <c r="U224" s="75"/>
      <c r="V224" s="74"/>
      <c r="W224" s="76"/>
      <c r="X224" s="77">
        <f t="shared" si="89"/>
        <v>0</v>
      </c>
      <c r="Y224" s="78">
        <f t="shared" si="90"/>
        <v>0</v>
      </c>
      <c r="Z224" s="79">
        <f t="shared" si="131"/>
        <v>0</v>
      </c>
      <c r="AA224" s="79">
        <f t="shared" si="132"/>
        <v>0</v>
      </c>
      <c r="AB224" s="79">
        <f t="shared" si="133"/>
        <v>0</v>
      </c>
      <c r="AC224" s="79">
        <f t="shared" si="129"/>
        <v>0</v>
      </c>
      <c r="AD224" s="79">
        <f t="shared" si="134"/>
        <v>0</v>
      </c>
      <c r="AE224" s="79">
        <f t="shared" si="130"/>
        <v>0</v>
      </c>
      <c r="AF224" s="79">
        <f t="shared" si="135"/>
        <v>0</v>
      </c>
      <c r="AG224" s="79">
        <f t="shared" si="136"/>
        <v>5</v>
      </c>
      <c r="AH224" s="79">
        <f t="shared" si="137"/>
        <v>5</v>
      </c>
      <c r="AI224" s="79">
        <f t="shared" si="138"/>
        <v>0</v>
      </c>
      <c r="AJ224" s="79">
        <f t="shared" si="139"/>
        <v>0</v>
      </c>
      <c r="AK224" s="80">
        <f t="shared" si="140"/>
        <v>0</v>
      </c>
      <c r="AL224" s="80">
        <f t="shared" si="141"/>
        <v>0</v>
      </c>
      <c r="AM224" s="81">
        <f t="shared" si="142"/>
        <v>0</v>
      </c>
      <c r="AN224" s="77">
        <f t="shared" si="143"/>
        <v>0</v>
      </c>
      <c r="AO224" s="82">
        <v>41344</v>
      </c>
      <c r="AP224" s="13" t="s">
        <v>50</v>
      </c>
      <c r="AR224" s="13" t="str">
        <f t="shared" si="122"/>
        <v>POULENARD</v>
      </c>
      <c r="AS224" s="13" t="str">
        <f t="shared" si="123"/>
        <v>Gérard</v>
      </c>
      <c r="AT224" s="13" t="str">
        <f t="shared" si="124"/>
        <v xml:space="preserve">VC Trévoux </v>
      </c>
      <c r="AU224" s="151">
        <f t="shared" si="121"/>
        <v>17531</v>
      </c>
      <c r="AV224" s="102" t="str">
        <f t="shared" si="125"/>
        <v>01</v>
      </c>
      <c r="AW224" s="13">
        <f t="shared" si="126"/>
        <v>5</v>
      </c>
      <c r="AX224" s="13">
        <f t="shared" si="127"/>
        <v>0</v>
      </c>
      <c r="AY224" s="13">
        <f t="shared" si="128"/>
        <v>0</v>
      </c>
    </row>
    <row r="225" spans="1:51" ht="13.5" customHeight="1" x14ac:dyDescent="0.25">
      <c r="A225" s="44" t="s">
        <v>119</v>
      </c>
      <c r="B225" s="45" t="s">
        <v>83</v>
      </c>
      <c r="C225" s="46" t="s">
        <v>120</v>
      </c>
      <c r="D225" s="47" t="s">
        <v>29</v>
      </c>
      <c r="E225" s="48">
        <v>15918</v>
      </c>
      <c r="F225" s="49"/>
      <c r="G225" s="50"/>
      <c r="H225" s="50"/>
      <c r="I225" s="51"/>
      <c r="J225" s="50"/>
      <c r="K225" s="50"/>
      <c r="L225" s="52"/>
      <c r="M225" s="52"/>
      <c r="N225" s="50"/>
      <c r="O225" s="50"/>
      <c r="P225" s="51"/>
      <c r="Q225" s="50"/>
      <c r="R225" s="50"/>
      <c r="S225" s="52"/>
      <c r="T225" s="52" t="s">
        <v>56</v>
      </c>
      <c r="U225" s="53"/>
      <c r="V225" s="52"/>
      <c r="W225" s="54"/>
      <c r="X225" s="58">
        <f t="shared" si="89"/>
        <v>0</v>
      </c>
      <c r="Y225" s="65">
        <f t="shared" si="90"/>
        <v>0</v>
      </c>
      <c r="Z225" s="55">
        <f t="shared" si="131"/>
        <v>0</v>
      </c>
      <c r="AA225" s="55">
        <f t="shared" si="132"/>
        <v>0</v>
      </c>
      <c r="AB225" s="55">
        <f t="shared" si="133"/>
        <v>0</v>
      </c>
      <c r="AC225" s="55">
        <f t="shared" si="129"/>
        <v>0</v>
      </c>
      <c r="AD225" s="55">
        <f t="shared" si="134"/>
        <v>0</v>
      </c>
      <c r="AE225" s="55">
        <f t="shared" si="130"/>
        <v>0</v>
      </c>
      <c r="AF225" s="55">
        <f t="shared" si="135"/>
        <v>0</v>
      </c>
      <c r="AG225" s="55">
        <f t="shared" si="136"/>
        <v>5</v>
      </c>
      <c r="AH225" s="55">
        <f t="shared" si="137"/>
        <v>5</v>
      </c>
      <c r="AI225" s="55">
        <f t="shared" si="138"/>
        <v>0</v>
      </c>
      <c r="AJ225" s="55">
        <f t="shared" si="139"/>
        <v>0</v>
      </c>
      <c r="AK225" s="56">
        <f t="shared" si="140"/>
        <v>0</v>
      </c>
      <c r="AL225" s="56">
        <f t="shared" si="141"/>
        <v>0</v>
      </c>
      <c r="AM225" s="57">
        <f t="shared" si="142"/>
        <v>0</v>
      </c>
      <c r="AN225" s="58">
        <f t="shared" si="143"/>
        <v>0</v>
      </c>
      <c r="AO225" s="59">
        <v>41326</v>
      </c>
      <c r="AP225" s="13" t="s">
        <v>50</v>
      </c>
      <c r="AR225" s="13" t="str">
        <f t="shared" si="122"/>
        <v>PRAT</v>
      </c>
      <c r="AS225" s="13" t="str">
        <f t="shared" si="123"/>
        <v>Maurice</v>
      </c>
      <c r="AT225" s="13" t="str">
        <f t="shared" si="124"/>
        <v>EC Saint Priest</v>
      </c>
      <c r="AU225" s="151">
        <f t="shared" si="121"/>
        <v>15918</v>
      </c>
      <c r="AV225" s="102" t="str">
        <f t="shared" si="125"/>
        <v>69</v>
      </c>
      <c r="AW225" s="13">
        <f t="shared" si="126"/>
        <v>5</v>
      </c>
      <c r="AX225" s="13">
        <f t="shared" si="127"/>
        <v>0</v>
      </c>
      <c r="AY225" s="13">
        <f t="shared" si="128"/>
        <v>0</v>
      </c>
    </row>
    <row r="226" spans="1:51" ht="13.5" customHeight="1" x14ac:dyDescent="0.25">
      <c r="A226" s="66" t="s">
        <v>111</v>
      </c>
      <c r="B226" s="67" t="s">
        <v>101</v>
      </c>
      <c r="C226" s="68" t="s">
        <v>105</v>
      </c>
      <c r="D226" s="69" t="s">
        <v>39</v>
      </c>
      <c r="E226" s="70">
        <v>17927</v>
      </c>
      <c r="F226" s="71"/>
      <c r="G226" s="72"/>
      <c r="H226" s="72"/>
      <c r="I226" s="73"/>
      <c r="J226" s="72"/>
      <c r="K226" s="72"/>
      <c r="L226" s="74"/>
      <c r="M226" s="74"/>
      <c r="N226" s="72"/>
      <c r="O226" s="72"/>
      <c r="P226" s="73"/>
      <c r="Q226" s="72"/>
      <c r="R226" s="72"/>
      <c r="S226" s="74"/>
      <c r="T226" s="74" t="s">
        <v>56</v>
      </c>
      <c r="U226" s="75"/>
      <c r="V226" s="74"/>
      <c r="W226" s="76"/>
      <c r="X226" s="77">
        <f t="shared" si="89"/>
        <v>0</v>
      </c>
      <c r="Y226" s="78">
        <f t="shared" si="90"/>
        <v>0</v>
      </c>
      <c r="Z226" s="79">
        <f t="shared" si="131"/>
        <v>0</v>
      </c>
      <c r="AA226" s="79">
        <f t="shared" si="132"/>
        <v>0</v>
      </c>
      <c r="AB226" s="79">
        <f t="shared" si="133"/>
        <v>0</v>
      </c>
      <c r="AC226" s="79">
        <f t="shared" si="129"/>
        <v>0</v>
      </c>
      <c r="AD226" s="79">
        <f t="shared" si="134"/>
        <v>0</v>
      </c>
      <c r="AE226" s="79">
        <f t="shared" si="130"/>
        <v>0</v>
      </c>
      <c r="AF226" s="79">
        <f t="shared" si="135"/>
        <v>0</v>
      </c>
      <c r="AG226" s="79">
        <f t="shared" si="136"/>
        <v>5</v>
      </c>
      <c r="AH226" s="79">
        <f t="shared" si="137"/>
        <v>5</v>
      </c>
      <c r="AI226" s="79">
        <f t="shared" si="138"/>
        <v>0</v>
      </c>
      <c r="AJ226" s="79">
        <f t="shared" si="139"/>
        <v>0</v>
      </c>
      <c r="AK226" s="80">
        <f t="shared" si="140"/>
        <v>0</v>
      </c>
      <c r="AL226" s="80">
        <f t="shared" si="141"/>
        <v>0</v>
      </c>
      <c r="AM226" s="81">
        <f t="shared" si="142"/>
        <v>0</v>
      </c>
      <c r="AN226" s="77">
        <f t="shared" si="143"/>
        <v>0</v>
      </c>
      <c r="AO226" s="82">
        <v>41357</v>
      </c>
      <c r="AP226" s="15"/>
      <c r="AQ226" s="15" t="s">
        <v>127</v>
      </c>
      <c r="AR226" s="13" t="str">
        <f t="shared" si="122"/>
        <v>PREAUD</v>
      </c>
      <c r="AS226" s="13" t="str">
        <f t="shared" si="123"/>
        <v>Robert</v>
      </c>
      <c r="AT226" s="13" t="str">
        <f t="shared" si="124"/>
        <v>CO Roannais</v>
      </c>
      <c r="AU226" s="151">
        <f t="shared" si="121"/>
        <v>17927</v>
      </c>
      <c r="AV226" s="102" t="str">
        <f t="shared" si="125"/>
        <v>42</v>
      </c>
      <c r="AW226" s="13">
        <f t="shared" si="126"/>
        <v>5</v>
      </c>
      <c r="AX226" s="13">
        <f t="shared" si="127"/>
        <v>0</v>
      </c>
      <c r="AY226" s="13">
        <f t="shared" si="128"/>
        <v>0</v>
      </c>
    </row>
    <row r="227" spans="1:51" ht="13.5" customHeight="1" x14ac:dyDescent="0.25">
      <c r="A227" s="44" t="s">
        <v>112</v>
      </c>
      <c r="B227" s="45" t="s">
        <v>113</v>
      </c>
      <c r="C227" s="46" t="s">
        <v>105</v>
      </c>
      <c r="D227" s="47" t="s">
        <v>39</v>
      </c>
      <c r="E227" s="48">
        <v>27055</v>
      </c>
      <c r="F227" s="49"/>
      <c r="G227" s="50"/>
      <c r="H227" s="50"/>
      <c r="I227" s="51"/>
      <c r="J227" s="50"/>
      <c r="K227" s="50"/>
      <c r="L227" s="52"/>
      <c r="M227" s="52"/>
      <c r="N227" s="50"/>
      <c r="O227" s="50"/>
      <c r="P227" s="51"/>
      <c r="Q227" s="50"/>
      <c r="R227" s="50"/>
      <c r="S227" s="52" t="s">
        <v>56</v>
      </c>
      <c r="T227" s="52"/>
      <c r="U227" s="53"/>
      <c r="V227" s="52"/>
      <c r="W227" s="54"/>
      <c r="X227" s="58">
        <f t="shared" si="89"/>
        <v>0</v>
      </c>
      <c r="Y227" s="65">
        <f t="shared" si="90"/>
        <v>0</v>
      </c>
      <c r="Z227" s="55">
        <f t="shared" si="131"/>
        <v>0</v>
      </c>
      <c r="AA227" s="55">
        <f t="shared" si="132"/>
        <v>0</v>
      </c>
      <c r="AB227" s="55">
        <f t="shared" si="133"/>
        <v>0</v>
      </c>
      <c r="AC227" s="55">
        <f t="shared" si="129"/>
        <v>0</v>
      </c>
      <c r="AD227" s="55">
        <f t="shared" si="134"/>
        <v>0</v>
      </c>
      <c r="AE227" s="55">
        <f t="shared" si="130"/>
        <v>4</v>
      </c>
      <c r="AF227" s="55">
        <f t="shared" si="135"/>
        <v>4</v>
      </c>
      <c r="AG227" s="55">
        <f t="shared" si="136"/>
        <v>0</v>
      </c>
      <c r="AH227" s="55">
        <f t="shared" si="137"/>
        <v>0</v>
      </c>
      <c r="AI227" s="55">
        <f t="shared" si="138"/>
        <v>0</v>
      </c>
      <c r="AJ227" s="55">
        <f t="shared" si="139"/>
        <v>0</v>
      </c>
      <c r="AK227" s="56">
        <f t="shared" si="140"/>
        <v>0</v>
      </c>
      <c r="AL227" s="56">
        <f t="shared" si="141"/>
        <v>0</v>
      </c>
      <c r="AM227" s="57">
        <f t="shared" si="142"/>
        <v>0</v>
      </c>
      <c r="AN227" s="58">
        <f t="shared" si="143"/>
        <v>0</v>
      </c>
      <c r="AO227" s="59">
        <v>41310</v>
      </c>
      <c r="AP227" s="13" t="s">
        <v>50</v>
      </c>
      <c r="AR227" s="13" t="str">
        <f t="shared" si="122"/>
        <v>PROST</v>
      </c>
      <c r="AS227" s="13" t="str">
        <f t="shared" si="123"/>
        <v>Laurent</v>
      </c>
      <c r="AT227" s="13" t="str">
        <f t="shared" si="124"/>
        <v>CO Roannais</v>
      </c>
      <c r="AU227" s="151">
        <f t="shared" si="121"/>
        <v>27055</v>
      </c>
      <c r="AV227" s="102" t="str">
        <f t="shared" si="125"/>
        <v>42</v>
      </c>
      <c r="AW227" s="13">
        <f t="shared" si="126"/>
        <v>4</v>
      </c>
      <c r="AX227" s="13">
        <f t="shared" si="127"/>
        <v>0</v>
      </c>
      <c r="AY227" s="13">
        <f t="shared" si="128"/>
        <v>0</v>
      </c>
    </row>
    <row r="228" spans="1:51" ht="13.5" customHeight="1" x14ac:dyDescent="0.25">
      <c r="A228" s="66" t="s">
        <v>264</v>
      </c>
      <c r="B228" s="67" t="s">
        <v>61</v>
      </c>
      <c r="C228" s="68" t="s">
        <v>320</v>
      </c>
      <c r="D228" s="69" t="s">
        <v>23</v>
      </c>
      <c r="E228" s="70"/>
      <c r="F228" s="71"/>
      <c r="G228" s="72"/>
      <c r="H228" s="72"/>
      <c r="I228" s="73"/>
      <c r="J228" s="72"/>
      <c r="K228" s="72"/>
      <c r="L228" s="74" t="s">
        <v>56</v>
      </c>
      <c r="M228" s="74"/>
      <c r="N228" s="72"/>
      <c r="O228" s="72"/>
      <c r="P228" s="73"/>
      <c r="Q228" s="72"/>
      <c r="R228" s="72"/>
      <c r="S228" s="74"/>
      <c r="T228" s="74"/>
      <c r="U228" s="75"/>
      <c r="V228" s="74"/>
      <c r="W228" s="76"/>
      <c r="X228" s="77">
        <f t="shared" si="89"/>
        <v>0</v>
      </c>
      <c r="Y228" s="78">
        <f t="shared" si="90"/>
        <v>0</v>
      </c>
      <c r="Z228" s="79">
        <f t="shared" si="131"/>
        <v>0</v>
      </c>
      <c r="AA228" s="79">
        <f t="shared" si="132"/>
        <v>0</v>
      </c>
      <c r="AB228" s="79">
        <f t="shared" si="133"/>
        <v>0</v>
      </c>
      <c r="AC228" s="79">
        <f t="shared" si="129"/>
        <v>0</v>
      </c>
      <c r="AD228" s="79">
        <f t="shared" si="134"/>
        <v>0</v>
      </c>
      <c r="AE228" s="79">
        <f t="shared" si="130"/>
        <v>0</v>
      </c>
      <c r="AF228" s="79">
        <f t="shared" si="135"/>
        <v>0</v>
      </c>
      <c r="AG228" s="79">
        <f t="shared" si="136"/>
        <v>5</v>
      </c>
      <c r="AH228" s="79">
        <f t="shared" si="137"/>
        <v>5</v>
      </c>
      <c r="AI228" s="79">
        <f t="shared" si="138"/>
        <v>0</v>
      </c>
      <c r="AJ228" s="79">
        <f t="shared" si="139"/>
        <v>0</v>
      </c>
      <c r="AK228" s="80">
        <f t="shared" si="140"/>
        <v>0</v>
      </c>
      <c r="AL228" s="80">
        <f t="shared" si="141"/>
        <v>0</v>
      </c>
      <c r="AM228" s="81">
        <f t="shared" si="142"/>
        <v>0</v>
      </c>
      <c r="AN228" s="77">
        <f t="shared" si="143"/>
        <v>0</v>
      </c>
      <c r="AO228" s="82">
        <v>41353</v>
      </c>
      <c r="AP228" s="13" t="s">
        <v>50</v>
      </c>
      <c r="AQ228" s="13" t="s">
        <v>456</v>
      </c>
      <c r="AR228" s="13" t="str">
        <f t="shared" si="122"/>
        <v>QUIVET</v>
      </c>
      <c r="AS228" s="13" t="str">
        <f t="shared" si="123"/>
        <v>Alain</v>
      </c>
      <c r="AT228" s="13" t="str">
        <f t="shared" si="124"/>
        <v>CC Replonges</v>
      </c>
      <c r="AU228" s="151">
        <f t="shared" si="121"/>
        <v>0</v>
      </c>
      <c r="AV228" s="102" t="str">
        <f t="shared" si="125"/>
        <v>01</v>
      </c>
      <c r="AW228" s="13">
        <f t="shared" si="126"/>
        <v>5</v>
      </c>
      <c r="AX228" s="13">
        <f t="shared" si="127"/>
        <v>0</v>
      </c>
      <c r="AY228" s="13">
        <f t="shared" si="128"/>
        <v>0</v>
      </c>
    </row>
    <row r="229" spans="1:51" ht="13.5" customHeight="1" x14ac:dyDescent="0.25">
      <c r="A229" s="44" t="s">
        <v>491</v>
      </c>
      <c r="B229" s="45" t="s">
        <v>131</v>
      </c>
      <c r="C229" s="46" t="s">
        <v>77</v>
      </c>
      <c r="D229" s="47" t="s">
        <v>39</v>
      </c>
      <c r="E229" s="48">
        <v>24950</v>
      </c>
      <c r="F229" s="49"/>
      <c r="G229" s="50"/>
      <c r="H229" s="50"/>
      <c r="I229" s="51"/>
      <c r="J229" s="50"/>
      <c r="K229" s="50"/>
      <c r="L229" s="52"/>
      <c r="M229" s="52"/>
      <c r="N229" s="50"/>
      <c r="O229" s="50"/>
      <c r="P229" s="51"/>
      <c r="Q229" s="50"/>
      <c r="R229" s="50"/>
      <c r="S229" s="52"/>
      <c r="T229" s="52" t="s">
        <v>56</v>
      </c>
      <c r="U229" s="53"/>
      <c r="V229" s="52"/>
      <c r="W229" s="54"/>
      <c r="X229" s="58">
        <f t="shared" si="89"/>
        <v>0</v>
      </c>
      <c r="Y229" s="65">
        <f t="shared" si="90"/>
        <v>0</v>
      </c>
      <c r="Z229" s="55">
        <f t="shared" si="131"/>
        <v>0</v>
      </c>
      <c r="AA229" s="55">
        <f t="shared" si="132"/>
        <v>0</v>
      </c>
      <c r="AB229" s="55">
        <f t="shared" si="133"/>
        <v>0</v>
      </c>
      <c r="AC229" s="55">
        <f t="shared" si="129"/>
        <v>0</v>
      </c>
      <c r="AD229" s="55">
        <f t="shared" si="134"/>
        <v>0</v>
      </c>
      <c r="AE229" s="55">
        <f t="shared" si="130"/>
        <v>0</v>
      </c>
      <c r="AF229" s="55">
        <f t="shared" si="135"/>
        <v>0</v>
      </c>
      <c r="AG229" s="55">
        <f t="shared" si="136"/>
        <v>5</v>
      </c>
      <c r="AH229" s="55">
        <f t="shared" si="137"/>
        <v>5</v>
      </c>
      <c r="AI229" s="55">
        <f t="shared" si="138"/>
        <v>0</v>
      </c>
      <c r="AJ229" s="55">
        <f t="shared" si="139"/>
        <v>0</v>
      </c>
      <c r="AK229" s="56">
        <f t="shared" si="140"/>
        <v>0</v>
      </c>
      <c r="AL229" s="56">
        <f t="shared" si="141"/>
        <v>0</v>
      </c>
      <c r="AM229" s="57">
        <f t="shared" si="142"/>
        <v>0</v>
      </c>
      <c r="AN229" s="58">
        <f t="shared" si="143"/>
        <v>0</v>
      </c>
      <c r="AO229" s="59">
        <v>41365</v>
      </c>
      <c r="AP229" s="13" t="s">
        <v>50</v>
      </c>
      <c r="AR229" s="13" t="str">
        <f t="shared" si="122"/>
        <v>RAVIER</v>
      </c>
      <c r="AS229" s="13" t="str">
        <f t="shared" si="123"/>
        <v>Marcel</v>
      </c>
      <c r="AT229" s="13" t="str">
        <f t="shared" si="124"/>
        <v>CSADN Roanne</v>
      </c>
      <c r="AU229" s="151">
        <f t="shared" si="121"/>
        <v>24950</v>
      </c>
      <c r="AV229" s="102" t="str">
        <f t="shared" si="125"/>
        <v>42</v>
      </c>
      <c r="AW229" s="13">
        <f t="shared" si="126"/>
        <v>5</v>
      </c>
      <c r="AX229" s="13">
        <f t="shared" si="127"/>
        <v>0</v>
      </c>
      <c r="AY229" s="13">
        <f t="shared" si="128"/>
        <v>0</v>
      </c>
    </row>
    <row r="230" spans="1:51" ht="13.5" customHeight="1" x14ac:dyDescent="0.25">
      <c r="A230" s="66" t="s">
        <v>583</v>
      </c>
      <c r="B230" s="67" t="s">
        <v>166</v>
      </c>
      <c r="C230" s="68" t="s">
        <v>49</v>
      </c>
      <c r="D230" s="69" t="s">
        <v>29</v>
      </c>
      <c r="E230" s="70">
        <v>20974</v>
      </c>
      <c r="F230" s="71"/>
      <c r="G230" s="72"/>
      <c r="H230" s="72"/>
      <c r="I230" s="73"/>
      <c r="J230" s="72"/>
      <c r="K230" s="72"/>
      <c r="L230" s="74" t="s">
        <v>56</v>
      </c>
      <c r="M230" s="74"/>
      <c r="N230" s="72"/>
      <c r="O230" s="72"/>
      <c r="P230" s="73"/>
      <c r="Q230" s="72"/>
      <c r="R230" s="72"/>
      <c r="S230" s="74"/>
      <c r="T230" s="74"/>
      <c r="U230" s="75"/>
      <c r="V230" s="74"/>
      <c r="W230" s="76"/>
      <c r="X230" s="77">
        <f t="shared" si="89"/>
        <v>0</v>
      </c>
      <c r="Y230" s="78">
        <f t="shared" si="90"/>
        <v>0</v>
      </c>
      <c r="Z230" s="79">
        <f t="shared" si="131"/>
        <v>0</v>
      </c>
      <c r="AA230" s="79">
        <f t="shared" si="132"/>
        <v>0</v>
      </c>
      <c r="AB230" s="79">
        <f t="shared" si="133"/>
        <v>0</v>
      </c>
      <c r="AC230" s="79">
        <f t="shared" si="129"/>
        <v>0</v>
      </c>
      <c r="AD230" s="79">
        <f t="shared" si="134"/>
        <v>0</v>
      </c>
      <c r="AE230" s="79">
        <f t="shared" si="130"/>
        <v>0</v>
      </c>
      <c r="AF230" s="79">
        <f t="shared" si="135"/>
        <v>0</v>
      </c>
      <c r="AG230" s="79">
        <f t="shared" si="136"/>
        <v>5</v>
      </c>
      <c r="AH230" s="79">
        <f t="shared" si="137"/>
        <v>5</v>
      </c>
      <c r="AI230" s="79">
        <f t="shared" si="138"/>
        <v>0</v>
      </c>
      <c r="AJ230" s="79">
        <f t="shared" si="139"/>
        <v>0</v>
      </c>
      <c r="AK230" s="80">
        <f t="shared" si="140"/>
        <v>0</v>
      </c>
      <c r="AL230" s="80">
        <f t="shared" si="141"/>
        <v>0</v>
      </c>
      <c r="AM230" s="81">
        <f t="shared" si="142"/>
        <v>0</v>
      </c>
      <c r="AN230" s="77">
        <f t="shared" si="143"/>
        <v>0</v>
      </c>
      <c r="AO230" s="82">
        <v>41384</v>
      </c>
      <c r="AP230" s="13" t="s">
        <v>50</v>
      </c>
      <c r="AR230" s="13" t="str">
        <f t="shared" si="122"/>
        <v>REBENAQUE</v>
      </c>
      <c r="AS230" s="13" t="str">
        <f t="shared" si="123"/>
        <v>Bernard</v>
      </c>
      <c r="AT230" s="13" t="str">
        <f t="shared" si="124"/>
        <v>Gleizé CC</v>
      </c>
      <c r="AU230" s="151">
        <f t="shared" si="121"/>
        <v>20974</v>
      </c>
      <c r="AV230" s="102" t="str">
        <f t="shared" si="125"/>
        <v>69</v>
      </c>
      <c r="AW230" s="13">
        <f t="shared" si="126"/>
        <v>5</v>
      </c>
      <c r="AX230" s="13">
        <f t="shared" si="127"/>
        <v>0</v>
      </c>
      <c r="AY230" s="13">
        <f t="shared" si="128"/>
        <v>0</v>
      </c>
    </row>
    <row r="231" spans="1:51" ht="13.5" customHeight="1" x14ac:dyDescent="0.25">
      <c r="A231" s="44" t="s">
        <v>391</v>
      </c>
      <c r="B231" s="45" t="s">
        <v>17</v>
      </c>
      <c r="C231" s="46" t="s">
        <v>49</v>
      </c>
      <c r="D231" s="47" t="s">
        <v>29</v>
      </c>
      <c r="E231" s="48">
        <v>30088</v>
      </c>
      <c r="F231" s="49"/>
      <c r="G231" s="50"/>
      <c r="H231" s="50"/>
      <c r="I231" s="51"/>
      <c r="J231" s="50"/>
      <c r="K231" s="50" t="s">
        <v>56</v>
      </c>
      <c r="L231" s="52"/>
      <c r="M231" s="52"/>
      <c r="N231" s="50"/>
      <c r="O231" s="50"/>
      <c r="P231" s="51"/>
      <c r="Q231" s="50"/>
      <c r="R231" s="50"/>
      <c r="S231" s="52"/>
      <c r="T231" s="52"/>
      <c r="U231" s="53"/>
      <c r="V231" s="52"/>
      <c r="W231" s="54"/>
      <c r="X231" s="58">
        <f t="shared" si="89"/>
        <v>0</v>
      </c>
      <c r="Y231" s="65">
        <f t="shared" si="90"/>
        <v>0</v>
      </c>
      <c r="Z231" s="55">
        <f t="shared" si="131"/>
        <v>0</v>
      </c>
      <c r="AA231" s="55">
        <f t="shared" si="132"/>
        <v>0</v>
      </c>
      <c r="AB231" s="55">
        <f t="shared" si="133"/>
        <v>0</v>
      </c>
      <c r="AC231" s="55">
        <f t="shared" si="129"/>
        <v>0</v>
      </c>
      <c r="AD231" s="55">
        <f t="shared" si="134"/>
        <v>0</v>
      </c>
      <c r="AE231" s="55">
        <f t="shared" si="130"/>
        <v>4</v>
      </c>
      <c r="AF231" s="55">
        <f t="shared" si="135"/>
        <v>4</v>
      </c>
      <c r="AG231" s="55">
        <f t="shared" si="136"/>
        <v>0</v>
      </c>
      <c r="AH231" s="55">
        <f t="shared" si="137"/>
        <v>0</v>
      </c>
      <c r="AI231" s="55">
        <f t="shared" si="138"/>
        <v>0</v>
      </c>
      <c r="AJ231" s="55">
        <f t="shared" si="139"/>
        <v>0</v>
      </c>
      <c r="AK231" s="56">
        <f t="shared" si="140"/>
        <v>0</v>
      </c>
      <c r="AL231" s="56">
        <f t="shared" si="141"/>
        <v>0</v>
      </c>
      <c r="AM231" s="57">
        <f t="shared" si="142"/>
        <v>0</v>
      </c>
      <c r="AN231" s="58">
        <f t="shared" si="143"/>
        <v>0</v>
      </c>
      <c r="AO231" s="59">
        <v>41344</v>
      </c>
      <c r="AP231" s="13" t="s">
        <v>50</v>
      </c>
      <c r="AR231" s="13" t="str">
        <f t="shared" si="122"/>
        <v>RENAUD</v>
      </c>
      <c r="AS231" s="13" t="str">
        <f t="shared" si="123"/>
        <v>Stéphane</v>
      </c>
      <c r="AT231" s="13" t="str">
        <f t="shared" si="124"/>
        <v>Gleizé CC</v>
      </c>
      <c r="AU231" s="151">
        <f t="shared" si="121"/>
        <v>30088</v>
      </c>
      <c r="AV231" s="102" t="str">
        <f t="shared" si="125"/>
        <v>69</v>
      </c>
      <c r="AW231" s="13">
        <f t="shared" si="126"/>
        <v>4</v>
      </c>
      <c r="AX231" s="13">
        <f t="shared" si="127"/>
        <v>0</v>
      </c>
      <c r="AY231" s="13">
        <f t="shared" si="128"/>
        <v>0</v>
      </c>
    </row>
    <row r="232" spans="1:51" ht="13.5" customHeight="1" x14ac:dyDescent="0.25">
      <c r="A232" s="66" t="s">
        <v>265</v>
      </c>
      <c r="B232" s="67" t="s">
        <v>266</v>
      </c>
      <c r="C232" s="68" t="s">
        <v>331</v>
      </c>
      <c r="D232" s="69" t="s">
        <v>29</v>
      </c>
      <c r="E232" s="70">
        <v>24029</v>
      </c>
      <c r="F232" s="71"/>
      <c r="G232" s="72"/>
      <c r="H232" s="72"/>
      <c r="I232" s="73" t="s">
        <v>56</v>
      </c>
      <c r="J232" s="72"/>
      <c r="K232" s="72"/>
      <c r="L232" s="74"/>
      <c r="M232" s="74"/>
      <c r="N232" s="72"/>
      <c r="O232" s="72"/>
      <c r="P232" s="73"/>
      <c r="Q232" s="72"/>
      <c r="R232" s="72"/>
      <c r="S232" s="74"/>
      <c r="T232" s="74"/>
      <c r="U232" s="75"/>
      <c r="V232" s="74"/>
      <c r="W232" s="76"/>
      <c r="X232" s="77">
        <f t="shared" si="89"/>
        <v>0</v>
      </c>
      <c r="Y232" s="78">
        <f t="shared" si="90"/>
        <v>0</v>
      </c>
      <c r="Z232" s="79">
        <f t="shared" si="131"/>
        <v>0</v>
      </c>
      <c r="AA232" s="79">
        <f t="shared" si="132"/>
        <v>2</v>
      </c>
      <c r="AB232" s="79">
        <f t="shared" si="133"/>
        <v>2</v>
      </c>
      <c r="AC232" s="79">
        <f t="shared" si="129"/>
        <v>0</v>
      </c>
      <c r="AD232" s="79">
        <f t="shared" si="134"/>
        <v>0</v>
      </c>
      <c r="AE232" s="79">
        <f t="shared" si="130"/>
        <v>0</v>
      </c>
      <c r="AF232" s="79">
        <f t="shared" si="135"/>
        <v>0</v>
      </c>
      <c r="AG232" s="79">
        <f t="shared" si="136"/>
        <v>0</v>
      </c>
      <c r="AH232" s="79">
        <f t="shared" si="137"/>
        <v>0</v>
      </c>
      <c r="AI232" s="79">
        <f t="shared" si="138"/>
        <v>0</v>
      </c>
      <c r="AJ232" s="79">
        <f t="shared" si="139"/>
        <v>0</v>
      </c>
      <c r="AK232" s="80">
        <f t="shared" si="140"/>
        <v>0</v>
      </c>
      <c r="AL232" s="80">
        <f t="shared" si="141"/>
        <v>0</v>
      </c>
      <c r="AM232" s="81">
        <f t="shared" si="142"/>
        <v>0</v>
      </c>
      <c r="AN232" s="77">
        <f t="shared" si="143"/>
        <v>0</v>
      </c>
      <c r="AO232" s="82">
        <v>41342</v>
      </c>
      <c r="AP232" s="13" t="s">
        <v>50</v>
      </c>
      <c r="AR232" s="13" t="str">
        <f t="shared" si="122"/>
        <v>RICHARD</v>
      </c>
      <c r="AS232" s="13" t="str">
        <f t="shared" si="123"/>
        <v>Stanislas</v>
      </c>
      <c r="AT232" s="13" t="str">
        <f t="shared" si="124"/>
        <v>SC Manissieux</v>
      </c>
      <c r="AU232" s="151">
        <f t="shared" si="121"/>
        <v>24029</v>
      </c>
      <c r="AV232" s="102" t="str">
        <f t="shared" si="125"/>
        <v>69</v>
      </c>
      <c r="AW232" s="13">
        <f t="shared" si="126"/>
        <v>2</v>
      </c>
      <c r="AX232" s="13">
        <f t="shared" si="127"/>
        <v>0</v>
      </c>
      <c r="AY232" s="13">
        <f t="shared" si="128"/>
        <v>0</v>
      </c>
    </row>
    <row r="233" spans="1:51" ht="13.5" customHeight="1" x14ac:dyDescent="0.25">
      <c r="A233" s="44" t="s">
        <v>355</v>
      </c>
      <c r="B233" s="45" t="s">
        <v>136</v>
      </c>
      <c r="C233" s="46" t="s">
        <v>42</v>
      </c>
      <c r="D233" s="47" t="s">
        <v>43</v>
      </c>
      <c r="E233" s="48">
        <v>23886</v>
      </c>
      <c r="F233" s="49"/>
      <c r="G233" s="50"/>
      <c r="H233" s="50"/>
      <c r="I233" s="51"/>
      <c r="J233" s="50"/>
      <c r="K233" s="50"/>
      <c r="L233" s="52" t="s">
        <v>56</v>
      </c>
      <c r="M233" s="52"/>
      <c r="N233" s="50"/>
      <c r="O233" s="50"/>
      <c r="P233" s="51"/>
      <c r="Q233" s="50"/>
      <c r="R233" s="50"/>
      <c r="S233" s="52"/>
      <c r="T233" s="52"/>
      <c r="U233" s="53"/>
      <c r="V233" s="52"/>
      <c r="W233" s="54"/>
      <c r="X233" s="58">
        <f t="shared" ref="X233:X288" si="144">IF((F233="x"),0.5,0)</f>
        <v>0</v>
      </c>
      <c r="Y233" s="65">
        <f t="shared" ref="Y233:Y238" si="145">IF(OR(G233="X",P233="X",),1,0)</f>
        <v>0</v>
      </c>
      <c r="Z233" s="55">
        <f t="shared" si="131"/>
        <v>0</v>
      </c>
      <c r="AA233" s="55">
        <f t="shared" si="132"/>
        <v>0</v>
      </c>
      <c r="AB233" s="55">
        <f t="shared" si="133"/>
        <v>0</v>
      </c>
      <c r="AC233" s="55">
        <f t="shared" si="129"/>
        <v>0</v>
      </c>
      <c r="AD233" s="55">
        <f t="shared" si="134"/>
        <v>0</v>
      </c>
      <c r="AE233" s="55">
        <f t="shared" si="130"/>
        <v>0</v>
      </c>
      <c r="AF233" s="55">
        <f t="shared" si="135"/>
        <v>0</v>
      </c>
      <c r="AG233" s="55">
        <f t="shared" si="136"/>
        <v>5</v>
      </c>
      <c r="AH233" s="55">
        <f t="shared" si="137"/>
        <v>5</v>
      </c>
      <c r="AI233" s="55">
        <f t="shared" si="138"/>
        <v>0</v>
      </c>
      <c r="AJ233" s="55">
        <f t="shared" si="139"/>
        <v>0</v>
      </c>
      <c r="AK233" s="56">
        <f t="shared" si="140"/>
        <v>0</v>
      </c>
      <c r="AL233" s="56">
        <f t="shared" si="141"/>
        <v>0</v>
      </c>
      <c r="AM233" s="57">
        <f t="shared" si="142"/>
        <v>0</v>
      </c>
      <c r="AN233" s="58">
        <f t="shared" si="143"/>
        <v>0</v>
      </c>
      <c r="AO233" s="59">
        <v>41351</v>
      </c>
      <c r="AP233" s="13" t="s">
        <v>50</v>
      </c>
      <c r="AR233" s="13" t="str">
        <f t="shared" si="122"/>
        <v>RIGOMIER</v>
      </c>
      <c r="AS233" s="13" t="str">
        <f t="shared" si="123"/>
        <v>Vincent</v>
      </c>
      <c r="AT233" s="13" t="str">
        <f t="shared" si="124"/>
        <v>CC Bioux</v>
      </c>
      <c r="AU233" s="151">
        <f t="shared" si="121"/>
        <v>23886</v>
      </c>
      <c r="AV233" s="102" t="str">
        <f t="shared" si="125"/>
        <v>71</v>
      </c>
      <c r="AW233" s="13">
        <f t="shared" si="126"/>
        <v>5</v>
      </c>
      <c r="AX233" s="13">
        <f t="shared" si="127"/>
        <v>0</v>
      </c>
      <c r="AY233" s="13">
        <f t="shared" si="128"/>
        <v>0</v>
      </c>
    </row>
    <row r="234" spans="1:51" ht="13.5" customHeight="1" x14ac:dyDescent="0.25">
      <c r="A234" s="66" t="s">
        <v>267</v>
      </c>
      <c r="B234" s="67" t="s">
        <v>81</v>
      </c>
      <c r="C234" s="68" t="s">
        <v>322</v>
      </c>
      <c r="D234" s="69" t="s">
        <v>39</v>
      </c>
      <c r="E234" s="70">
        <v>19348</v>
      </c>
      <c r="F234" s="71"/>
      <c r="G234" s="72"/>
      <c r="H234" s="72"/>
      <c r="I234" s="73"/>
      <c r="J234" s="72"/>
      <c r="K234" s="72"/>
      <c r="L234" s="74"/>
      <c r="M234" s="74"/>
      <c r="N234" s="72"/>
      <c r="O234" s="72"/>
      <c r="P234" s="73"/>
      <c r="Q234" s="72"/>
      <c r="R234" s="72"/>
      <c r="S234" s="74"/>
      <c r="T234" s="74" t="s">
        <v>56</v>
      </c>
      <c r="U234" s="75"/>
      <c r="V234" s="74"/>
      <c r="W234" s="76"/>
      <c r="X234" s="77">
        <f t="shared" si="144"/>
        <v>0</v>
      </c>
      <c r="Y234" s="78">
        <f t="shared" si="145"/>
        <v>0</v>
      </c>
      <c r="Z234" s="79">
        <f t="shared" si="131"/>
        <v>0</v>
      </c>
      <c r="AA234" s="79">
        <f t="shared" si="132"/>
        <v>0</v>
      </c>
      <c r="AB234" s="79">
        <f t="shared" si="133"/>
        <v>0</v>
      </c>
      <c r="AC234" s="79">
        <f t="shared" si="129"/>
        <v>0</v>
      </c>
      <c r="AD234" s="79">
        <f t="shared" si="134"/>
        <v>0</v>
      </c>
      <c r="AE234" s="79">
        <f t="shared" si="130"/>
        <v>0</v>
      </c>
      <c r="AF234" s="79">
        <f t="shared" si="135"/>
        <v>0</v>
      </c>
      <c r="AG234" s="79">
        <f t="shared" si="136"/>
        <v>5</v>
      </c>
      <c r="AH234" s="79">
        <f t="shared" si="137"/>
        <v>5</v>
      </c>
      <c r="AI234" s="79">
        <f t="shared" si="138"/>
        <v>0</v>
      </c>
      <c r="AJ234" s="79">
        <f t="shared" si="139"/>
        <v>0</v>
      </c>
      <c r="AK234" s="80">
        <f t="shared" si="140"/>
        <v>0</v>
      </c>
      <c r="AL234" s="80">
        <f t="shared" si="141"/>
        <v>0</v>
      </c>
      <c r="AM234" s="81">
        <f t="shared" si="142"/>
        <v>0</v>
      </c>
      <c r="AN234" s="77">
        <f t="shared" si="143"/>
        <v>0</v>
      </c>
      <c r="AO234" s="82">
        <v>41359</v>
      </c>
      <c r="AP234" s="13" t="s">
        <v>50</v>
      </c>
      <c r="AR234" s="13" t="str">
        <f t="shared" si="122"/>
        <v>RIVOIRE</v>
      </c>
      <c r="AS234" s="13" t="str">
        <f t="shared" si="123"/>
        <v>Gérard</v>
      </c>
      <c r="AT234" s="13" t="str">
        <f t="shared" si="124"/>
        <v>CSADN Roanne Mably</v>
      </c>
      <c r="AU234" s="151">
        <f t="shared" si="121"/>
        <v>19348</v>
      </c>
      <c r="AV234" s="102" t="str">
        <f t="shared" si="125"/>
        <v>42</v>
      </c>
      <c r="AW234" s="13">
        <f t="shared" si="126"/>
        <v>5</v>
      </c>
      <c r="AX234" s="13">
        <f t="shared" si="127"/>
        <v>0</v>
      </c>
      <c r="AY234" s="13">
        <f t="shared" si="128"/>
        <v>0</v>
      </c>
    </row>
    <row r="235" spans="1:51" ht="13.5" customHeight="1" x14ac:dyDescent="0.25">
      <c r="A235" s="44" t="s">
        <v>114</v>
      </c>
      <c r="B235" s="45" t="s">
        <v>115</v>
      </c>
      <c r="C235" s="46" t="s">
        <v>105</v>
      </c>
      <c r="D235" s="47" t="s">
        <v>39</v>
      </c>
      <c r="E235" s="48">
        <v>29311</v>
      </c>
      <c r="F235" s="49"/>
      <c r="G235" s="50"/>
      <c r="H235" s="50"/>
      <c r="I235" s="51"/>
      <c r="J235" s="50"/>
      <c r="K235" s="50"/>
      <c r="L235" s="52"/>
      <c r="M235" s="52"/>
      <c r="N235" s="50"/>
      <c r="O235" s="50"/>
      <c r="P235" s="51"/>
      <c r="Q235" s="50"/>
      <c r="R235" s="50"/>
      <c r="S235" s="52" t="s">
        <v>56</v>
      </c>
      <c r="T235" s="52"/>
      <c r="U235" s="53"/>
      <c r="V235" s="52"/>
      <c r="W235" s="54"/>
      <c r="X235" s="58">
        <f t="shared" si="144"/>
        <v>0</v>
      </c>
      <c r="Y235" s="65">
        <f t="shared" si="145"/>
        <v>0</v>
      </c>
      <c r="Z235" s="55">
        <f t="shared" si="131"/>
        <v>0</v>
      </c>
      <c r="AA235" s="55">
        <f t="shared" si="132"/>
        <v>0</v>
      </c>
      <c r="AB235" s="55">
        <f t="shared" si="133"/>
        <v>0</v>
      </c>
      <c r="AC235" s="55">
        <f t="shared" si="129"/>
        <v>0</v>
      </c>
      <c r="AD235" s="55">
        <f t="shared" si="134"/>
        <v>0</v>
      </c>
      <c r="AE235" s="55">
        <f t="shared" si="130"/>
        <v>4</v>
      </c>
      <c r="AF235" s="55">
        <f t="shared" si="135"/>
        <v>4</v>
      </c>
      <c r="AG235" s="55">
        <f t="shared" si="136"/>
        <v>0</v>
      </c>
      <c r="AH235" s="55">
        <f t="shared" si="137"/>
        <v>0</v>
      </c>
      <c r="AI235" s="55">
        <f t="shared" si="138"/>
        <v>0</v>
      </c>
      <c r="AJ235" s="55">
        <f t="shared" si="139"/>
        <v>0</v>
      </c>
      <c r="AK235" s="56">
        <f t="shared" si="140"/>
        <v>0</v>
      </c>
      <c r="AL235" s="56">
        <f t="shared" si="141"/>
        <v>0</v>
      </c>
      <c r="AM235" s="57">
        <f t="shared" si="142"/>
        <v>0</v>
      </c>
      <c r="AN235" s="58">
        <f t="shared" si="143"/>
        <v>0</v>
      </c>
      <c r="AO235" s="59">
        <v>41310</v>
      </c>
      <c r="AP235" s="13" t="s">
        <v>50</v>
      </c>
      <c r="AR235" s="13" t="str">
        <f t="shared" si="122"/>
        <v>ROCHARD</v>
      </c>
      <c r="AS235" s="13" t="str">
        <f t="shared" si="123"/>
        <v>Nicolas</v>
      </c>
      <c r="AT235" s="13" t="str">
        <f t="shared" si="124"/>
        <v>CO Roannais</v>
      </c>
      <c r="AU235" s="151">
        <f t="shared" si="121"/>
        <v>29311</v>
      </c>
      <c r="AV235" s="102" t="str">
        <f t="shared" si="125"/>
        <v>42</v>
      </c>
      <c r="AW235" s="13">
        <f t="shared" si="126"/>
        <v>4</v>
      </c>
      <c r="AX235" s="13">
        <f t="shared" si="127"/>
        <v>0</v>
      </c>
      <c r="AY235" s="13">
        <f t="shared" si="128"/>
        <v>0</v>
      </c>
    </row>
    <row r="236" spans="1:51" ht="13.5" customHeight="1" x14ac:dyDescent="0.25">
      <c r="A236" s="66" t="s">
        <v>366</v>
      </c>
      <c r="B236" s="67" t="s">
        <v>367</v>
      </c>
      <c r="C236" s="68" t="s">
        <v>309</v>
      </c>
      <c r="D236" s="69" t="s">
        <v>23</v>
      </c>
      <c r="E236" s="70">
        <v>24415</v>
      </c>
      <c r="F236" s="71"/>
      <c r="G236" s="72"/>
      <c r="H236" s="72"/>
      <c r="I236" s="73"/>
      <c r="J236" s="72"/>
      <c r="K236" s="72" t="s">
        <v>56</v>
      </c>
      <c r="L236" s="74"/>
      <c r="M236" s="74"/>
      <c r="N236" s="72"/>
      <c r="O236" s="72"/>
      <c r="P236" s="73"/>
      <c r="Q236" s="72"/>
      <c r="R236" s="72"/>
      <c r="S236" s="74"/>
      <c r="T236" s="74"/>
      <c r="U236" s="75"/>
      <c r="V236" s="74"/>
      <c r="W236" s="76"/>
      <c r="X236" s="77">
        <f t="shared" si="144"/>
        <v>0</v>
      </c>
      <c r="Y236" s="78">
        <f t="shared" si="145"/>
        <v>0</v>
      </c>
      <c r="Z236" s="79">
        <f t="shared" si="131"/>
        <v>0</v>
      </c>
      <c r="AA236" s="79">
        <f t="shared" si="132"/>
        <v>0</v>
      </c>
      <c r="AB236" s="79">
        <f t="shared" si="133"/>
        <v>0</v>
      </c>
      <c r="AC236" s="79">
        <f t="shared" si="129"/>
        <v>0</v>
      </c>
      <c r="AD236" s="79">
        <f t="shared" si="134"/>
        <v>0</v>
      </c>
      <c r="AE236" s="79">
        <f t="shared" si="130"/>
        <v>4</v>
      </c>
      <c r="AF236" s="79">
        <f t="shared" si="135"/>
        <v>4</v>
      </c>
      <c r="AG236" s="79">
        <f t="shared" si="136"/>
        <v>0</v>
      </c>
      <c r="AH236" s="79">
        <f t="shared" si="137"/>
        <v>0</v>
      </c>
      <c r="AI236" s="79">
        <f t="shared" si="138"/>
        <v>0</v>
      </c>
      <c r="AJ236" s="79">
        <f t="shared" si="139"/>
        <v>0</v>
      </c>
      <c r="AK236" s="80">
        <f t="shared" si="140"/>
        <v>0</v>
      </c>
      <c r="AL236" s="80">
        <f t="shared" si="141"/>
        <v>0</v>
      </c>
      <c r="AM236" s="81">
        <f t="shared" si="142"/>
        <v>0</v>
      </c>
      <c r="AN236" s="77">
        <f t="shared" si="143"/>
        <v>0</v>
      </c>
      <c r="AO236" s="82">
        <v>41339</v>
      </c>
      <c r="AP236" s="13" t="s">
        <v>50</v>
      </c>
      <c r="AR236" s="13" t="str">
        <f t="shared" si="122"/>
        <v>RODOT</v>
      </c>
      <c r="AS236" s="13" t="str">
        <f t="shared" si="123"/>
        <v>Jocelyn</v>
      </c>
      <c r="AT236" s="13" t="str">
        <f t="shared" si="124"/>
        <v>VC Druillat</v>
      </c>
      <c r="AU236" s="151">
        <f t="shared" si="121"/>
        <v>24415</v>
      </c>
      <c r="AV236" s="102" t="str">
        <f t="shared" si="125"/>
        <v>01</v>
      </c>
      <c r="AW236" s="13">
        <f t="shared" si="126"/>
        <v>4</v>
      </c>
      <c r="AX236" s="13">
        <f t="shared" si="127"/>
        <v>0</v>
      </c>
      <c r="AY236" s="13">
        <f t="shared" si="128"/>
        <v>0</v>
      </c>
    </row>
    <row r="237" spans="1:51" ht="13.5" customHeight="1" x14ac:dyDescent="0.25">
      <c r="A237" s="44" t="s">
        <v>584</v>
      </c>
      <c r="B237" s="45" t="s">
        <v>585</v>
      </c>
      <c r="C237" s="46" t="s">
        <v>586</v>
      </c>
      <c r="D237" s="47" t="s">
        <v>587</v>
      </c>
      <c r="E237" s="48">
        <v>16481</v>
      </c>
      <c r="F237" s="49"/>
      <c r="G237" s="50"/>
      <c r="H237" s="50"/>
      <c r="I237" s="51"/>
      <c r="J237" s="50"/>
      <c r="K237" s="50"/>
      <c r="L237" s="52" t="s">
        <v>56</v>
      </c>
      <c r="M237" s="52"/>
      <c r="N237" s="50"/>
      <c r="O237" s="50"/>
      <c r="P237" s="51"/>
      <c r="Q237" s="50"/>
      <c r="R237" s="50"/>
      <c r="S237" s="52"/>
      <c r="T237" s="52"/>
      <c r="U237" s="53"/>
      <c r="V237" s="52"/>
      <c r="W237" s="54"/>
      <c r="X237" s="58">
        <f t="shared" si="144"/>
        <v>0</v>
      </c>
      <c r="Y237" s="65">
        <f t="shared" si="145"/>
        <v>0</v>
      </c>
      <c r="Z237" s="55">
        <f t="shared" si="131"/>
        <v>0</v>
      </c>
      <c r="AA237" s="55">
        <f t="shared" si="132"/>
        <v>0</v>
      </c>
      <c r="AB237" s="55">
        <f t="shared" si="133"/>
        <v>0</v>
      </c>
      <c r="AC237" s="55">
        <f t="shared" si="129"/>
        <v>0</v>
      </c>
      <c r="AD237" s="55">
        <f t="shared" si="134"/>
        <v>0</v>
      </c>
      <c r="AE237" s="55">
        <f t="shared" si="130"/>
        <v>0</v>
      </c>
      <c r="AF237" s="55">
        <f t="shared" si="135"/>
        <v>0</v>
      </c>
      <c r="AG237" s="55">
        <f t="shared" si="136"/>
        <v>5</v>
      </c>
      <c r="AH237" s="55">
        <f t="shared" si="137"/>
        <v>5</v>
      </c>
      <c r="AI237" s="55">
        <f t="shared" si="138"/>
        <v>0</v>
      </c>
      <c r="AJ237" s="55">
        <f t="shared" si="139"/>
        <v>0</v>
      </c>
      <c r="AK237" s="56">
        <f t="shared" si="140"/>
        <v>0</v>
      </c>
      <c r="AL237" s="56">
        <f t="shared" si="141"/>
        <v>0</v>
      </c>
      <c r="AM237" s="57">
        <f t="shared" si="142"/>
        <v>0</v>
      </c>
      <c r="AN237" s="58">
        <f t="shared" si="143"/>
        <v>0</v>
      </c>
      <c r="AO237" s="59">
        <v>41381</v>
      </c>
      <c r="AP237" s="13" t="s">
        <v>50</v>
      </c>
      <c r="AR237" s="13" t="str">
        <f t="shared" si="122"/>
        <v>ROGE</v>
      </c>
      <c r="AS237" s="13" t="str">
        <f t="shared" si="123"/>
        <v>Jean-Guy</v>
      </c>
      <c r="AT237" s="13" t="str">
        <f t="shared" si="124"/>
        <v>AC Etaulais</v>
      </c>
      <c r="AU237" s="151">
        <f t="shared" si="121"/>
        <v>16481</v>
      </c>
      <c r="AV237" s="102" t="str">
        <f t="shared" si="125"/>
        <v>17</v>
      </c>
      <c r="AW237" s="13">
        <f t="shared" si="126"/>
        <v>5</v>
      </c>
      <c r="AX237" s="13">
        <f t="shared" si="127"/>
        <v>0</v>
      </c>
      <c r="AY237" s="13">
        <f t="shared" si="128"/>
        <v>0</v>
      </c>
    </row>
    <row r="238" spans="1:51" ht="13.5" customHeight="1" x14ac:dyDescent="0.25">
      <c r="A238" s="66" t="s">
        <v>425</v>
      </c>
      <c r="B238" s="67" t="s">
        <v>402</v>
      </c>
      <c r="C238" s="68" t="s">
        <v>414</v>
      </c>
      <c r="D238" s="69" t="s">
        <v>29</v>
      </c>
      <c r="E238" s="70">
        <v>31579</v>
      </c>
      <c r="F238" s="71"/>
      <c r="G238" s="72"/>
      <c r="H238" s="72"/>
      <c r="I238" s="73"/>
      <c r="J238" s="72"/>
      <c r="K238" s="72"/>
      <c r="L238" s="74"/>
      <c r="M238" s="74"/>
      <c r="N238" s="72"/>
      <c r="O238" s="72"/>
      <c r="P238" s="73"/>
      <c r="Q238" s="72"/>
      <c r="R238" s="72" t="s">
        <v>56</v>
      </c>
      <c r="S238" s="74"/>
      <c r="T238" s="74"/>
      <c r="U238" s="75"/>
      <c r="V238" s="74"/>
      <c r="W238" s="76"/>
      <c r="X238" s="77">
        <f t="shared" si="144"/>
        <v>0</v>
      </c>
      <c r="Y238" s="78">
        <f t="shared" si="145"/>
        <v>0</v>
      </c>
      <c r="Z238" s="79">
        <f t="shared" si="131"/>
        <v>0</v>
      </c>
      <c r="AA238" s="79">
        <f t="shared" si="132"/>
        <v>0</v>
      </c>
      <c r="AB238" s="79">
        <f t="shared" si="133"/>
        <v>0</v>
      </c>
      <c r="AC238" s="79">
        <f t="shared" si="129"/>
        <v>3</v>
      </c>
      <c r="AD238" s="79">
        <f t="shared" si="134"/>
        <v>3</v>
      </c>
      <c r="AE238" s="79">
        <f t="shared" si="130"/>
        <v>0</v>
      </c>
      <c r="AF238" s="79">
        <f t="shared" si="135"/>
        <v>0</v>
      </c>
      <c r="AG238" s="79">
        <f t="shared" si="136"/>
        <v>0</v>
      </c>
      <c r="AH238" s="79">
        <f t="shared" si="137"/>
        <v>0</v>
      </c>
      <c r="AI238" s="79">
        <f t="shared" si="138"/>
        <v>0</v>
      </c>
      <c r="AJ238" s="79">
        <f t="shared" si="139"/>
        <v>0</v>
      </c>
      <c r="AK238" s="80">
        <f t="shared" si="140"/>
        <v>0</v>
      </c>
      <c r="AL238" s="80">
        <f t="shared" si="141"/>
        <v>0</v>
      </c>
      <c r="AM238" s="81">
        <f t="shared" si="142"/>
        <v>0</v>
      </c>
      <c r="AN238" s="77">
        <f t="shared" si="143"/>
        <v>0</v>
      </c>
      <c r="AO238" s="82">
        <v>41351</v>
      </c>
      <c r="AP238" s="13" t="s">
        <v>50</v>
      </c>
      <c r="AR238" s="13" t="str">
        <f t="shared" si="122"/>
        <v>ROHDE</v>
      </c>
      <c r="AS238" s="13" t="str">
        <f t="shared" si="123"/>
        <v>Benoit</v>
      </c>
      <c r="AT238" s="13" t="str">
        <f t="shared" si="124"/>
        <v>AC Tarare POPEY</v>
      </c>
      <c r="AU238" s="151">
        <f t="shared" si="121"/>
        <v>31579</v>
      </c>
      <c r="AV238" s="102" t="str">
        <f t="shared" si="125"/>
        <v>69</v>
      </c>
      <c r="AW238" s="13">
        <f t="shared" si="126"/>
        <v>3</v>
      </c>
      <c r="AX238" s="13">
        <f t="shared" si="127"/>
        <v>0</v>
      </c>
      <c r="AY238" s="13">
        <f t="shared" si="128"/>
        <v>0</v>
      </c>
    </row>
    <row r="239" spans="1:51" ht="13.5" customHeight="1" x14ac:dyDescent="0.25">
      <c r="A239" s="44" t="s">
        <v>45</v>
      </c>
      <c r="B239" s="45" t="s">
        <v>44</v>
      </c>
      <c r="C239" s="46" t="s">
        <v>46</v>
      </c>
      <c r="D239" s="47" t="s">
        <v>29</v>
      </c>
      <c r="E239" s="48">
        <v>31196</v>
      </c>
      <c r="F239" s="49"/>
      <c r="G239" s="50" t="s">
        <v>56</v>
      </c>
      <c r="H239" s="50"/>
      <c r="I239" s="51" t="s">
        <v>56</v>
      </c>
      <c r="J239" s="50"/>
      <c r="K239" s="50"/>
      <c r="L239" s="52"/>
      <c r="M239" s="52"/>
      <c r="N239" s="50"/>
      <c r="O239" s="50"/>
      <c r="P239" s="51"/>
      <c r="Q239" s="50"/>
      <c r="R239" s="50"/>
      <c r="S239" s="52"/>
      <c r="T239" s="52"/>
      <c r="U239" s="53"/>
      <c r="V239" s="52"/>
      <c r="W239" s="54"/>
      <c r="X239" s="58">
        <f t="shared" si="144"/>
        <v>0</v>
      </c>
      <c r="Y239" s="65">
        <v>1</v>
      </c>
      <c r="Z239" s="55">
        <f t="shared" si="131"/>
        <v>1</v>
      </c>
      <c r="AA239" s="55">
        <f t="shared" si="132"/>
        <v>2</v>
      </c>
      <c r="AB239" s="55">
        <f t="shared" si="133"/>
        <v>0</v>
      </c>
      <c r="AC239" s="55">
        <f t="shared" si="129"/>
        <v>0</v>
      </c>
      <c r="AD239" s="55">
        <f t="shared" si="134"/>
        <v>0</v>
      </c>
      <c r="AE239" s="55">
        <f t="shared" si="130"/>
        <v>0</v>
      </c>
      <c r="AF239" s="55">
        <f t="shared" si="135"/>
        <v>0</v>
      </c>
      <c r="AG239" s="55">
        <f t="shared" si="136"/>
        <v>0</v>
      </c>
      <c r="AH239" s="55">
        <f t="shared" si="137"/>
        <v>0</v>
      </c>
      <c r="AI239" s="55">
        <f t="shared" si="138"/>
        <v>0</v>
      </c>
      <c r="AJ239" s="55">
        <v>0</v>
      </c>
      <c r="AK239" s="56"/>
      <c r="AL239" s="56">
        <v>0</v>
      </c>
      <c r="AM239" s="57">
        <f t="shared" si="142"/>
        <v>0</v>
      </c>
      <c r="AN239" s="58">
        <f t="shared" si="143"/>
        <v>0</v>
      </c>
      <c r="AO239" s="59">
        <v>41347</v>
      </c>
      <c r="AP239" s="14" t="s">
        <v>121</v>
      </c>
      <c r="AQ239" s="13" t="s">
        <v>411</v>
      </c>
      <c r="AR239" s="13" t="str">
        <f t="shared" si="122"/>
        <v>ROLANDO</v>
      </c>
      <c r="AS239" s="13" t="str">
        <f t="shared" si="123"/>
        <v>Julien</v>
      </c>
      <c r="AT239" s="13" t="str">
        <f t="shared" si="124"/>
        <v>VC Limas</v>
      </c>
      <c r="AU239" s="151">
        <f t="shared" si="121"/>
        <v>31196</v>
      </c>
      <c r="AV239" s="102" t="str">
        <f t="shared" si="125"/>
        <v>69</v>
      </c>
      <c r="AW239" s="13">
        <f t="shared" si="126"/>
        <v>1</v>
      </c>
      <c r="AX239" s="13">
        <f t="shared" si="127"/>
        <v>0</v>
      </c>
      <c r="AY239" s="13">
        <f t="shared" si="128"/>
        <v>0</v>
      </c>
    </row>
    <row r="240" spans="1:51" ht="13.5" customHeight="1" x14ac:dyDescent="0.25">
      <c r="A240" s="66" t="s">
        <v>302</v>
      </c>
      <c r="B240" s="67" t="s">
        <v>85</v>
      </c>
      <c r="C240" s="68" t="s">
        <v>22</v>
      </c>
      <c r="D240" s="69" t="s">
        <v>23</v>
      </c>
      <c r="E240" s="70">
        <v>27412</v>
      </c>
      <c r="F240" s="71"/>
      <c r="G240" s="72"/>
      <c r="H240" s="72"/>
      <c r="I240" s="73"/>
      <c r="J240" s="72" t="s">
        <v>56</v>
      </c>
      <c r="K240" s="72"/>
      <c r="L240" s="74"/>
      <c r="M240" s="74"/>
      <c r="N240" s="72"/>
      <c r="O240" s="72"/>
      <c r="P240" s="73"/>
      <c r="Q240" s="72"/>
      <c r="R240" s="72"/>
      <c r="S240" s="74"/>
      <c r="T240" s="74"/>
      <c r="U240" s="75"/>
      <c r="V240" s="74"/>
      <c r="W240" s="76"/>
      <c r="X240" s="77">
        <f t="shared" si="144"/>
        <v>0</v>
      </c>
      <c r="Y240" s="78">
        <f t="shared" ref="Y240:Y288" si="146">IF(OR(G240="X",P240="X",),1,0)</f>
        <v>0</v>
      </c>
      <c r="Z240" s="79">
        <f t="shared" si="131"/>
        <v>0</v>
      </c>
      <c r="AA240" s="79">
        <f t="shared" si="132"/>
        <v>0</v>
      </c>
      <c r="AB240" s="79">
        <f t="shared" si="133"/>
        <v>0</v>
      </c>
      <c r="AC240" s="79">
        <f t="shared" si="129"/>
        <v>3</v>
      </c>
      <c r="AD240" s="79">
        <f t="shared" si="134"/>
        <v>3</v>
      </c>
      <c r="AE240" s="79">
        <f t="shared" si="130"/>
        <v>0</v>
      </c>
      <c r="AF240" s="79">
        <f t="shared" si="135"/>
        <v>0</v>
      </c>
      <c r="AG240" s="79">
        <f t="shared" si="136"/>
        <v>0</v>
      </c>
      <c r="AH240" s="79">
        <f t="shared" si="137"/>
        <v>0</v>
      </c>
      <c r="AI240" s="79">
        <f t="shared" si="138"/>
        <v>0</v>
      </c>
      <c r="AJ240" s="79">
        <f t="shared" ref="AJ240:AJ258" si="147">IF((AI240-AH240-AF240-AD240-AB240-Y240&gt;=6),6,0)</f>
        <v>0</v>
      </c>
      <c r="AK240" s="80">
        <f t="shared" ref="AK240:AK258" si="148">IF(U240="x",7,0)</f>
        <v>0</v>
      </c>
      <c r="AL240" s="80">
        <f t="shared" ref="AL240:AL258" si="149">IF((AK240-AJ240-AH240-AF240-AD240-AB240-Y240&gt;=7),"F",0)</f>
        <v>0</v>
      </c>
      <c r="AM240" s="81">
        <f t="shared" si="142"/>
        <v>0</v>
      </c>
      <c r="AN240" s="77">
        <f t="shared" si="143"/>
        <v>0</v>
      </c>
      <c r="AO240" s="82">
        <v>41326</v>
      </c>
      <c r="AP240" s="13" t="s">
        <v>50</v>
      </c>
      <c r="AR240" s="13" t="str">
        <f t="shared" si="122"/>
        <v>ROSSI</v>
      </c>
      <c r="AS240" s="13" t="str">
        <f t="shared" si="123"/>
        <v>Jean-Pierre</v>
      </c>
      <c r="AT240" s="13" t="str">
        <f t="shared" si="124"/>
        <v>Team des Dombes</v>
      </c>
      <c r="AU240" s="151">
        <f t="shared" si="121"/>
        <v>27412</v>
      </c>
      <c r="AV240" s="102" t="str">
        <f t="shared" si="125"/>
        <v>01</v>
      </c>
      <c r="AW240" s="13">
        <f t="shared" si="126"/>
        <v>3</v>
      </c>
      <c r="AX240" s="13">
        <f t="shared" si="127"/>
        <v>0</v>
      </c>
      <c r="AY240" s="13">
        <f t="shared" si="128"/>
        <v>0</v>
      </c>
    </row>
    <row r="241" spans="1:51" ht="13.5" customHeight="1" x14ac:dyDescent="0.25">
      <c r="A241" s="44" t="s">
        <v>441</v>
      </c>
      <c r="B241" s="45" t="s">
        <v>202</v>
      </c>
      <c r="C241" s="46" t="s">
        <v>118</v>
      </c>
      <c r="D241" s="47" t="s">
        <v>35</v>
      </c>
      <c r="E241" s="48">
        <v>28566</v>
      </c>
      <c r="F241" s="49"/>
      <c r="G241" s="50"/>
      <c r="H241" s="50"/>
      <c r="I241" s="51"/>
      <c r="J241" s="50"/>
      <c r="K241" s="50" t="s">
        <v>56</v>
      </c>
      <c r="L241" s="52"/>
      <c r="M241" s="52"/>
      <c r="N241" s="50"/>
      <c r="O241" s="50"/>
      <c r="P241" s="51"/>
      <c r="Q241" s="50"/>
      <c r="R241" s="50"/>
      <c r="S241" s="52"/>
      <c r="T241" s="52"/>
      <c r="U241" s="53"/>
      <c r="V241" s="52"/>
      <c r="W241" s="54"/>
      <c r="X241" s="58">
        <f t="shared" si="144"/>
        <v>0</v>
      </c>
      <c r="Y241" s="65">
        <f t="shared" si="146"/>
        <v>0</v>
      </c>
      <c r="Z241" s="55">
        <f t="shared" si="131"/>
        <v>0</v>
      </c>
      <c r="AA241" s="55">
        <f t="shared" si="132"/>
        <v>0</v>
      </c>
      <c r="AB241" s="55">
        <f t="shared" si="133"/>
        <v>0</v>
      </c>
      <c r="AC241" s="55">
        <f t="shared" si="129"/>
        <v>0</v>
      </c>
      <c r="AD241" s="55">
        <f t="shared" si="134"/>
        <v>0</v>
      </c>
      <c r="AE241" s="55">
        <f t="shared" si="130"/>
        <v>4</v>
      </c>
      <c r="AF241" s="55">
        <f t="shared" si="135"/>
        <v>4</v>
      </c>
      <c r="AG241" s="55">
        <f t="shared" si="136"/>
        <v>0</v>
      </c>
      <c r="AH241" s="55">
        <f t="shared" si="137"/>
        <v>0</v>
      </c>
      <c r="AI241" s="55">
        <f t="shared" si="138"/>
        <v>0</v>
      </c>
      <c r="AJ241" s="55">
        <f t="shared" si="147"/>
        <v>0</v>
      </c>
      <c r="AK241" s="56">
        <f t="shared" si="148"/>
        <v>0</v>
      </c>
      <c r="AL241" s="56">
        <f t="shared" si="149"/>
        <v>0</v>
      </c>
      <c r="AM241" s="57">
        <f t="shared" si="142"/>
        <v>0</v>
      </c>
      <c r="AN241" s="58">
        <f t="shared" si="143"/>
        <v>0</v>
      </c>
      <c r="AO241" s="59">
        <v>41351</v>
      </c>
      <c r="AP241" s="13" t="s">
        <v>50</v>
      </c>
      <c r="AR241" s="13" t="str">
        <f t="shared" si="122"/>
        <v>ROUBAUD</v>
      </c>
      <c r="AS241" s="13" t="str">
        <f t="shared" si="123"/>
        <v>Patrick</v>
      </c>
      <c r="AT241" s="13" t="str">
        <f t="shared" si="124"/>
        <v>VSC Beaune</v>
      </c>
      <c r="AU241" s="151">
        <f t="shared" si="121"/>
        <v>28566</v>
      </c>
      <c r="AV241" s="102" t="str">
        <f t="shared" si="125"/>
        <v>21</v>
      </c>
      <c r="AW241" s="13">
        <f t="shared" si="126"/>
        <v>4</v>
      </c>
      <c r="AX241" s="13">
        <f t="shared" si="127"/>
        <v>0</v>
      </c>
      <c r="AY241" s="13">
        <f t="shared" si="128"/>
        <v>0</v>
      </c>
    </row>
    <row r="242" spans="1:51" ht="13.5" customHeight="1" x14ac:dyDescent="0.25">
      <c r="A242" s="66" t="s">
        <v>84</v>
      </c>
      <c r="B242" s="67" t="s">
        <v>85</v>
      </c>
      <c r="C242" s="68" t="s">
        <v>53</v>
      </c>
      <c r="D242" s="69" t="s">
        <v>35</v>
      </c>
      <c r="E242" s="70">
        <v>21230</v>
      </c>
      <c r="F242" s="71"/>
      <c r="G242" s="72"/>
      <c r="H242" s="72"/>
      <c r="I242" s="73"/>
      <c r="J242" s="72" t="s">
        <v>56</v>
      </c>
      <c r="K242" s="72"/>
      <c r="L242" s="74"/>
      <c r="M242" s="74"/>
      <c r="N242" s="72"/>
      <c r="O242" s="72"/>
      <c r="P242" s="73"/>
      <c r="Q242" s="72"/>
      <c r="R242" s="72"/>
      <c r="S242" s="74"/>
      <c r="T242" s="74"/>
      <c r="U242" s="75"/>
      <c r="V242" s="74"/>
      <c r="W242" s="76"/>
      <c r="X242" s="77">
        <f t="shared" si="144"/>
        <v>0</v>
      </c>
      <c r="Y242" s="78">
        <f t="shared" si="146"/>
        <v>0</v>
      </c>
      <c r="Z242" s="79">
        <f t="shared" si="131"/>
        <v>0</v>
      </c>
      <c r="AA242" s="79">
        <f t="shared" si="132"/>
        <v>0</v>
      </c>
      <c r="AB242" s="79">
        <f t="shared" si="133"/>
        <v>0</v>
      </c>
      <c r="AC242" s="79">
        <f t="shared" si="129"/>
        <v>3</v>
      </c>
      <c r="AD242" s="79">
        <f t="shared" si="134"/>
        <v>3</v>
      </c>
      <c r="AE242" s="79">
        <f t="shared" si="130"/>
        <v>0</v>
      </c>
      <c r="AF242" s="79">
        <f t="shared" si="135"/>
        <v>0</v>
      </c>
      <c r="AG242" s="79">
        <f t="shared" si="136"/>
        <v>0</v>
      </c>
      <c r="AH242" s="79">
        <f t="shared" si="137"/>
        <v>0</v>
      </c>
      <c r="AI242" s="79">
        <f t="shared" si="138"/>
        <v>0</v>
      </c>
      <c r="AJ242" s="79">
        <f t="shared" si="147"/>
        <v>0</v>
      </c>
      <c r="AK242" s="80">
        <f t="shared" si="148"/>
        <v>0</v>
      </c>
      <c r="AL242" s="80">
        <f t="shared" si="149"/>
        <v>0</v>
      </c>
      <c r="AM242" s="81">
        <f t="shared" si="142"/>
        <v>0</v>
      </c>
      <c r="AN242" s="77">
        <f t="shared" si="143"/>
        <v>0</v>
      </c>
      <c r="AO242" s="82">
        <v>41292</v>
      </c>
      <c r="AP242" s="13" t="s">
        <v>50</v>
      </c>
      <c r="AR242" s="13" t="str">
        <f t="shared" si="122"/>
        <v>ROUSSEL</v>
      </c>
      <c r="AS242" s="13" t="str">
        <f t="shared" si="123"/>
        <v>Jean-Pierre</v>
      </c>
      <c r="AT242" s="13" t="str">
        <f t="shared" si="124"/>
        <v>TC Auxone</v>
      </c>
      <c r="AU242" s="151">
        <f t="shared" si="121"/>
        <v>21230</v>
      </c>
      <c r="AV242" s="102" t="str">
        <f t="shared" si="125"/>
        <v>21</v>
      </c>
      <c r="AW242" s="13">
        <f t="shared" si="126"/>
        <v>3</v>
      </c>
      <c r="AX242" s="13">
        <f t="shared" si="127"/>
        <v>0</v>
      </c>
      <c r="AY242" s="13">
        <f t="shared" si="128"/>
        <v>0</v>
      </c>
    </row>
    <row r="243" spans="1:51" ht="13.5" customHeight="1" x14ac:dyDescent="0.25">
      <c r="A243" s="44" t="s">
        <v>84</v>
      </c>
      <c r="B243" s="45" t="s">
        <v>27</v>
      </c>
      <c r="C243" s="46" t="s">
        <v>495</v>
      </c>
      <c r="D243" s="47" t="s">
        <v>368</v>
      </c>
      <c r="E243" s="48">
        <v>23719</v>
      </c>
      <c r="F243" s="49"/>
      <c r="G243" s="50"/>
      <c r="H243" s="50"/>
      <c r="I243" s="51"/>
      <c r="J243" s="50"/>
      <c r="K243" s="50"/>
      <c r="L243" s="52"/>
      <c r="M243" s="52"/>
      <c r="N243" s="50"/>
      <c r="O243" s="50"/>
      <c r="P243" s="51"/>
      <c r="Q243" s="50"/>
      <c r="R243" s="50"/>
      <c r="S243" s="52" t="s">
        <v>56</v>
      </c>
      <c r="T243" s="52"/>
      <c r="U243" s="53"/>
      <c r="V243" s="52"/>
      <c r="W243" s="54"/>
      <c r="X243" s="58">
        <f t="shared" si="144"/>
        <v>0</v>
      </c>
      <c r="Y243" s="65">
        <f t="shared" si="146"/>
        <v>0</v>
      </c>
      <c r="Z243" s="55">
        <f t="shared" si="131"/>
        <v>0</v>
      </c>
      <c r="AA243" s="55">
        <f t="shared" si="132"/>
        <v>0</v>
      </c>
      <c r="AB243" s="55">
        <f t="shared" si="133"/>
        <v>0</v>
      </c>
      <c r="AC243" s="55">
        <f t="shared" si="129"/>
        <v>0</v>
      </c>
      <c r="AD243" s="55">
        <f t="shared" si="134"/>
        <v>0</v>
      </c>
      <c r="AE243" s="55">
        <f t="shared" si="130"/>
        <v>4</v>
      </c>
      <c r="AF243" s="55">
        <f t="shared" si="135"/>
        <v>4</v>
      </c>
      <c r="AG243" s="55">
        <f t="shared" si="136"/>
        <v>0</v>
      </c>
      <c r="AH243" s="55">
        <f t="shared" si="137"/>
        <v>0</v>
      </c>
      <c r="AI243" s="55">
        <f t="shared" si="138"/>
        <v>0</v>
      </c>
      <c r="AJ243" s="55">
        <f t="shared" si="147"/>
        <v>0</v>
      </c>
      <c r="AK243" s="56">
        <f t="shared" si="148"/>
        <v>0</v>
      </c>
      <c r="AL243" s="56">
        <f t="shared" si="149"/>
        <v>0</v>
      </c>
      <c r="AM243" s="57">
        <f t="shared" si="142"/>
        <v>0</v>
      </c>
      <c r="AN243" s="58">
        <f t="shared" si="143"/>
        <v>0</v>
      </c>
      <c r="AO243" s="59">
        <v>41366</v>
      </c>
      <c r="AP243" s="13" t="s">
        <v>50</v>
      </c>
      <c r="AR243" s="13" t="str">
        <f t="shared" si="122"/>
        <v>ROUSSEL</v>
      </c>
      <c r="AS243" s="13" t="str">
        <f t="shared" si="123"/>
        <v>Philippe</v>
      </c>
      <c r="AT243" s="13" t="str">
        <f t="shared" si="124"/>
        <v>VC Velay</v>
      </c>
      <c r="AU243" s="151">
        <f t="shared" si="121"/>
        <v>23719</v>
      </c>
      <c r="AV243" s="102" t="str">
        <f t="shared" si="125"/>
        <v>43</v>
      </c>
      <c r="AW243" s="13">
        <f t="shared" si="126"/>
        <v>4</v>
      </c>
      <c r="AX243" s="13">
        <f t="shared" si="127"/>
        <v>0</v>
      </c>
      <c r="AY243" s="13">
        <f t="shared" si="128"/>
        <v>0</v>
      </c>
    </row>
    <row r="244" spans="1:51" ht="13.5" customHeight="1" x14ac:dyDescent="0.25">
      <c r="A244" s="66" t="s">
        <v>490</v>
      </c>
      <c r="B244" s="67" t="s">
        <v>180</v>
      </c>
      <c r="C244" s="68" t="s">
        <v>473</v>
      </c>
      <c r="D244" s="69" t="s">
        <v>39</v>
      </c>
      <c r="E244" s="70">
        <v>30605</v>
      </c>
      <c r="F244" s="71"/>
      <c r="G244" s="72"/>
      <c r="H244" s="72"/>
      <c r="I244" s="73"/>
      <c r="J244" s="72"/>
      <c r="K244" s="72"/>
      <c r="L244" s="74"/>
      <c r="M244" s="74"/>
      <c r="N244" s="72"/>
      <c r="O244" s="72"/>
      <c r="P244" s="73"/>
      <c r="Q244" s="72" t="s">
        <v>56</v>
      </c>
      <c r="R244" s="72"/>
      <c r="S244" s="74"/>
      <c r="T244" s="74"/>
      <c r="U244" s="75"/>
      <c r="V244" s="74"/>
      <c r="W244" s="76"/>
      <c r="X244" s="77">
        <f t="shared" si="144"/>
        <v>0</v>
      </c>
      <c r="Y244" s="78">
        <f t="shared" si="146"/>
        <v>0</v>
      </c>
      <c r="Z244" s="79">
        <f t="shared" si="131"/>
        <v>0</v>
      </c>
      <c r="AA244" s="79">
        <f t="shared" si="132"/>
        <v>2</v>
      </c>
      <c r="AB244" s="79">
        <f t="shared" si="133"/>
        <v>2</v>
      </c>
      <c r="AC244" s="79">
        <f t="shared" si="129"/>
        <v>0</v>
      </c>
      <c r="AD244" s="79">
        <f t="shared" si="134"/>
        <v>0</v>
      </c>
      <c r="AE244" s="79">
        <f t="shared" si="130"/>
        <v>0</v>
      </c>
      <c r="AF244" s="79">
        <f t="shared" si="135"/>
        <v>0</v>
      </c>
      <c r="AG244" s="79">
        <f t="shared" si="136"/>
        <v>0</v>
      </c>
      <c r="AH244" s="79">
        <f t="shared" si="137"/>
        <v>0</v>
      </c>
      <c r="AI244" s="79">
        <f t="shared" si="138"/>
        <v>0</v>
      </c>
      <c r="AJ244" s="79">
        <f t="shared" si="147"/>
        <v>0</v>
      </c>
      <c r="AK244" s="80">
        <f t="shared" si="148"/>
        <v>0</v>
      </c>
      <c r="AL244" s="80">
        <f t="shared" si="149"/>
        <v>0</v>
      </c>
      <c r="AM244" s="81">
        <f t="shared" si="142"/>
        <v>0</v>
      </c>
      <c r="AN244" s="77">
        <f t="shared" si="143"/>
        <v>0</v>
      </c>
      <c r="AO244" s="82">
        <v>41365</v>
      </c>
      <c r="AP244" s="13" t="s">
        <v>50</v>
      </c>
      <c r="AR244" s="13" t="str">
        <f t="shared" si="122"/>
        <v>ROUSSET</v>
      </c>
      <c r="AS244" s="13" t="str">
        <f t="shared" si="123"/>
        <v>Guillaume</v>
      </c>
      <c r="AT244" s="13" t="str">
        <f t="shared" si="124"/>
        <v>UCF</v>
      </c>
      <c r="AU244" s="151">
        <f t="shared" si="121"/>
        <v>30605</v>
      </c>
      <c r="AV244" s="102" t="str">
        <f t="shared" si="125"/>
        <v>42</v>
      </c>
      <c r="AW244" s="13">
        <f t="shared" si="126"/>
        <v>2</v>
      </c>
      <c r="AX244" s="13">
        <f t="shared" si="127"/>
        <v>0</v>
      </c>
      <c r="AY244" s="13">
        <f t="shared" si="128"/>
        <v>0</v>
      </c>
    </row>
    <row r="245" spans="1:51" ht="13.5" customHeight="1" x14ac:dyDescent="0.25">
      <c r="A245" s="44" t="s">
        <v>268</v>
      </c>
      <c r="B245" s="45" t="s">
        <v>344</v>
      </c>
      <c r="C245" s="46" t="s">
        <v>356</v>
      </c>
      <c r="D245" s="47" t="s">
        <v>300</v>
      </c>
      <c r="E245" s="48"/>
      <c r="F245" s="49"/>
      <c r="G245" s="50" t="s">
        <v>56</v>
      </c>
      <c r="H245" s="50"/>
      <c r="I245" s="51"/>
      <c r="J245" s="50"/>
      <c r="K245" s="50"/>
      <c r="L245" s="52"/>
      <c r="M245" s="52"/>
      <c r="N245" s="50"/>
      <c r="O245" s="50"/>
      <c r="P245" s="51"/>
      <c r="Q245" s="50"/>
      <c r="R245" s="50"/>
      <c r="S245" s="52" t="s">
        <v>56</v>
      </c>
      <c r="T245" s="52"/>
      <c r="U245" s="53"/>
      <c r="V245" s="52"/>
      <c r="W245" s="54"/>
      <c r="X245" s="58">
        <f t="shared" si="144"/>
        <v>0</v>
      </c>
      <c r="Y245" s="65">
        <f t="shared" si="146"/>
        <v>1</v>
      </c>
      <c r="Z245" s="55">
        <f t="shared" si="131"/>
        <v>1</v>
      </c>
      <c r="AA245" s="55">
        <f t="shared" si="132"/>
        <v>0</v>
      </c>
      <c r="AB245" s="55">
        <f t="shared" si="133"/>
        <v>0</v>
      </c>
      <c r="AC245" s="55">
        <f t="shared" si="129"/>
        <v>0</v>
      </c>
      <c r="AD245" s="55">
        <f t="shared" si="134"/>
        <v>0</v>
      </c>
      <c r="AE245" s="55">
        <f t="shared" si="130"/>
        <v>4</v>
      </c>
      <c r="AF245" s="55">
        <f t="shared" si="135"/>
        <v>0</v>
      </c>
      <c r="AG245" s="55">
        <f t="shared" si="136"/>
        <v>0</v>
      </c>
      <c r="AH245" s="55">
        <f t="shared" si="137"/>
        <v>0</v>
      </c>
      <c r="AI245" s="55">
        <f t="shared" si="138"/>
        <v>0</v>
      </c>
      <c r="AJ245" s="55">
        <f t="shared" si="147"/>
        <v>0</v>
      </c>
      <c r="AK245" s="56">
        <f t="shared" si="148"/>
        <v>0</v>
      </c>
      <c r="AL245" s="56">
        <f t="shared" si="149"/>
        <v>0</v>
      </c>
      <c r="AM245" s="57">
        <f t="shared" si="142"/>
        <v>0</v>
      </c>
      <c r="AN245" s="58">
        <f t="shared" si="143"/>
        <v>0</v>
      </c>
      <c r="AO245" s="59">
        <v>41353</v>
      </c>
      <c r="AP245" s="13" t="s">
        <v>50</v>
      </c>
      <c r="AQ245" s="13" t="s">
        <v>456</v>
      </c>
      <c r="AR245" s="13" t="str">
        <f t="shared" si="122"/>
        <v>ROYER</v>
      </c>
      <c r="AS245" s="13" t="str">
        <f t="shared" si="123"/>
        <v>Alan</v>
      </c>
      <c r="AT245" s="13" t="str">
        <f t="shared" si="124"/>
        <v>CC Etupes</v>
      </c>
      <c r="AU245" s="151">
        <f t="shared" si="121"/>
        <v>0</v>
      </c>
      <c r="AV245" s="102" t="str">
        <f t="shared" si="125"/>
        <v>25</v>
      </c>
      <c r="AW245" s="13">
        <f t="shared" si="126"/>
        <v>1</v>
      </c>
      <c r="AX245" s="13">
        <f t="shared" si="127"/>
        <v>0</v>
      </c>
      <c r="AY245" s="13">
        <f t="shared" si="128"/>
        <v>0</v>
      </c>
    </row>
    <row r="246" spans="1:51" ht="13.5" customHeight="1" x14ac:dyDescent="0.25">
      <c r="A246" s="66" t="s">
        <v>269</v>
      </c>
      <c r="B246" s="67" t="s">
        <v>270</v>
      </c>
      <c r="C246" s="68" t="s">
        <v>1</v>
      </c>
      <c r="D246" s="69" t="s">
        <v>23</v>
      </c>
      <c r="E246" s="70">
        <v>24552</v>
      </c>
      <c r="F246" s="71"/>
      <c r="G246" s="72"/>
      <c r="H246" s="72"/>
      <c r="I246" s="73"/>
      <c r="J246" s="72"/>
      <c r="K246" s="72"/>
      <c r="L246" s="74"/>
      <c r="M246" s="74" t="s">
        <v>56</v>
      </c>
      <c r="N246" s="72"/>
      <c r="O246" s="72"/>
      <c r="P246" s="73"/>
      <c r="Q246" s="72"/>
      <c r="R246" s="72"/>
      <c r="S246" s="74"/>
      <c r="T246" s="74"/>
      <c r="U246" s="75"/>
      <c r="V246" s="74"/>
      <c r="W246" s="76"/>
      <c r="X246" s="77">
        <f t="shared" si="144"/>
        <v>0</v>
      </c>
      <c r="Y246" s="78">
        <f t="shared" si="146"/>
        <v>0</v>
      </c>
      <c r="Z246" s="79">
        <f t="shared" si="131"/>
        <v>0</v>
      </c>
      <c r="AA246" s="79">
        <f t="shared" si="132"/>
        <v>0</v>
      </c>
      <c r="AB246" s="79">
        <f t="shared" si="133"/>
        <v>0</v>
      </c>
      <c r="AC246" s="79">
        <f t="shared" si="129"/>
        <v>0</v>
      </c>
      <c r="AD246" s="79">
        <f t="shared" si="134"/>
        <v>0</v>
      </c>
      <c r="AE246" s="79">
        <f t="shared" si="130"/>
        <v>0</v>
      </c>
      <c r="AF246" s="79">
        <f t="shared" si="135"/>
        <v>0</v>
      </c>
      <c r="AG246" s="79">
        <f t="shared" si="136"/>
        <v>0</v>
      </c>
      <c r="AH246" s="79">
        <f t="shared" si="137"/>
        <v>0</v>
      </c>
      <c r="AI246" s="79">
        <f t="shared" si="138"/>
        <v>6</v>
      </c>
      <c r="AJ246" s="79">
        <f t="shared" si="147"/>
        <v>6</v>
      </c>
      <c r="AK246" s="80">
        <f t="shared" si="148"/>
        <v>0</v>
      </c>
      <c r="AL246" s="80">
        <f t="shared" si="149"/>
        <v>0</v>
      </c>
      <c r="AM246" s="81">
        <f t="shared" si="142"/>
        <v>0</v>
      </c>
      <c r="AN246" s="77">
        <f t="shared" si="143"/>
        <v>0</v>
      </c>
      <c r="AO246" s="82">
        <v>41344</v>
      </c>
      <c r="AP246" s="13" t="s">
        <v>50</v>
      </c>
      <c r="AR246" s="13" t="str">
        <f t="shared" si="122"/>
        <v>RUBERTI</v>
      </c>
      <c r="AS246" s="13" t="str">
        <f t="shared" si="123"/>
        <v>Mireille</v>
      </c>
      <c r="AT246" s="13" t="str">
        <f t="shared" si="124"/>
        <v>CC Chatillon</v>
      </c>
      <c r="AU246" s="151">
        <f t="shared" si="121"/>
        <v>24552</v>
      </c>
      <c r="AV246" s="102" t="str">
        <f t="shared" si="125"/>
        <v>01</v>
      </c>
      <c r="AW246" s="13">
        <f t="shared" si="126"/>
        <v>6</v>
      </c>
      <c r="AX246" s="13">
        <f t="shared" si="127"/>
        <v>0</v>
      </c>
      <c r="AY246" s="13">
        <f t="shared" si="128"/>
        <v>0</v>
      </c>
    </row>
    <row r="247" spans="1:51" ht="13.5" customHeight="1" x14ac:dyDescent="0.25">
      <c r="A247" s="44" t="s">
        <v>269</v>
      </c>
      <c r="B247" s="45" t="s">
        <v>271</v>
      </c>
      <c r="C247" s="46" t="s">
        <v>1</v>
      </c>
      <c r="D247" s="47" t="s">
        <v>23</v>
      </c>
      <c r="E247" s="48">
        <v>23295</v>
      </c>
      <c r="F247" s="49"/>
      <c r="G247" s="50"/>
      <c r="H247" s="50"/>
      <c r="I247" s="51" t="s">
        <v>56</v>
      </c>
      <c r="J247" s="50"/>
      <c r="K247" s="50"/>
      <c r="L247" s="52"/>
      <c r="M247" s="52"/>
      <c r="N247" s="50"/>
      <c r="O247" s="50"/>
      <c r="P247" s="51"/>
      <c r="Q247" s="50"/>
      <c r="R247" s="50"/>
      <c r="S247" s="52"/>
      <c r="T247" s="52"/>
      <c r="U247" s="53"/>
      <c r="V247" s="52"/>
      <c r="W247" s="54"/>
      <c r="X247" s="58">
        <f t="shared" si="144"/>
        <v>0</v>
      </c>
      <c r="Y247" s="65">
        <f t="shared" si="146"/>
        <v>0</v>
      </c>
      <c r="Z247" s="55">
        <f t="shared" si="131"/>
        <v>0</v>
      </c>
      <c r="AA247" s="55">
        <f t="shared" si="132"/>
        <v>2</v>
      </c>
      <c r="AB247" s="55">
        <f t="shared" si="133"/>
        <v>2</v>
      </c>
      <c r="AC247" s="55">
        <f t="shared" si="129"/>
        <v>0</v>
      </c>
      <c r="AD247" s="55">
        <f t="shared" si="134"/>
        <v>0</v>
      </c>
      <c r="AE247" s="55">
        <f t="shared" si="130"/>
        <v>0</v>
      </c>
      <c r="AF247" s="55">
        <f t="shared" si="135"/>
        <v>0</v>
      </c>
      <c r="AG247" s="55">
        <f t="shared" si="136"/>
        <v>0</v>
      </c>
      <c r="AH247" s="55">
        <f t="shared" si="137"/>
        <v>0</v>
      </c>
      <c r="AI247" s="55">
        <f t="shared" si="138"/>
        <v>0</v>
      </c>
      <c r="AJ247" s="55">
        <f t="shared" si="147"/>
        <v>0</v>
      </c>
      <c r="AK247" s="56">
        <f t="shared" si="148"/>
        <v>0</v>
      </c>
      <c r="AL247" s="56">
        <f t="shared" si="149"/>
        <v>0</v>
      </c>
      <c r="AM247" s="57">
        <f t="shared" si="142"/>
        <v>0</v>
      </c>
      <c r="AN247" s="58">
        <f t="shared" si="143"/>
        <v>0</v>
      </c>
      <c r="AO247" s="59">
        <v>41344</v>
      </c>
      <c r="AP247" s="13" t="s">
        <v>50</v>
      </c>
      <c r="AR247" s="13" t="str">
        <f t="shared" si="122"/>
        <v>RUBERTI</v>
      </c>
      <c r="AS247" s="13" t="str">
        <f t="shared" si="123"/>
        <v>Roland</v>
      </c>
      <c r="AT247" s="13" t="str">
        <f t="shared" si="124"/>
        <v>CC Chatillon</v>
      </c>
      <c r="AU247" s="151">
        <f t="shared" si="121"/>
        <v>23295</v>
      </c>
      <c r="AV247" s="102" t="str">
        <f t="shared" si="125"/>
        <v>01</v>
      </c>
      <c r="AW247" s="13">
        <f t="shared" si="126"/>
        <v>2</v>
      </c>
      <c r="AX247" s="13">
        <f t="shared" si="127"/>
        <v>0</v>
      </c>
      <c r="AY247" s="13">
        <f t="shared" si="128"/>
        <v>0</v>
      </c>
    </row>
    <row r="248" spans="1:51" ht="13.5" customHeight="1" x14ac:dyDescent="0.25">
      <c r="A248" s="66" t="s">
        <v>272</v>
      </c>
      <c r="B248" s="67" t="s">
        <v>115</v>
      </c>
      <c r="C248" s="68" t="s">
        <v>318</v>
      </c>
      <c r="D248" s="69" t="s">
        <v>39</v>
      </c>
      <c r="E248" s="70">
        <v>26800</v>
      </c>
      <c r="F248" s="71"/>
      <c r="G248" s="72"/>
      <c r="H248" s="72" t="s">
        <v>56</v>
      </c>
      <c r="I248" s="73"/>
      <c r="J248" s="72"/>
      <c r="K248" s="72"/>
      <c r="L248" s="74"/>
      <c r="M248" s="74"/>
      <c r="N248" s="72"/>
      <c r="O248" s="72"/>
      <c r="P248" s="73" t="s">
        <v>56</v>
      </c>
      <c r="Q248" s="72"/>
      <c r="R248" s="72"/>
      <c r="S248" s="74"/>
      <c r="T248" s="74"/>
      <c r="U248" s="75"/>
      <c r="V248" s="74"/>
      <c r="W248" s="76"/>
      <c r="X248" s="77">
        <f t="shared" si="144"/>
        <v>0</v>
      </c>
      <c r="Y248" s="78">
        <f t="shared" si="146"/>
        <v>1</v>
      </c>
      <c r="Z248" s="79">
        <f t="shared" si="131"/>
        <v>1</v>
      </c>
      <c r="AA248" s="79">
        <f t="shared" si="132"/>
        <v>2</v>
      </c>
      <c r="AB248" s="79">
        <f t="shared" si="133"/>
        <v>0</v>
      </c>
      <c r="AC248" s="79">
        <f t="shared" si="129"/>
        <v>0</v>
      </c>
      <c r="AD248" s="79">
        <f t="shared" si="134"/>
        <v>0</v>
      </c>
      <c r="AE248" s="79">
        <f t="shared" si="130"/>
        <v>0</v>
      </c>
      <c r="AF248" s="79">
        <f t="shared" si="135"/>
        <v>0</v>
      </c>
      <c r="AG248" s="79">
        <f t="shared" si="136"/>
        <v>0</v>
      </c>
      <c r="AH248" s="79">
        <f t="shared" si="137"/>
        <v>0</v>
      </c>
      <c r="AI248" s="79">
        <f t="shared" si="138"/>
        <v>0</v>
      </c>
      <c r="AJ248" s="79">
        <f t="shared" si="147"/>
        <v>0</v>
      </c>
      <c r="AK248" s="80">
        <f t="shared" si="148"/>
        <v>0</v>
      </c>
      <c r="AL248" s="80">
        <f t="shared" si="149"/>
        <v>0</v>
      </c>
      <c r="AM248" s="81">
        <f t="shared" si="142"/>
        <v>0</v>
      </c>
      <c r="AN248" s="77">
        <f t="shared" si="143"/>
        <v>0</v>
      </c>
      <c r="AO248" s="82">
        <v>41365</v>
      </c>
      <c r="AP248" s="13" t="s">
        <v>50</v>
      </c>
      <c r="AR248" s="13" t="str">
        <f t="shared" si="122"/>
        <v>SALAH</v>
      </c>
      <c r="AS248" s="13" t="str">
        <f t="shared" si="123"/>
        <v>Nicolas</v>
      </c>
      <c r="AT248" s="13" t="str">
        <f t="shared" si="124"/>
        <v>ASOS St-Galmier</v>
      </c>
      <c r="AU248" s="151">
        <f t="shared" si="121"/>
        <v>26800</v>
      </c>
      <c r="AV248" s="102" t="str">
        <f t="shared" si="125"/>
        <v>42</v>
      </c>
      <c r="AW248" s="13">
        <f t="shared" si="126"/>
        <v>1</v>
      </c>
      <c r="AX248" s="13">
        <f t="shared" si="127"/>
        <v>0</v>
      </c>
      <c r="AY248" s="13">
        <f t="shared" si="128"/>
        <v>0</v>
      </c>
    </row>
    <row r="249" spans="1:51" ht="13.5" customHeight="1" x14ac:dyDescent="0.25">
      <c r="A249" s="44" t="s">
        <v>371</v>
      </c>
      <c r="B249" s="45" t="s">
        <v>107</v>
      </c>
      <c r="C249" s="46" t="s">
        <v>324</v>
      </c>
      <c r="D249" s="47" t="s">
        <v>39</v>
      </c>
      <c r="E249" s="48">
        <v>28358</v>
      </c>
      <c r="F249" s="49"/>
      <c r="G249" s="50"/>
      <c r="H249" s="50"/>
      <c r="I249" s="51"/>
      <c r="J249" s="50"/>
      <c r="K249" s="50"/>
      <c r="L249" s="52"/>
      <c r="M249" s="52"/>
      <c r="N249" s="50"/>
      <c r="O249" s="50"/>
      <c r="P249" s="51"/>
      <c r="Q249" s="50"/>
      <c r="R249" s="50"/>
      <c r="S249" s="52" t="s">
        <v>56</v>
      </c>
      <c r="T249" s="52"/>
      <c r="U249" s="53"/>
      <c r="V249" s="52"/>
      <c r="W249" s="54"/>
      <c r="X249" s="58">
        <f t="shared" si="144"/>
        <v>0</v>
      </c>
      <c r="Y249" s="65">
        <f t="shared" si="146"/>
        <v>0</v>
      </c>
      <c r="Z249" s="55">
        <f t="shared" si="131"/>
        <v>0</v>
      </c>
      <c r="AA249" s="55">
        <f t="shared" si="132"/>
        <v>0</v>
      </c>
      <c r="AB249" s="55">
        <f t="shared" si="133"/>
        <v>0</v>
      </c>
      <c r="AC249" s="55">
        <f t="shared" si="129"/>
        <v>0</v>
      </c>
      <c r="AD249" s="55">
        <f t="shared" si="134"/>
        <v>0</v>
      </c>
      <c r="AE249" s="55">
        <f t="shared" si="130"/>
        <v>4</v>
      </c>
      <c r="AF249" s="55">
        <f t="shared" si="135"/>
        <v>4</v>
      </c>
      <c r="AG249" s="55">
        <f t="shared" si="136"/>
        <v>0</v>
      </c>
      <c r="AH249" s="55">
        <f t="shared" si="137"/>
        <v>0</v>
      </c>
      <c r="AI249" s="55">
        <f t="shared" si="138"/>
        <v>0</v>
      </c>
      <c r="AJ249" s="55">
        <f t="shared" si="147"/>
        <v>0</v>
      </c>
      <c r="AK249" s="56">
        <f t="shared" si="148"/>
        <v>0</v>
      </c>
      <c r="AL249" s="56">
        <f t="shared" si="149"/>
        <v>0</v>
      </c>
      <c r="AM249" s="57">
        <f t="shared" si="142"/>
        <v>0</v>
      </c>
      <c r="AN249" s="58">
        <f t="shared" si="143"/>
        <v>0</v>
      </c>
      <c r="AO249" s="59">
        <v>41339</v>
      </c>
      <c r="AP249" s="4" t="s">
        <v>50</v>
      </c>
      <c r="AR249" s="13" t="str">
        <f t="shared" si="122"/>
        <v>SALQUE</v>
      </c>
      <c r="AS249" s="13" t="str">
        <f t="shared" si="123"/>
        <v>Olivier</v>
      </c>
      <c r="AT249" s="13" t="str">
        <f t="shared" si="124"/>
        <v>Dynamic Vélo Riorges</v>
      </c>
      <c r="AU249" s="151">
        <f t="shared" si="121"/>
        <v>28358</v>
      </c>
      <c r="AV249" s="102" t="str">
        <f t="shared" si="125"/>
        <v>42</v>
      </c>
      <c r="AW249" s="13">
        <f t="shared" si="126"/>
        <v>4</v>
      </c>
      <c r="AX249" s="13">
        <f t="shared" si="127"/>
        <v>0</v>
      </c>
      <c r="AY249" s="13">
        <f t="shared" si="128"/>
        <v>0</v>
      </c>
    </row>
    <row r="250" spans="1:51" ht="13.5" customHeight="1" x14ac:dyDescent="0.25">
      <c r="A250" s="66" t="s">
        <v>273</v>
      </c>
      <c r="B250" s="67" t="s">
        <v>117</v>
      </c>
      <c r="C250" s="68" t="s">
        <v>16</v>
      </c>
      <c r="D250" s="69" t="s">
        <v>35</v>
      </c>
      <c r="E250" s="70">
        <v>23248</v>
      </c>
      <c r="F250" s="71"/>
      <c r="G250" s="72"/>
      <c r="H250" s="72"/>
      <c r="I250" s="73"/>
      <c r="J250" s="72"/>
      <c r="K250" s="72"/>
      <c r="L250" s="74"/>
      <c r="M250" s="74"/>
      <c r="N250" s="72"/>
      <c r="O250" s="72"/>
      <c r="P250" s="73"/>
      <c r="Q250" s="72"/>
      <c r="R250" s="72"/>
      <c r="S250" s="74" t="s">
        <v>56</v>
      </c>
      <c r="T250" s="74"/>
      <c r="U250" s="75"/>
      <c r="V250" s="74"/>
      <c r="W250" s="76"/>
      <c r="X250" s="77">
        <f t="shared" si="144"/>
        <v>0</v>
      </c>
      <c r="Y250" s="78">
        <f t="shared" si="146"/>
        <v>0</v>
      </c>
      <c r="Z250" s="79">
        <f t="shared" si="131"/>
        <v>0</v>
      </c>
      <c r="AA250" s="79">
        <f t="shared" si="132"/>
        <v>0</v>
      </c>
      <c r="AB250" s="79">
        <f t="shared" si="133"/>
        <v>0</v>
      </c>
      <c r="AC250" s="79">
        <f t="shared" si="129"/>
        <v>0</v>
      </c>
      <c r="AD250" s="79">
        <f t="shared" si="134"/>
        <v>0</v>
      </c>
      <c r="AE250" s="79">
        <f t="shared" si="130"/>
        <v>4</v>
      </c>
      <c r="AF250" s="79">
        <f t="shared" si="135"/>
        <v>4</v>
      </c>
      <c r="AG250" s="79">
        <f t="shared" si="136"/>
        <v>0</v>
      </c>
      <c r="AH250" s="79">
        <f t="shared" si="137"/>
        <v>0</v>
      </c>
      <c r="AI250" s="79">
        <f t="shared" si="138"/>
        <v>0</v>
      </c>
      <c r="AJ250" s="79">
        <f t="shared" si="147"/>
        <v>0</v>
      </c>
      <c r="AK250" s="80">
        <f t="shared" si="148"/>
        <v>0</v>
      </c>
      <c r="AL250" s="80">
        <f t="shared" si="149"/>
        <v>0</v>
      </c>
      <c r="AM250" s="81">
        <f t="shared" si="142"/>
        <v>0</v>
      </c>
      <c r="AN250" s="77">
        <f t="shared" si="143"/>
        <v>0</v>
      </c>
      <c r="AO250" s="82">
        <v>41365</v>
      </c>
      <c r="AP250" s="13" t="s">
        <v>50</v>
      </c>
      <c r="AR250" s="13" t="str">
        <f t="shared" si="122"/>
        <v>SEGUIN</v>
      </c>
      <c r="AS250" s="13" t="str">
        <f t="shared" si="123"/>
        <v>Thierry</v>
      </c>
      <c r="AT250" s="13" t="str">
        <f t="shared" si="124"/>
        <v>ASL Hauteville</v>
      </c>
      <c r="AU250" s="151">
        <f t="shared" si="121"/>
        <v>23248</v>
      </c>
      <c r="AV250" s="102" t="str">
        <f t="shared" si="125"/>
        <v>21</v>
      </c>
      <c r="AW250" s="13">
        <f t="shared" si="126"/>
        <v>4</v>
      </c>
      <c r="AX250" s="13">
        <f t="shared" si="127"/>
        <v>0</v>
      </c>
      <c r="AY250" s="13">
        <f t="shared" si="128"/>
        <v>0</v>
      </c>
    </row>
    <row r="251" spans="1:51" ht="13.5" customHeight="1" x14ac:dyDescent="0.25">
      <c r="A251" s="44" t="s">
        <v>274</v>
      </c>
      <c r="B251" s="45" t="s">
        <v>178</v>
      </c>
      <c r="C251" s="46" t="s">
        <v>324</v>
      </c>
      <c r="D251" s="47" t="s">
        <v>39</v>
      </c>
      <c r="E251" s="48">
        <v>34565</v>
      </c>
      <c r="F251" s="49"/>
      <c r="G251" s="50"/>
      <c r="H251" s="50"/>
      <c r="I251" s="51"/>
      <c r="J251" s="50"/>
      <c r="K251" s="50" t="s">
        <v>56</v>
      </c>
      <c r="L251" s="52"/>
      <c r="M251" s="52"/>
      <c r="N251" s="50"/>
      <c r="O251" s="50"/>
      <c r="P251" s="51"/>
      <c r="Q251" s="50"/>
      <c r="R251" s="50"/>
      <c r="S251" s="52" t="s">
        <v>56</v>
      </c>
      <c r="T251" s="52"/>
      <c r="U251" s="53"/>
      <c r="V251" s="52"/>
      <c r="W251" s="54"/>
      <c r="X251" s="58">
        <f t="shared" si="144"/>
        <v>0</v>
      </c>
      <c r="Y251" s="65">
        <f t="shared" si="146"/>
        <v>0</v>
      </c>
      <c r="Z251" s="55">
        <f t="shared" si="131"/>
        <v>0</v>
      </c>
      <c r="AA251" s="55">
        <f t="shared" si="132"/>
        <v>0</v>
      </c>
      <c r="AB251" s="55">
        <f t="shared" si="133"/>
        <v>0</v>
      </c>
      <c r="AC251" s="55">
        <f t="shared" si="129"/>
        <v>0</v>
      </c>
      <c r="AD251" s="55">
        <f t="shared" si="134"/>
        <v>0</v>
      </c>
      <c r="AE251" s="55">
        <f t="shared" si="130"/>
        <v>4</v>
      </c>
      <c r="AF251" s="55">
        <f t="shared" si="135"/>
        <v>4</v>
      </c>
      <c r="AG251" s="55">
        <f t="shared" si="136"/>
        <v>0</v>
      </c>
      <c r="AH251" s="55">
        <f t="shared" si="137"/>
        <v>0</v>
      </c>
      <c r="AI251" s="55">
        <f t="shared" si="138"/>
        <v>0</v>
      </c>
      <c r="AJ251" s="55">
        <f t="shared" si="147"/>
        <v>0</v>
      </c>
      <c r="AK251" s="56">
        <f t="shared" si="148"/>
        <v>0</v>
      </c>
      <c r="AL251" s="56">
        <f t="shared" si="149"/>
        <v>0</v>
      </c>
      <c r="AM251" s="57">
        <f t="shared" si="142"/>
        <v>0</v>
      </c>
      <c r="AN251" s="58">
        <f t="shared" si="143"/>
        <v>0</v>
      </c>
      <c r="AO251" s="59">
        <v>41339</v>
      </c>
      <c r="AP251" s="4" t="s">
        <v>50</v>
      </c>
      <c r="AR251" s="13" t="str">
        <f t="shared" si="122"/>
        <v>SERINO</v>
      </c>
      <c r="AS251" s="13" t="str">
        <f t="shared" si="123"/>
        <v>Eddy</v>
      </c>
      <c r="AT251" s="13" t="str">
        <f t="shared" si="124"/>
        <v>Dynamic Vélo Riorges</v>
      </c>
      <c r="AU251" s="151">
        <f t="shared" si="121"/>
        <v>34565</v>
      </c>
      <c r="AV251" s="102" t="str">
        <f t="shared" si="125"/>
        <v>42</v>
      </c>
      <c r="AW251" s="13">
        <f t="shared" si="126"/>
        <v>4</v>
      </c>
      <c r="AX251" s="13">
        <f t="shared" si="127"/>
        <v>0</v>
      </c>
      <c r="AY251" s="13">
        <f t="shared" si="128"/>
        <v>0</v>
      </c>
    </row>
    <row r="252" spans="1:51" ht="13.5" customHeight="1" x14ac:dyDescent="0.25">
      <c r="A252" s="66" t="s">
        <v>47</v>
      </c>
      <c r="B252" s="67" t="s">
        <v>48</v>
      </c>
      <c r="C252" s="68" t="s">
        <v>96</v>
      </c>
      <c r="D252" s="69" t="s">
        <v>29</v>
      </c>
      <c r="E252" s="70">
        <v>27239</v>
      </c>
      <c r="F252" s="71"/>
      <c r="G252" s="72" t="s">
        <v>56</v>
      </c>
      <c r="H252" s="72"/>
      <c r="I252" s="73"/>
      <c r="J252" s="72"/>
      <c r="K252" s="72"/>
      <c r="L252" s="74"/>
      <c r="M252" s="74"/>
      <c r="N252" s="72"/>
      <c r="O252" s="72"/>
      <c r="P252" s="73"/>
      <c r="Q252" s="72" t="s">
        <v>56</v>
      </c>
      <c r="R252" s="72"/>
      <c r="S252" s="74"/>
      <c r="T252" s="74"/>
      <c r="U252" s="75"/>
      <c r="V252" s="74"/>
      <c r="W252" s="76"/>
      <c r="X252" s="77">
        <f t="shared" si="144"/>
        <v>0</v>
      </c>
      <c r="Y252" s="78">
        <f t="shared" si="146"/>
        <v>1</v>
      </c>
      <c r="Z252" s="79">
        <f t="shared" si="131"/>
        <v>1</v>
      </c>
      <c r="AA252" s="79">
        <f t="shared" si="132"/>
        <v>2</v>
      </c>
      <c r="AB252" s="79">
        <f t="shared" si="133"/>
        <v>0</v>
      </c>
      <c r="AC252" s="79">
        <f t="shared" si="129"/>
        <v>0</v>
      </c>
      <c r="AD252" s="79">
        <f t="shared" si="134"/>
        <v>0</v>
      </c>
      <c r="AE252" s="79">
        <f t="shared" si="130"/>
        <v>0</v>
      </c>
      <c r="AF252" s="79">
        <f t="shared" si="135"/>
        <v>0</v>
      </c>
      <c r="AG252" s="79">
        <f t="shared" si="136"/>
        <v>0</v>
      </c>
      <c r="AH252" s="79">
        <f t="shared" si="137"/>
        <v>0</v>
      </c>
      <c r="AI252" s="79">
        <f t="shared" si="138"/>
        <v>0</v>
      </c>
      <c r="AJ252" s="79">
        <f t="shared" si="147"/>
        <v>0</v>
      </c>
      <c r="AK252" s="80">
        <f t="shared" si="148"/>
        <v>0</v>
      </c>
      <c r="AL252" s="80">
        <f t="shared" si="149"/>
        <v>0</v>
      </c>
      <c r="AM252" s="81">
        <f t="shared" si="142"/>
        <v>0</v>
      </c>
      <c r="AN252" s="77">
        <f t="shared" si="143"/>
        <v>0</v>
      </c>
      <c r="AO252" s="82">
        <v>41344</v>
      </c>
      <c r="AP252" s="13" t="s">
        <v>50</v>
      </c>
      <c r="AR252" s="13" t="str">
        <f t="shared" si="122"/>
        <v>SERTHELON</v>
      </c>
      <c r="AS252" s="13" t="str">
        <f t="shared" si="123"/>
        <v>Damien</v>
      </c>
      <c r="AT252" s="13" t="str">
        <f t="shared" si="124"/>
        <v>VC Caladois</v>
      </c>
      <c r="AU252" s="151">
        <f t="shared" si="121"/>
        <v>27239</v>
      </c>
      <c r="AV252" s="102" t="str">
        <f t="shared" si="125"/>
        <v>69</v>
      </c>
      <c r="AW252" s="13">
        <f t="shared" si="126"/>
        <v>1</v>
      </c>
      <c r="AX252" s="13">
        <f t="shared" si="127"/>
        <v>0</v>
      </c>
      <c r="AY252" s="13">
        <f t="shared" si="128"/>
        <v>0</v>
      </c>
    </row>
    <row r="253" spans="1:51" ht="13.5" customHeight="1" x14ac:dyDescent="0.25">
      <c r="A253" s="44" t="s">
        <v>431</v>
      </c>
      <c r="B253" s="45" t="s">
        <v>256</v>
      </c>
      <c r="C253" s="46" t="s">
        <v>414</v>
      </c>
      <c r="D253" s="47" t="s">
        <v>29</v>
      </c>
      <c r="E253" s="48"/>
      <c r="F253" s="49"/>
      <c r="G253" s="50"/>
      <c r="H253" s="50"/>
      <c r="I253" s="51"/>
      <c r="J253" s="50"/>
      <c r="K253" s="50"/>
      <c r="L253" s="52"/>
      <c r="M253" s="52"/>
      <c r="N253" s="50"/>
      <c r="O253" s="50"/>
      <c r="P253" s="51"/>
      <c r="Q253" s="50"/>
      <c r="R253" s="50"/>
      <c r="S253" s="52" t="s">
        <v>56</v>
      </c>
      <c r="T253" s="52"/>
      <c r="U253" s="53"/>
      <c r="V253" s="52"/>
      <c r="W253" s="54"/>
      <c r="X253" s="58">
        <f t="shared" si="144"/>
        <v>0</v>
      </c>
      <c r="Y253" s="65">
        <f t="shared" si="146"/>
        <v>0</v>
      </c>
      <c r="Z253" s="55">
        <f t="shared" si="131"/>
        <v>0</v>
      </c>
      <c r="AA253" s="55">
        <f t="shared" si="132"/>
        <v>0</v>
      </c>
      <c r="AB253" s="55">
        <f t="shared" si="133"/>
        <v>0</v>
      </c>
      <c r="AC253" s="55">
        <f t="shared" si="129"/>
        <v>0</v>
      </c>
      <c r="AD253" s="55">
        <f t="shared" si="134"/>
        <v>0</v>
      </c>
      <c r="AE253" s="55">
        <f t="shared" si="130"/>
        <v>4</v>
      </c>
      <c r="AF253" s="55">
        <f t="shared" si="135"/>
        <v>4</v>
      </c>
      <c r="AG253" s="55">
        <f t="shared" si="136"/>
        <v>0</v>
      </c>
      <c r="AH253" s="55">
        <f t="shared" si="137"/>
        <v>0</v>
      </c>
      <c r="AI253" s="55">
        <f t="shared" si="138"/>
        <v>0</v>
      </c>
      <c r="AJ253" s="55">
        <f t="shared" si="147"/>
        <v>0</v>
      </c>
      <c r="AK253" s="56">
        <f t="shared" si="148"/>
        <v>0</v>
      </c>
      <c r="AL253" s="56">
        <f t="shared" si="149"/>
        <v>0</v>
      </c>
      <c r="AM253" s="57">
        <f t="shared" si="142"/>
        <v>0</v>
      </c>
      <c r="AN253" s="58">
        <f t="shared" si="143"/>
        <v>0</v>
      </c>
      <c r="AO253" s="59">
        <v>41351</v>
      </c>
      <c r="AP253" s="13" t="s">
        <v>50</v>
      </c>
      <c r="AR253" s="13" t="str">
        <f t="shared" si="122"/>
        <v>SERVAIS</v>
      </c>
      <c r="AS253" s="13" t="str">
        <f t="shared" si="123"/>
        <v>Didier</v>
      </c>
      <c r="AT253" s="13" t="str">
        <f t="shared" si="124"/>
        <v>AC Tarare POPEY</v>
      </c>
      <c r="AU253" s="151">
        <f t="shared" si="121"/>
        <v>0</v>
      </c>
      <c r="AV253" s="102" t="str">
        <f t="shared" si="125"/>
        <v>69</v>
      </c>
      <c r="AW253" s="13">
        <f t="shared" si="126"/>
        <v>4</v>
      </c>
      <c r="AX253" s="13">
        <f t="shared" si="127"/>
        <v>0</v>
      </c>
      <c r="AY253" s="13">
        <f t="shared" si="128"/>
        <v>0</v>
      </c>
    </row>
    <row r="254" spans="1:51" ht="13.5" customHeight="1" x14ac:dyDescent="0.25">
      <c r="A254" s="66" t="s">
        <v>487</v>
      </c>
      <c r="B254" s="67" t="s">
        <v>351</v>
      </c>
      <c r="C254" s="68" t="s">
        <v>369</v>
      </c>
      <c r="D254" s="69" t="s">
        <v>39</v>
      </c>
      <c r="E254" s="70">
        <v>30405</v>
      </c>
      <c r="F254" s="71"/>
      <c r="G254" s="72"/>
      <c r="H254" s="72"/>
      <c r="I254" s="73"/>
      <c r="J254" s="72"/>
      <c r="K254" s="72"/>
      <c r="L254" s="74"/>
      <c r="M254" s="74"/>
      <c r="N254" s="72"/>
      <c r="O254" s="72"/>
      <c r="P254" s="73"/>
      <c r="Q254" s="72"/>
      <c r="R254" s="72" t="s">
        <v>56</v>
      </c>
      <c r="S254" s="74"/>
      <c r="T254" s="74"/>
      <c r="U254" s="75"/>
      <c r="V254" s="74"/>
      <c r="W254" s="76"/>
      <c r="X254" s="77">
        <f t="shared" si="144"/>
        <v>0</v>
      </c>
      <c r="Y254" s="78">
        <f t="shared" si="146"/>
        <v>0</v>
      </c>
      <c r="Z254" s="79">
        <f t="shared" si="131"/>
        <v>0</v>
      </c>
      <c r="AA254" s="79">
        <f t="shared" si="132"/>
        <v>0</v>
      </c>
      <c r="AB254" s="79">
        <f t="shared" si="133"/>
        <v>0</v>
      </c>
      <c r="AC254" s="79">
        <f t="shared" si="129"/>
        <v>3</v>
      </c>
      <c r="AD254" s="79">
        <f t="shared" si="134"/>
        <v>3</v>
      </c>
      <c r="AE254" s="79">
        <f t="shared" si="130"/>
        <v>0</v>
      </c>
      <c r="AF254" s="79">
        <f t="shared" si="135"/>
        <v>0</v>
      </c>
      <c r="AG254" s="79">
        <f t="shared" si="136"/>
        <v>0</v>
      </c>
      <c r="AH254" s="79">
        <f t="shared" si="137"/>
        <v>0</v>
      </c>
      <c r="AI254" s="79">
        <f t="shared" si="138"/>
        <v>0</v>
      </c>
      <c r="AJ254" s="79">
        <f t="shared" si="147"/>
        <v>0</v>
      </c>
      <c r="AK254" s="80">
        <f t="shared" si="148"/>
        <v>0</v>
      </c>
      <c r="AL254" s="80">
        <f t="shared" si="149"/>
        <v>0</v>
      </c>
      <c r="AM254" s="81">
        <f t="shared" si="142"/>
        <v>0</v>
      </c>
      <c r="AN254" s="77">
        <f t="shared" si="143"/>
        <v>0</v>
      </c>
      <c r="AO254" s="82">
        <v>41359</v>
      </c>
      <c r="AP254" s="13" t="s">
        <v>50</v>
      </c>
      <c r="AR254" s="13" t="str">
        <f t="shared" si="122"/>
        <v>SERVAJEAN</v>
      </c>
      <c r="AS254" s="13" t="str">
        <f t="shared" si="123"/>
        <v>Joris</v>
      </c>
      <c r="AT254" s="13" t="str">
        <f t="shared" si="124"/>
        <v>VC Roannais</v>
      </c>
      <c r="AU254" s="151">
        <f t="shared" si="121"/>
        <v>30405</v>
      </c>
      <c r="AV254" s="102" t="str">
        <f t="shared" si="125"/>
        <v>42</v>
      </c>
      <c r="AW254" s="13">
        <f t="shared" si="126"/>
        <v>3</v>
      </c>
      <c r="AX254" s="13">
        <f t="shared" si="127"/>
        <v>0</v>
      </c>
      <c r="AY254" s="13">
        <f t="shared" si="128"/>
        <v>0</v>
      </c>
    </row>
    <row r="255" spans="1:51" ht="13.5" customHeight="1" x14ac:dyDescent="0.25">
      <c r="A255" s="44" t="s">
        <v>275</v>
      </c>
      <c r="B255" s="45" t="s">
        <v>125</v>
      </c>
      <c r="C255" s="46" t="s">
        <v>436</v>
      </c>
      <c r="D255" s="47" t="s">
        <v>29</v>
      </c>
      <c r="E255" s="48">
        <v>22932</v>
      </c>
      <c r="F255" s="49"/>
      <c r="G255" s="50"/>
      <c r="H255" s="50"/>
      <c r="I255" s="51"/>
      <c r="J255" s="50" t="s">
        <v>56</v>
      </c>
      <c r="K255" s="50"/>
      <c r="L255" s="52"/>
      <c r="M255" s="52"/>
      <c r="N255" s="50"/>
      <c r="O255" s="50"/>
      <c r="P255" s="51"/>
      <c r="Q255" s="50"/>
      <c r="R255" s="50"/>
      <c r="S255" s="52"/>
      <c r="T255" s="52"/>
      <c r="U255" s="53"/>
      <c r="V255" s="52"/>
      <c r="W255" s="54"/>
      <c r="X255" s="58">
        <f t="shared" si="144"/>
        <v>0</v>
      </c>
      <c r="Y255" s="65">
        <f t="shared" si="146"/>
        <v>0</v>
      </c>
      <c r="Z255" s="55">
        <f t="shared" si="131"/>
        <v>0</v>
      </c>
      <c r="AA255" s="55">
        <f t="shared" si="132"/>
        <v>0</v>
      </c>
      <c r="AB255" s="55">
        <f t="shared" si="133"/>
        <v>0</v>
      </c>
      <c r="AC255" s="55">
        <f t="shared" si="129"/>
        <v>3</v>
      </c>
      <c r="AD255" s="55">
        <f t="shared" si="134"/>
        <v>3</v>
      </c>
      <c r="AE255" s="55">
        <f t="shared" si="130"/>
        <v>0</v>
      </c>
      <c r="AF255" s="55">
        <f t="shared" si="135"/>
        <v>0</v>
      </c>
      <c r="AG255" s="55">
        <f t="shared" si="136"/>
        <v>0</v>
      </c>
      <c r="AH255" s="55">
        <f t="shared" si="137"/>
        <v>0</v>
      </c>
      <c r="AI255" s="55">
        <f t="shared" si="138"/>
        <v>0</v>
      </c>
      <c r="AJ255" s="55">
        <f t="shared" si="147"/>
        <v>0</v>
      </c>
      <c r="AK255" s="56">
        <f t="shared" si="148"/>
        <v>0</v>
      </c>
      <c r="AL255" s="56">
        <f t="shared" si="149"/>
        <v>0</v>
      </c>
      <c r="AM255" s="57">
        <f t="shared" si="142"/>
        <v>0</v>
      </c>
      <c r="AN255" s="58">
        <f t="shared" si="143"/>
        <v>0</v>
      </c>
      <c r="AO255" s="59">
        <v>41351</v>
      </c>
      <c r="AP255" s="13" t="s">
        <v>50</v>
      </c>
      <c r="AR255" s="13" t="str">
        <f t="shared" si="122"/>
        <v>SIE</v>
      </c>
      <c r="AS255" s="13" t="str">
        <f t="shared" si="123"/>
        <v>Serge</v>
      </c>
      <c r="AT255" s="13" t="str">
        <f t="shared" si="124"/>
        <v>ES Jonage CYCLO</v>
      </c>
      <c r="AU255" s="151">
        <f t="shared" si="121"/>
        <v>22932</v>
      </c>
      <c r="AV255" s="102" t="str">
        <f t="shared" si="125"/>
        <v>69</v>
      </c>
      <c r="AW255" s="13">
        <f t="shared" si="126"/>
        <v>3</v>
      </c>
      <c r="AX255" s="13">
        <f t="shared" si="127"/>
        <v>0</v>
      </c>
      <c r="AY255" s="13">
        <f t="shared" si="128"/>
        <v>0</v>
      </c>
    </row>
    <row r="256" spans="1:51" ht="13.5" customHeight="1" x14ac:dyDescent="0.25">
      <c r="A256" s="66" t="s">
        <v>99</v>
      </c>
      <c r="B256" s="67" t="s">
        <v>67</v>
      </c>
      <c r="C256" s="68" t="s">
        <v>96</v>
      </c>
      <c r="D256" s="69" t="s">
        <v>29</v>
      </c>
      <c r="E256" s="70">
        <v>26477</v>
      </c>
      <c r="F256" s="71"/>
      <c r="G256" s="72"/>
      <c r="H256" s="72" t="s">
        <v>56</v>
      </c>
      <c r="I256" s="73"/>
      <c r="J256" s="72"/>
      <c r="K256" s="72"/>
      <c r="L256" s="74"/>
      <c r="M256" s="74"/>
      <c r="N256" s="72"/>
      <c r="O256" s="72"/>
      <c r="P256" s="73"/>
      <c r="Q256" s="72"/>
      <c r="R256" s="72" t="s">
        <v>56</v>
      </c>
      <c r="S256" s="74"/>
      <c r="T256" s="74"/>
      <c r="U256" s="75"/>
      <c r="V256" s="74"/>
      <c r="W256" s="76"/>
      <c r="X256" s="77">
        <f t="shared" si="144"/>
        <v>0</v>
      </c>
      <c r="Y256" s="78">
        <f t="shared" si="146"/>
        <v>0</v>
      </c>
      <c r="Z256" s="79">
        <f t="shared" si="131"/>
        <v>0</v>
      </c>
      <c r="AA256" s="79">
        <f t="shared" si="132"/>
        <v>2</v>
      </c>
      <c r="AB256" s="79">
        <f t="shared" si="133"/>
        <v>2</v>
      </c>
      <c r="AC256" s="79">
        <f t="shared" si="129"/>
        <v>3</v>
      </c>
      <c r="AD256" s="79">
        <f t="shared" si="134"/>
        <v>0</v>
      </c>
      <c r="AE256" s="79">
        <f t="shared" si="130"/>
        <v>0</v>
      </c>
      <c r="AF256" s="79">
        <f t="shared" si="135"/>
        <v>0</v>
      </c>
      <c r="AG256" s="79">
        <f t="shared" si="136"/>
        <v>0</v>
      </c>
      <c r="AH256" s="79">
        <f t="shared" si="137"/>
        <v>0</v>
      </c>
      <c r="AI256" s="79">
        <f t="shared" si="138"/>
        <v>0</v>
      </c>
      <c r="AJ256" s="79">
        <f t="shared" si="147"/>
        <v>0</v>
      </c>
      <c r="AK256" s="80">
        <f t="shared" si="148"/>
        <v>0</v>
      </c>
      <c r="AL256" s="80">
        <f t="shared" si="149"/>
        <v>0</v>
      </c>
      <c r="AM256" s="81">
        <f t="shared" si="142"/>
        <v>0</v>
      </c>
      <c r="AN256" s="77">
        <f t="shared" si="143"/>
        <v>0</v>
      </c>
      <c r="AO256" s="82">
        <v>41310</v>
      </c>
      <c r="AP256" s="14" t="s">
        <v>121</v>
      </c>
      <c r="AQ256" s="13"/>
      <c r="AR256" s="13" t="str">
        <f t="shared" si="122"/>
        <v>SIMMINI</v>
      </c>
      <c r="AS256" s="13" t="str">
        <f t="shared" si="123"/>
        <v>Richard</v>
      </c>
      <c r="AT256" s="13" t="str">
        <f t="shared" si="124"/>
        <v>VC Caladois</v>
      </c>
      <c r="AU256" s="151">
        <f t="shared" si="121"/>
        <v>26477</v>
      </c>
      <c r="AV256" s="102" t="str">
        <f t="shared" si="125"/>
        <v>69</v>
      </c>
      <c r="AW256" s="13">
        <f t="shared" si="126"/>
        <v>2</v>
      </c>
      <c r="AX256" s="13">
        <f t="shared" si="127"/>
        <v>0</v>
      </c>
      <c r="AY256" s="13">
        <f t="shared" si="128"/>
        <v>0</v>
      </c>
    </row>
    <row r="257" spans="1:51" ht="13.5" customHeight="1" x14ac:dyDescent="0.25">
      <c r="A257" s="44" t="s">
        <v>588</v>
      </c>
      <c r="B257" s="45" t="s">
        <v>21</v>
      </c>
      <c r="C257" s="46" t="s">
        <v>334</v>
      </c>
      <c r="D257" s="47" t="s">
        <v>294</v>
      </c>
      <c r="E257" s="48">
        <v>19310</v>
      </c>
      <c r="F257" s="49"/>
      <c r="G257" s="50"/>
      <c r="H257" s="50" t="s">
        <v>56</v>
      </c>
      <c r="I257" s="51"/>
      <c r="J257" s="50"/>
      <c r="K257" s="50"/>
      <c r="L257" s="52"/>
      <c r="M257" s="52"/>
      <c r="N257" s="50"/>
      <c r="O257" s="50"/>
      <c r="P257" s="51"/>
      <c r="Q257" s="50"/>
      <c r="R257" s="50"/>
      <c r="S257" s="52"/>
      <c r="T257" s="52" t="s">
        <v>56</v>
      </c>
      <c r="U257" s="53"/>
      <c r="V257" s="52"/>
      <c r="W257" s="54"/>
      <c r="X257" s="58">
        <f t="shared" si="144"/>
        <v>0</v>
      </c>
      <c r="Y257" s="65">
        <f t="shared" si="146"/>
        <v>0</v>
      </c>
      <c r="Z257" s="55">
        <f t="shared" si="131"/>
        <v>0</v>
      </c>
      <c r="AA257" s="55">
        <f t="shared" si="132"/>
        <v>2</v>
      </c>
      <c r="AB257" s="55">
        <f t="shared" si="133"/>
        <v>2</v>
      </c>
      <c r="AC257" s="55">
        <f t="shared" si="129"/>
        <v>0</v>
      </c>
      <c r="AD257" s="55">
        <f t="shared" si="134"/>
        <v>0</v>
      </c>
      <c r="AE257" s="55">
        <f t="shared" si="130"/>
        <v>0</v>
      </c>
      <c r="AF257" s="55">
        <f t="shared" si="135"/>
        <v>0</v>
      </c>
      <c r="AG257" s="55">
        <f t="shared" si="136"/>
        <v>5</v>
      </c>
      <c r="AH257" s="55">
        <f t="shared" si="137"/>
        <v>0</v>
      </c>
      <c r="AI257" s="55">
        <f t="shared" si="138"/>
        <v>0</v>
      </c>
      <c r="AJ257" s="55">
        <f t="shared" si="147"/>
        <v>0</v>
      </c>
      <c r="AK257" s="56">
        <f t="shared" si="148"/>
        <v>0</v>
      </c>
      <c r="AL257" s="56">
        <f t="shared" si="149"/>
        <v>0</v>
      </c>
      <c r="AM257" s="57">
        <f t="shared" si="142"/>
        <v>0</v>
      </c>
      <c r="AN257" s="58">
        <f t="shared" si="143"/>
        <v>0</v>
      </c>
      <c r="AO257" s="59">
        <v>41376</v>
      </c>
      <c r="AP257" s="14" t="s">
        <v>121</v>
      </c>
      <c r="AR257" s="13" t="str">
        <f t="shared" si="122"/>
        <v>SIRE</v>
      </c>
      <c r="AS257" s="13" t="str">
        <f t="shared" si="123"/>
        <v>Gilles</v>
      </c>
      <c r="AT257" s="13" t="str">
        <f t="shared" si="124"/>
        <v>VC Dôle</v>
      </c>
      <c r="AU257" s="151">
        <f t="shared" si="121"/>
        <v>19310</v>
      </c>
      <c r="AV257" s="102" t="str">
        <f t="shared" si="125"/>
        <v>39</v>
      </c>
      <c r="AW257" s="13">
        <f t="shared" si="126"/>
        <v>2</v>
      </c>
      <c r="AX257" s="13">
        <f t="shared" si="127"/>
        <v>0</v>
      </c>
      <c r="AY257" s="13">
        <f t="shared" si="128"/>
        <v>0</v>
      </c>
    </row>
    <row r="258" spans="1:51" ht="13.5" customHeight="1" x14ac:dyDescent="0.25">
      <c r="A258" s="66" t="s">
        <v>276</v>
      </c>
      <c r="B258" s="67" t="s">
        <v>115</v>
      </c>
      <c r="C258" s="68" t="s">
        <v>336</v>
      </c>
      <c r="D258" s="69" t="s">
        <v>39</v>
      </c>
      <c r="E258" s="70">
        <v>23719</v>
      </c>
      <c r="F258" s="71"/>
      <c r="G258" s="72" t="s">
        <v>56</v>
      </c>
      <c r="H258" s="72"/>
      <c r="I258" s="73"/>
      <c r="J258" s="72"/>
      <c r="K258" s="72"/>
      <c r="L258" s="74"/>
      <c r="M258" s="74"/>
      <c r="N258" s="72"/>
      <c r="O258" s="72"/>
      <c r="P258" s="73"/>
      <c r="Q258" s="72" t="s">
        <v>56</v>
      </c>
      <c r="R258" s="72"/>
      <c r="S258" s="74"/>
      <c r="T258" s="74"/>
      <c r="U258" s="75"/>
      <c r="V258" s="74"/>
      <c r="W258" s="76"/>
      <c r="X258" s="77">
        <f t="shared" si="144"/>
        <v>0</v>
      </c>
      <c r="Y258" s="78">
        <f t="shared" si="146"/>
        <v>1</v>
      </c>
      <c r="Z258" s="79">
        <f t="shared" si="131"/>
        <v>1</v>
      </c>
      <c r="AA258" s="79">
        <f t="shared" si="132"/>
        <v>2</v>
      </c>
      <c r="AB258" s="79">
        <f t="shared" si="133"/>
        <v>0</v>
      </c>
      <c r="AC258" s="79">
        <f t="shared" si="129"/>
        <v>0</v>
      </c>
      <c r="AD258" s="79">
        <f t="shared" si="134"/>
        <v>0</v>
      </c>
      <c r="AE258" s="79">
        <f t="shared" si="130"/>
        <v>0</v>
      </c>
      <c r="AF258" s="79">
        <f t="shared" si="135"/>
        <v>0</v>
      </c>
      <c r="AG258" s="79">
        <f t="shared" si="136"/>
        <v>0</v>
      </c>
      <c r="AH258" s="79">
        <f t="shared" si="137"/>
        <v>0</v>
      </c>
      <c r="AI258" s="79">
        <f t="shared" si="138"/>
        <v>0</v>
      </c>
      <c r="AJ258" s="79">
        <f t="shared" si="147"/>
        <v>0</v>
      </c>
      <c r="AK258" s="80">
        <f t="shared" si="148"/>
        <v>0</v>
      </c>
      <c r="AL258" s="80">
        <f t="shared" si="149"/>
        <v>0</v>
      </c>
      <c r="AM258" s="81">
        <f t="shared" si="142"/>
        <v>0</v>
      </c>
      <c r="AN258" s="77">
        <f t="shared" si="143"/>
        <v>0</v>
      </c>
      <c r="AO258" s="82">
        <v>41354</v>
      </c>
      <c r="AP258" s="13" t="s">
        <v>50</v>
      </c>
      <c r="AR258" s="13" t="str">
        <f t="shared" si="122"/>
        <v>SZOSTAK</v>
      </c>
      <c r="AS258" s="13" t="str">
        <f t="shared" si="123"/>
        <v>Nicolas</v>
      </c>
      <c r="AT258" s="13" t="str">
        <f t="shared" si="124"/>
        <v>VC Roanne</v>
      </c>
      <c r="AU258" s="151">
        <f t="shared" si="121"/>
        <v>23719</v>
      </c>
      <c r="AV258" s="102" t="str">
        <f t="shared" si="125"/>
        <v>42</v>
      </c>
      <c r="AW258" s="13">
        <f t="shared" si="126"/>
        <v>1</v>
      </c>
      <c r="AX258" s="13">
        <f t="shared" si="127"/>
        <v>0</v>
      </c>
      <c r="AY258" s="13">
        <f t="shared" si="128"/>
        <v>0</v>
      </c>
    </row>
    <row r="259" spans="1:51" ht="13.5" customHeight="1" x14ac:dyDescent="0.25">
      <c r="A259" s="44" t="s">
        <v>277</v>
      </c>
      <c r="B259" s="45" t="s">
        <v>107</v>
      </c>
      <c r="C259" s="46" t="s">
        <v>16</v>
      </c>
      <c r="D259" s="47" t="s">
        <v>35</v>
      </c>
      <c r="E259" s="48"/>
      <c r="F259" s="49"/>
      <c r="G259" s="50"/>
      <c r="H259" s="50"/>
      <c r="I259" s="51"/>
      <c r="J259" s="50"/>
      <c r="K259" s="50"/>
      <c r="L259" s="52"/>
      <c r="M259" s="52"/>
      <c r="N259" s="50"/>
      <c r="O259" s="50"/>
      <c r="P259" s="51"/>
      <c r="Q259" s="50" t="s">
        <v>56</v>
      </c>
      <c r="R259" s="50"/>
      <c r="S259" s="52"/>
      <c r="T259" s="52"/>
      <c r="U259" s="53"/>
      <c r="V259" s="52"/>
      <c r="W259" s="54"/>
      <c r="X259" s="58">
        <f t="shared" si="144"/>
        <v>0</v>
      </c>
      <c r="Y259" s="65">
        <f t="shared" si="146"/>
        <v>0</v>
      </c>
      <c r="Z259" s="55">
        <v>1</v>
      </c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6"/>
      <c r="AL259" s="56"/>
      <c r="AM259" s="57"/>
      <c r="AN259" s="58"/>
      <c r="AO259" s="59">
        <v>41357</v>
      </c>
      <c r="AP259" s="13" t="s">
        <v>122</v>
      </c>
      <c r="AQ259" s="4" t="s">
        <v>502</v>
      </c>
      <c r="AR259" s="13" t="str">
        <f t="shared" ref="AR259:AR267" si="150">A259</f>
        <v>TACNET</v>
      </c>
      <c r="AS259" s="13" t="str">
        <f t="shared" ref="AS259:AS267" si="151">B259</f>
        <v>Olivier</v>
      </c>
      <c r="AT259" s="13" t="str">
        <f t="shared" ref="AT259:AT267" si="152">C259</f>
        <v>ASL Hauteville</v>
      </c>
      <c r="AU259" s="151">
        <f t="shared" si="121"/>
        <v>0</v>
      </c>
      <c r="AV259" s="102" t="str">
        <f t="shared" ref="AV259:AV267" si="153">D259</f>
        <v>21</v>
      </c>
      <c r="AW259" s="13">
        <f t="shared" ref="AW259:AW267" si="154">Z259+AB259+AD259+AF259+AH259+AJ259</f>
        <v>1</v>
      </c>
      <c r="AX259" s="13">
        <f t="shared" ref="AX259:AX267" si="155">AL259</f>
        <v>0</v>
      </c>
      <c r="AY259" s="13">
        <f t="shared" ref="AY259:AY267" si="156">AN259</f>
        <v>0</v>
      </c>
    </row>
    <row r="260" spans="1:51" ht="13.5" customHeight="1" x14ac:dyDescent="0.25">
      <c r="A260" s="66" t="s">
        <v>390</v>
      </c>
      <c r="B260" s="67" t="s">
        <v>115</v>
      </c>
      <c r="C260" s="68" t="s">
        <v>62</v>
      </c>
      <c r="D260" s="69" t="s">
        <v>23</v>
      </c>
      <c r="E260" s="70">
        <v>27498</v>
      </c>
      <c r="F260" s="71"/>
      <c r="G260" s="72"/>
      <c r="H260" s="72"/>
      <c r="I260" s="73"/>
      <c r="J260" s="72"/>
      <c r="K260" s="72" t="s">
        <v>56</v>
      </c>
      <c r="L260" s="74"/>
      <c r="M260" s="74"/>
      <c r="N260" s="72"/>
      <c r="O260" s="72"/>
      <c r="P260" s="73"/>
      <c r="Q260" s="72"/>
      <c r="R260" s="72"/>
      <c r="S260" s="74"/>
      <c r="T260" s="74"/>
      <c r="U260" s="75"/>
      <c r="V260" s="74"/>
      <c r="W260" s="76"/>
      <c r="X260" s="77">
        <f t="shared" si="144"/>
        <v>0</v>
      </c>
      <c r="Y260" s="78">
        <f t="shared" si="146"/>
        <v>0</v>
      </c>
      <c r="Z260" s="79">
        <f t="shared" ref="Z260:Z274" si="157">IF((Y260-X260&gt;=1),1,0)</f>
        <v>0</v>
      </c>
      <c r="AA260" s="79">
        <f t="shared" ref="AA260:AA288" si="158">IF(OR(H260="X",I260="X",Q260="X",),2,0)</f>
        <v>0</v>
      </c>
      <c r="AB260" s="79">
        <f t="shared" ref="AB260:AB274" si="159">IF(AND(AA260-Y260&gt;=2,X260=0),2,0)</f>
        <v>0</v>
      </c>
      <c r="AC260" s="79">
        <f t="shared" ref="AC260:AC288" si="160">IF(OR(J260="X",R260="X",),3,0)</f>
        <v>0</v>
      </c>
      <c r="AD260" s="79">
        <f t="shared" ref="AD260:AD274" si="161">IF(AND(AC260-AB260-Y260&gt;=3,X260=0),3,0)</f>
        <v>0</v>
      </c>
      <c r="AE260" s="79">
        <f t="shared" ref="AE260:AE274" si="162">IF(OR(K260="X",S260="X",O260="x",W260="x",),4,0)</f>
        <v>4</v>
      </c>
      <c r="AF260" s="79">
        <f t="shared" ref="AF260:AF274" si="163">IF(AND((AE260-AD260-AB260-Y260&gt;=4),(E260&lt;$B$1),(X260=0)),4,0)</f>
        <v>4</v>
      </c>
      <c r="AG260" s="79">
        <f t="shared" ref="AG260:AG274" si="164">IF(OR(L260="X",T260="X",O260="x",W260="x",),5,0)</f>
        <v>0</v>
      </c>
      <c r="AH260" s="79">
        <f t="shared" ref="AH260:AH274" si="165">IF(OR((AG260-AF260-AD260-AB260-Y260&gt;=5),(E260&gt;$B$1)),5,0)</f>
        <v>0</v>
      </c>
      <c r="AI260" s="79">
        <f t="shared" ref="AI260:AI274" si="166">IF(OR(M260="X",U260="X",),6,0)</f>
        <v>0</v>
      </c>
      <c r="AJ260" s="79">
        <f t="shared" ref="AJ260:AJ274" si="167">IF((AI260-AH260-AF260-AD260-AB260-Y260&gt;=6),6,0)</f>
        <v>0</v>
      </c>
      <c r="AK260" s="80">
        <f t="shared" ref="AK260:AK274" si="168">IF(U260="x",7,0)</f>
        <v>0</v>
      </c>
      <c r="AL260" s="80">
        <f t="shared" ref="AL260:AL274" si="169">IF((AK260-AJ260-AH260-AF260-AD260-AB260-Y260&gt;=7),"F",0)</f>
        <v>0</v>
      </c>
      <c r="AM260" s="81">
        <f t="shared" ref="AM260:AM274" si="170">IF(OR(N260="X",V260="X",),8,0)</f>
        <v>0</v>
      </c>
      <c r="AN260" s="77">
        <f t="shared" ref="AN260:AN274" si="171">IF((AM260=8),"M",0)</f>
        <v>0</v>
      </c>
      <c r="AO260" s="82">
        <v>41344</v>
      </c>
      <c r="AP260" s="13" t="s">
        <v>50</v>
      </c>
      <c r="AR260" s="13" t="str">
        <f t="shared" si="150"/>
        <v>TARDY</v>
      </c>
      <c r="AS260" s="13" t="str">
        <f t="shared" si="151"/>
        <v>Nicolas</v>
      </c>
      <c r="AT260" s="13" t="str">
        <f t="shared" si="152"/>
        <v>AC Francheleins</v>
      </c>
      <c r="AU260" s="151">
        <f t="shared" si="121"/>
        <v>27498</v>
      </c>
      <c r="AV260" s="102" t="str">
        <f t="shared" si="153"/>
        <v>01</v>
      </c>
      <c r="AW260" s="13">
        <f t="shared" si="154"/>
        <v>4</v>
      </c>
      <c r="AX260" s="13">
        <f t="shared" si="155"/>
        <v>0</v>
      </c>
      <c r="AY260" s="13">
        <f t="shared" si="156"/>
        <v>0</v>
      </c>
    </row>
    <row r="261" spans="1:51" ht="13.5" customHeight="1" x14ac:dyDescent="0.25">
      <c r="A261" s="44" t="s">
        <v>278</v>
      </c>
      <c r="B261" s="45" t="s">
        <v>18</v>
      </c>
      <c r="C261" s="46" t="s">
        <v>305</v>
      </c>
      <c r="D261" s="47" t="s">
        <v>23</v>
      </c>
      <c r="E261" s="48"/>
      <c r="F261" s="49"/>
      <c r="G261" s="50"/>
      <c r="H261" s="50"/>
      <c r="I261" s="51" t="s">
        <v>56</v>
      </c>
      <c r="J261" s="50"/>
      <c r="K261" s="50"/>
      <c r="L261" s="52"/>
      <c r="M261" s="52"/>
      <c r="N261" s="50"/>
      <c r="O261" s="50"/>
      <c r="P261" s="51"/>
      <c r="Q261" s="50"/>
      <c r="R261" s="50"/>
      <c r="S261" s="52"/>
      <c r="T261" s="52"/>
      <c r="U261" s="53"/>
      <c r="V261" s="52"/>
      <c r="W261" s="54"/>
      <c r="X261" s="58">
        <f t="shared" si="144"/>
        <v>0</v>
      </c>
      <c r="Y261" s="65">
        <f t="shared" si="146"/>
        <v>0</v>
      </c>
      <c r="Z261" s="55">
        <f t="shared" si="157"/>
        <v>0</v>
      </c>
      <c r="AA261" s="55">
        <f t="shared" si="158"/>
        <v>2</v>
      </c>
      <c r="AB261" s="55">
        <f t="shared" si="159"/>
        <v>2</v>
      </c>
      <c r="AC261" s="55">
        <f t="shared" si="160"/>
        <v>0</v>
      </c>
      <c r="AD261" s="55">
        <f t="shared" si="161"/>
        <v>0</v>
      </c>
      <c r="AE261" s="55">
        <f t="shared" si="162"/>
        <v>0</v>
      </c>
      <c r="AF261" s="55">
        <f t="shared" si="163"/>
        <v>0</v>
      </c>
      <c r="AG261" s="55">
        <f t="shared" si="164"/>
        <v>0</v>
      </c>
      <c r="AH261" s="55">
        <f t="shared" si="165"/>
        <v>0</v>
      </c>
      <c r="AI261" s="55">
        <f t="shared" si="166"/>
        <v>0</v>
      </c>
      <c r="AJ261" s="55">
        <f t="shared" si="167"/>
        <v>0</v>
      </c>
      <c r="AK261" s="56">
        <f t="shared" si="168"/>
        <v>0</v>
      </c>
      <c r="AL261" s="56">
        <f t="shared" si="169"/>
        <v>0</v>
      </c>
      <c r="AM261" s="57">
        <f t="shared" si="170"/>
        <v>0</v>
      </c>
      <c r="AN261" s="58">
        <f t="shared" si="171"/>
        <v>0</v>
      </c>
      <c r="AO261" s="59">
        <v>41328</v>
      </c>
      <c r="AP261" s="13" t="s">
        <v>50</v>
      </c>
      <c r="AR261" s="13" t="str">
        <f t="shared" si="150"/>
        <v>THEVENIN</v>
      </c>
      <c r="AS261" s="13" t="str">
        <f t="shared" si="151"/>
        <v>Pascal</v>
      </c>
      <c r="AT261" s="13" t="str">
        <f t="shared" si="152"/>
        <v>St Denis Cyclisme</v>
      </c>
      <c r="AU261" s="151">
        <f t="shared" si="121"/>
        <v>0</v>
      </c>
      <c r="AV261" s="102" t="str">
        <f t="shared" si="153"/>
        <v>01</v>
      </c>
      <c r="AW261" s="13">
        <f t="shared" si="154"/>
        <v>2</v>
      </c>
      <c r="AX261" s="13">
        <f t="shared" si="155"/>
        <v>0</v>
      </c>
      <c r="AY261" s="13">
        <f t="shared" si="156"/>
        <v>0</v>
      </c>
    </row>
    <row r="262" spans="1:51" ht="13.5" customHeight="1" x14ac:dyDescent="0.25">
      <c r="A262" s="66" t="s">
        <v>449</v>
      </c>
      <c r="B262" s="67" t="s">
        <v>218</v>
      </c>
      <c r="C262" s="68" t="s">
        <v>118</v>
      </c>
      <c r="D262" s="69" t="s">
        <v>35</v>
      </c>
      <c r="E262" s="70">
        <v>26455</v>
      </c>
      <c r="F262" s="71"/>
      <c r="G262" s="72"/>
      <c r="H262" s="72"/>
      <c r="I262" s="73"/>
      <c r="J262" s="72"/>
      <c r="K262" s="72" t="s">
        <v>56</v>
      </c>
      <c r="L262" s="74"/>
      <c r="M262" s="74"/>
      <c r="N262" s="72"/>
      <c r="O262" s="72"/>
      <c r="P262" s="73"/>
      <c r="Q262" s="72"/>
      <c r="R262" s="72"/>
      <c r="S262" s="74"/>
      <c r="T262" s="74"/>
      <c r="U262" s="75"/>
      <c r="V262" s="74"/>
      <c r="W262" s="76"/>
      <c r="X262" s="77">
        <f t="shared" si="144"/>
        <v>0</v>
      </c>
      <c r="Y262" s="78">
        <f t="shared" si="146"/>
        <v>0</v>
      </c>
      <c r="Z262" s="79">
        <f t="shared" si="157"/>
        <v>0</v>
      </c>
      <c r="AA262" s="79">
        <f t="shared" si="158"/>
        <v>0</v>
      </c>
      <c r="AB262" s="79">
        <f t="shared" si="159"/>
        <v>0</v>
      </c>
      <c r="AC262" s="79">
        <f t="shared" si="160"/>
        <v>0</v>
      </c>
      <c r="AD262" s="79">
        <f t="shared" si="161"/>
        <v>0</v>
      </c>
      <c r="AE262" s="79">
        <f t="shared" si="162"/>
        <v>4</v>
      </c>
      <c r="AF262" s="79">
        <f t="shared" si="163"/>
        <v>4</v>
      </c>
      <c r="AG262" s="79">
        <f t="shared" si="164"/>
        <v>0</v>
      </c>
      <c r="AH262" s="79">
        <f t="shared" si="165"/>
        <v>0</v>
      </c>
      <c r="AI262" s="79">
        <f t="shared" si="166"/>
        <v>0</v>
      </c>
      <c r="AJ262" s="79">
        <f t="shared" si="167"/>
        <v>0</v>
      </c>
      <c r="AK262" s="80">
        <f t="shared" si="168"/>
        <v>0</v>
      </c>
      <c r="AL262" s="80">
        <f t="shared" si="169"/>
        <v>0</v>
      </c>
      <c r="AM262" s="81">
        <f t="shared" si="170"/>
        <v>0</v>
      </c>
      <c r="AN262" s="77">
        <f t="shared" si="171"/>
        <v>0</v>
      </c>
      <c r="AO262" s="82">
        <v>41353</v>
      </c>
      <c r="AP262" s="13" t="s">
        <v>50</v>
      </c>
      <c r="AR262" s="13" t="str">
        <f t="shared" si="150"/>
        <v>THIBERT</v>
      </c>
      <c r="AS262" s="13" t="str">
        <f t="shared" si="151"/>
        <v>Mathieu</v>
      </c>
      <c r="AT262" s="13" t="str">
        <f t="shared" si="152"/>
        <v>VSC Beaune</v>
      </c>
      <c r="AU262" s="151">
        <f t="shared" si="121"/>
        <v>26455</v>
      </c>
      <c r="AV262" s="102" t="str">
        <f t="shared" si="153"/>
        <v>21</v>
      </c>
      <c r="AW262" s="13">
        <f t="shared" si="154"/>
        <v>4</v>
      </c>
      <c r="AX262" s="13">
        <f t="shared" si="155"/>
        <v>0</v>
      </c>
      <c r="AY262" s="13">
        <f t="shared" si="156"/>
        <v>0</v>
      </c>
    </row>
    <row r="263" spans="1:51" ht="13.5" customHeight="1" x14ac:dyDescent="0.25">
      <c r="A263" s="44" t="s">
        <v>363</v>
      </c>
      <c r="B263" s="45" t="s">
        <v>158</v>
      </c>
      <c r="C263" s="46" t="s">
        <v>323</v>
      </c>
      <c r="D263" s="47" t="s">
        <v>299</v>
      </c>
      <c r="E263" s="48">
        <v>18246</v>
      </c>
      <c r="F263" s="49"/>
      <c r="G263" s="50"/>
      <c r="H263" s="50"/>
      <c r="I263" s="51"/>
      <c r="J263" s="50"/>
      <c r="K263" s="50"/>
      <c r="L263" s="52" t="s">
        <v>56</v>
      </c>
      <c r="M263" s="52"/>
      <c r="N263" s="50"/>
      <c r="O263" s="50"/>
      <c r="P263" s="51"/>
      <c r="Q263" s="50"/>
      <c r="R263" s="50"/>
      <c r="S263" s="52"/>
      <c r="T263" s="52"/>
      <c r="U263" s="53"/>
      <c r="V263" s="52"/>
      <c r="W263" s="54"/>
      <c r="X263" s="58">
        <f t="shared" si="144"/>
        <v>0</v>
      </c>
      <c r="Y263" s="65">
        <f t="shared" si="146"/>
        <v>0</v>
      </c>
      <c r="Z263" s="55">
        <f t="shared" si="157"/>
        <v>0</v>
      </c>
      <c r="AA263" s="55">
        <f t="shared" si="158"/>
        <v>0</v>
      </c>
      <c r="AB263" s="55">
        <f t="shared" si="159"/>
        <v>0</v>
      </c>
      <c r="AC263" s="55">
        <f t="shared" si="160"/>
        <v>0</v>
      </c>
      <c r="AD263" s="55">
        <f t="shared" si="161"/>
        <v>0</v>
      </c>
      <c r="AE263" s="55">
        <f t="shared" si="162"/>
        <v>0</v>
      </c>
      <c r="AF263" s="55">
        <f t="shared" si="163"/>
        <v>0</v>
      </c>
      <c r="AG263" s="55">
        <f t="shared" si="164"/>
        <v>5</v>
      </c>
      <c r="AH263" s="55">
        <f t="shared" si="165"/>
        <v>5</v>
      </c>
      <c r="AI263" s="55">
        <f t="shared" si="166"/>
        <v>0</v>
      </c>
      <c r="AJ263" s="55">
        <f t="shared" si="167"/>
        <v>0</v>
      </c>
      <c r="AK263" s="56">
        <f t="shared" si="168"/>
        <v>0</v>
      </c>
      <c r="AL263" s="56">
        <f t="shared" si="169"/>
        <v>0</v>
      </c>
      <c r="AM263" s="57">
        <f t="shared" si="170"/>
        <v>0</v>
      </c>
      <c r="AN263" s="58">
        <f t="shared" si="171"/>
        <v>0</v>
      </c>
      <c r="AO263" s="59">
        <v>41335</v>
      </c>
      <c r="AP263" s="13" t="s">
        <v>50</v>
      </c>
      <c r="AR263" s="13" t="str">
        <f t="shared" si="150"/>
        <v>THIEBAUT</v>
      </c>
      <c r="AS263" s="13" t="str">
        <f t="shared" si="151"/>
        <v>Dominique</v>
      </c>
      <c r="AT263" s="13" t="str">
        <f t="shared" si="152"/>
        <v>CSM Vic sur Seille</v>
      </c>
      <c r="AU263" s="151">
        <f t="shared" ref="AU263:AU287" si="172">E263</f>
        <v>18246</v>
      </c>
      <c r="AV263" s="102" t="str">
        <f t="shared" si="153"/>
        <v>57</v>
      </c>
      <c r="AW263" s="13">
        <f t="shared" si="154"/>
        <v>5</v>
      </c>
      <c r="AX263" s="13">
        <f t="shared" si="155"/>
        <v>0</v>
      </c>
      <c r="AY263" s="13">
        <f t="shared" si="156"/>
        <v>0</v>
      </c>
    </row>
    <row r="264" spans="1:51" ht="13.5" customHeight="1" x14ac:dyDescent="0.25">
      <c r="A264" s="66" t="s">
        <v>279</v>
      </c>
      <c r="B264" s="67" t="s">
        <v>33</v>
      </c>
      <c r="C264" s="68" t="s">
        <v>336</v>
      </c>
      <c r="D264" s="69" t="s">
        <v>39</v>
      </c>
      <c r="E264" s="70">
        <v>19788</v>
      </c>
      <c r="F264" s="71"/>
      <c r="G264" s="72" t="s">
        <v>56</v>
      </c>
      <c r="H264" s="72"/>
      <c r="I264" s="73"/>
      <c r="J264" s="72"/>
      <c r="K264" s="72"/>
      <c r="L264" s="74"/>
      <c r="M264" s="74"/>
      <c r="N264" s="72"/>
      <c r="O264" s="72"/>
      <c r="P264" s="73"/>
      <c r="Q264" s="72" t="s">
        <v>56</v>
      </c>
      <c r="R264" s="72"/>
      <c r="S264" s="74"/>
      <c r="T264" s="74"/>
      <c r="U264" s="75"/>
      <c r="V264" s="74"/>
      <c r="W264" s="76"/>
      <c r="X264" s="77">
        <f t="shared" si="144"/>
        <v>0</v>
      </c>
      <c r="Y264" s="78">
        <f t="shared" si="146"/>
        <v>1</v>
      </c>
      <c r="Z264" s="79">
        <f t="shared" si="157"/>
        <v>1</v>
      </c>
      <c r="AA264" s="79">
        <f t="shared" si="158"/>
        <v>2</v>
      </c>
      <c r="AB264" s="79">
        <f t="shared" si="159"/>
        <v>0</v>
      </c>
      <c r="AC264" s="79">
        <f t="shared" si="160"/>
        <v>0</v>
      </c>
      <c r="AD264" s="79">
        <f t="shared" si="161"/>
        <v>0</v>
      </c>
      <c r="AE264" s="79">
        <f t="shared" si="162"/>
        <v>0</v>
      </c>
      <c r="AF264" s="79">
        <f t="shared" si="163"/>
        <v>0</v>
      </c>
      <c r="AG264" s="79">
        <f t="shared" si="164"/>
        <v>0</v>
      </c>
      <c r="AH264" s="79">
        <f t="shared" si="165"/>
        <v>0</v>
      </c>
      <c r="AI264" s="79">
        <f t="shared" si="166"/>
        <v>0</v>
      </c>
      <c r="AJ264" s="79">
        <f t="shared" si="167"/>
        <v>0</v>
      </c>
      <c r="AK264" s="80">
        <f t="shared" si="168"/>
        <v>0</v>
      </c>
      <c r="AL264" s="80">
        <f t="shared" si="169"/>
        <v>0</v>
      </c>
      <c r="AM264" s="81">
        <f t="shared" si="170"/>
        <v>0</v>
      </c>
      <c r="AN264" s="77">
        <f t="shared" si="171"/>
        <v>0</v>
      </c>
      <c r="AO264" s="82">
        <v>41351</v>
      </c>
      <c r="AP264" s="13" t="s">
        <v>50</v>
      </c>
      <c r="AQ264" s="13"/>
      <c r="AR264" s="13" t="str">
        <f t="shared" si="150"/>
        <v>THIEL</v>
      </c>
      <c r="AS264" s="13" t="str">
        <f t="shared" si="151"/>
        <v>Christian</v>
      </c>
      <c r="AT264" s="13" t="str">
        <f t="shared" si="152"/>
        <v>VC Roanne</v>
      </c>
      <c r="AU264" s="151">
        <f t="shared" si="172"/>
        <v>19788</v>
      </c>
      <c r="AV264" s="102" t="str">
        <f t="shared" si="153"/>
        <v>42</v>
      </c>
      <c r="AW264" s="13">
        <f t="shared" si="154"/>
        <v>1</v>
      </c>
      <c r="AX264" s="13">
        <f t="shared" si="155"/>
        <v>0</v>
      </c>
      <c r="AY264" s="13">
        <f t="shared" si="156"/>
        <v>0</v>
      </c>
    </row>
    <row r="265" spans="1:51" ht="13.5" customHeight="1" x14ac:dyDescent="0.25">
      <c r="A265" s="44" t="s">
        <v>372</v>
      </c>
      <c r="B265" s="45" t="s">
        <v>307</v>
      </c>
      <c r="C265" s="46" t="s">
        <v>324</v>
      </c>
      <c r="D265" s="47" t="s">
        <v>39</v>
      </c>
      <c r="E265" s="48">
        <v>25652</v>
      </c>
      <c r="F265" s="49"/>
      <c r="G265" s="50"/>
      <c r="H265" s="50"/>
      <c r="I265" s="51"/>
      <c r="J265" s="50"/>
      <c r="K265" s="50"/>
      <c r="L265" s="52"/>
      <c r="M265" s="52"/>
      <c r="N265" s="50"/>
      <c r="O265" s="50"/>
      <c r="P265" s="51"/>
      <c r="Q265" s="50"/>
      <c r="R265" s="50"/>
      <c r="S265" s="52"/>
      <c r="T265" s="52" t="s">
        <v>56</v>
      </c>
      <c r="U265" s="53"/>
      <c r="V265" s="52"/>
      <c r="W265" s="54"/>
      <c r="X265" s="58">
        <f t="shared" si="144"/>
        <v>0</v>
      </c>
      <c r="Y265" s="65">
        <f t="shared" si="146"/>
        <v>0</v>
      </c>
      <c r="Z265" s="55">
        <f t="shared" si="157"/>
        <v>0</v>
      </c>
      <c r="AA265" s="55">
        <f t="shared" si="158"/>
        <v>0</v>
      </c>
      <c r="AB265" s="55">
        <f t="shared" si="159"/>
        <v>0</v>
      </c>
      <c r="AC265" s="55">
        <f t="shared" si="160"/>
        <v>0</v>
      </c>
      <c r="AD265" s="55">
        <f t="shared" si="161"/>
        <v>0</v>
      </c>
      <c r="AE265" s="55">
        <f t="shared" si="162"/>
        <v>0</v>
      </c>
      <c r="AF265" s="55">
        <f t="shared" si="163"/>
        <v>0</v>
      </c>
      <c r="AG265" s="55">
        <f t="shared" si="164"/>
        <v>5</v>
      </c>
      <c r="AH265" s="55">
        <f t="shared" si="165"/>
        <v>5</v>
      </c>
      <c r="AI265" s="55">
        <f t="shared" si="166"/>
        <v>0</v>
      </c>
      <c r="AJ265" s="55">
        <f t="shared" si="167"/>
        <v>0</v>
      </c>
      <c r="AK265" s="56">
        <f t="shared" si="168"/>
        <v>0</v>
      </c>
      <c r="AL265" s="56">
        <f t="shared" si="169"/>
        <v>0</v>
      </c>
      <c r="AM265" s="57">
        <f t="shared" si="170"/>
        <v>0</v>
      </c>
      <c r="AN265" s="58">
        <f t="shared" si="171"/>
        <v>0</v>
      </c>
      <c r="AO265" s="59">
        <v>41339</v>
      </c>
      <c r="AP265" s="4" t="s">
        <v>50</v>
      </c>
      <c r="AR265" s="13" t="str">
        <f t="shared" si="150"/>
        <v>THOLLET</v>
      </c>
      <c r="AS265" s="13" t="str">
        <f t="shared" si="151"/>
        <v>Loic</v>
      </c>
      <c r="AT265" s="13" t="str">
        <f t="shared" si="152"/>
        <v>Dynamic Vélo Riorges</v>
      </c>
      <c r="AU265" s="151">
        <f t="shared" si="172"/>
        <v>25652</v>
      </c>
      <c r="AV265" s="102" t="str">
        <f t="shared" si="153"/>
        <v>42</v>
      </c>
      <c r="AW265" s="13">
        <f t="shared" si="154"/>
        <v>5</v>
      </c>
      <c r="AX265" s="13">
        <f t="shared" si="155"/>
        <v>0</v>
      </c>
      <c r="AY265" s="13">
        <f t="shared" si="156"/>
        <v>0</v>
      </c>
    </row>
    <row r="266" spans="1:51" ht="13.5" customHeight="1" x14ac:dyDescent="0.25">
      <c r="A266" s="66" t="s">
        <v>443</v>
      </c>
      <c r="B266" s="67" t="s">
        <v>444</v>
      </c>
      <c r="C266" s="68" t="s">
        <v>445</v>
      </c>
      <c r="D266" s="69" t="s">
        <v>35</v>
      </c>
      <c r="E266" s="70">
        <v>26541</v>
      </c>
      <c r="F266" s="71"/>
      <c r="G266" s="72"/>
      <c r="H266" s="72" t="s">
        <v>56</v>
      </c>
      <c r="I266" s="73"/>
      <c r="J266" s="72"/>
      <c r="K266" s="72"/>
      <c r="L266" s="74"/>
      <c r="M266" s="74"/>
      <c r="N266" s="72"/>
      <c r="O266" s="72"/>
      <c r="P266" s="73"/>
      <c r="Q266" s="72" t="s">
        <v>56</v>
      </c>
      <c r="R266" s="72"/>
      <c r="S266" s="74"/>
      <c r="T266" s="74"/>
      <c r="U266" s="75"/>
      <c r="V266" s="74"/>
      <c r="W266" s="76"/>
      <c r="X266" s="77">
        <f t="shared" si="144"/>
        <v>0</v>
      </c>
      <c r="Y266" s="78">
        <f t="shared" si="146"/>
        <v>0</v>
      </c>
      <c r="Z266" s="79">
        <f t="shared" si="157"/>
        <v>0</v>
      </c>
      <c r="AA266" s="79">
        <f t="shared" si="158"/>
        <v>2</v>
      </c>
      <c r="AB266" s="79">
        <f t="shared" si="159"/>
        <v>2</v>
      </c>
      <c r="AC266" s="79">
        <f t="shared" si="160"/>
        <v>0</v>
      </c>
      <c r="AD266" s="79">
        <f t="shared" si="161"/>
        <v>0</v>
      </c>
      <c r="AE266" s="79">
        <f t="shared" si="162"/>
        <v>0</v>
      </c>
      <c r="AF266" s="79">
        <f t="shared" si="163"/>
        <v>0</v>
      </c>
      <c r="AG266" s="79">
        <f t="shared" si="164"/>
        <v>0</v>
      </c>
      <c r="AH266" s="79">
        <f t="shared" si="165"/>
        <v>0</v>
      </c>
      <c r="AI266" s="79">
        <f t="shared" si="166"/>
        <v>0</v>
      </c>
      <c r="AJ266" s="79">
        <f t="shared" si="167"/>
        <v>0</v>
      </c>
      <c r="AK266" s="80">
        <f t="shared" si="168"/>
        <v>0</v>
      </c>
      <c r="AL266" s="80">
        <f t="shared" si="169"/>
        <v>0</v>
      </c>
      <c r="AM266" s="81">
        <f t="shared" si="170"/>
        <v>0</v>
      </c>
      <c r="AN266" s="77">
        <f t="shared" si="171"/>
        <v>0</v>
      </c>
      <c r="AO266" s="82">
        <v>41351</v>
      </c>
      <c r="AP266" s="13" t="s">
        <v>50</v>
      </c>
      <c r="AR266" s="13" t="str">
        <f t="shared" si="150"/>
        <v>TISSERAND</v>
      </c>
      <c r="AS266" s="13" t="str">
        <f t="shared" si="151"/>
        <v>Sebastien</v>
      </c>
      <c r="AT266" s="13" t="str">
        <f t="shared" si="152"/>
        <v>VS Dijon</v>
      </c>
      <c r="AU266" s="151">
        <f t="shared" si="172"/>
        <v>26541</v>
      </c>
      <c r="AV266" s="102" t="str">
        <f t="shared" si="153"/>
        <v>21</v>
      </c>
      <c r="AW266" s="13">
        <f t="shared" si="154"/>
        <v>2</v>
      </c>
      <c r="AX266" s="13">
        <f t="shared" si="155"/>
        <v>0</v>
      </c>
      <c r="AY266" s="13">
        <f t="shared" si="156"/>
        <v>0</v>
      </c>
    </row>
    <row r="267" spans="1:51" ht="13.5" customHeight="1" x14ac:dyDescent="0.25">
      <c r="A267" s="44" t="s">
        <v>280</v>
      </c>
      <c r="B267" s="45" t="s">
        <v>202</v>
      </c>
      <c r="C267" s="46" t="s">
        <v>337</v>
      </c>
      <c r="D267" s="47" t="s">
        <v>39</v>
      </c>
      <c r="E267" s="48">
        <v>25041</v>
      </c>
      <c r="F267" s="49"/>
      <c r="G267" s="50"/>
      <c r="H267" s="50"/>
      <c r="I267" s="51"/>
      <c r="J267" s="50"/>
      <c r="K267" s="50"/>
      <c r="L267" s="52"/>
      <c r="M267" s="52"/>
      <c r="N267" s="50"/>
      <c r="O267" s="50"/>
      <c r="P267" s="51"/>
      <c r="Q267" s="50"/>
      <c r="R267" s="50"/>
      <c r="S267" s="52" t="s">
        <v>56</v>
      </c>
      <c r="T267" s="52"/>
      <c r="U267" s="53"/>
      <c r="V267" s="52"/>
      <c r="W267" s="54"/>
      <c r="X267" s="58">
        <f t="shared" si="144"/>
        <v>0</v>
      </c>
      <c r="Y267" s="65">
        <f t="shared" si="146"/>
        <v>0</v>
      </c>
      <c r="Z267" s="55">
        <f t="shared" si="157"/>
        <v>0</v>
      </c>
      <c r="AA267" s="55">
        <f t="shared" si="158"/>
        <v>0</v>
      </c>
      <c r="AB267" s="55">
        <f t="shared" si="159"/>
        <v>0</v>
      </c>
      <c r="AC267" s="55">
        <f t="shared" si="160"/>
        <v>0</v>
      </c>
      <c r="AD267" s="55">
        <f t="shared" si="161"/>
        <v>0</v>
      </c>
      <c r="AE267" s="55">
        <f t="shared" si="162"/>
        <v>4</v>
      </c>
      <c r="AF267" s="55">
        <f t="shared" si="163"/>
        <v>4</v>
      </c>
      <c r="AG267" s="55">
        <f t="shared" si="164"/>
        <v>0</v>
      </c>
      <c r="AH267" s="55">
        <f t="shared" si="165"/>
        <v>0</v>
      </c>
      <c r="AI267" s="55">
        <f t="shared" si="166"/>
        <v>0</v>
      </c>
      <c r="AJ267" s="55">
        <f t="shared" si="167"/>
        <v>0</v>
      </c>
      <c r="AK267" s="56">
        <f t="shared" si="168"/>
        <v>0</v>
      </c>
      <c r="AL267" s="56">
        <f t="shared" si="169"/>
        <v>0</v>
      </c>
      <c r="AM267" s="57">
        <f t="shared" si="170"/>
        <v>0</v>
      </c>
      <c r="AN267" s="58">
        <f t="shared" si="171"/>
        <v>0</v>
      </c>
      <c r="AO267" s="59">
        <v>41358</v>
      </c>
      <c r="AP267" s="13" t="s">
        <v>50</v>
      </c>
      <c r="AR267" s="13" t="str">
        <f t="shared" si="150"/>
        <v>TRACLET</v>
      </c>
      <c r="AS267" s="13" t="str">
        <f t="shared" si="151"/>
        <v>Patrick</v>
      </c>
      <c r="AT267" s="13" t="str">
        <f t="shared" si="152"/>
        <v>VC Villerest</v>
      </c>
      <c r="AU267" s="151">
        <f t="shared" si="172"/>
        <v>25041</v>
      </c>
      <c r="AV267" s="102" t="str">
        <f t="shared" si="153"/>
        <v>42</v>
      </c>
      <c r="AW267" s="13">
        <f t="shared" si="154"/>
        <v>4</v>
      </c>
      <c r="AX267" s="13">
        <f t="shared" si="155"/>
        <v>0</v>
      </c>
      <c r="AY267" s="13">
        <f t="shared" si="156"/>
        <v>0</v>
      </c>
    </row>
    <row r="268" spans="1:51" ht="13.5" customHeight="1" x14ac:dyDescent="0.25">
      <c r="A268" s="66" t="s">
        <v>488</v>
      </c>
      <c r="B268" s="67" t="s">
        <v>142</v>
      </c>
      <c r="C268" s="68" t="s">
        <v>336</v>
      </c>
      <c r="D268" s="69" t="s">
        <v>39</v>
      </c>
      <c r="E268" s="70">
        <v>34482</v>
      </c>
      <c r="F268" s="71" t="s">
        <v>56</v>
      </c>
      <c r="G268" s="72"/>
      <c r="H268" s="72"/>
      <c r="I268" s="73"/>
      <c r="J268" s="72"/>
      <c r="K268" s="72"/>
      <c r="L268" s="74"/>
      <c r="M268" s="74"/>
      <c r="N268" s="72"/>
      <c r="O268" s="72"/>
      <c r="P268" s="73"/>
      <c r="Q268" s="72" t="s">
        <v>56</v>
      </c>
      <c r="R268" s="72"/>
      <c r="S268" s="74"/>
      <c r="T268" s="74"/>
      <c r="U268" s="75"/>
      <c r="V268" s="74"/>
      <c r="W268" s="76"/>
      <c r="X268" s="77">
        <f t="shared" si="144"/>
        <v>0.5</v>
      </c>
      <c r="Y268" s="78">
        <f t="shared" si="146"/>
        <v>0</v>
      </c>
      <c r="Z268" s="79">
        <f t="shared" si="157"/>
        <v>0</v>
      </c>
      <c r="AA268" s="79">
        <f t="shared" si="158"/>
        <v>2</v>
      </c>
      <c r="AB268" s="79">
        <f t="shared" si="159"/>
        <v>0</v>
      </c>
      <c r="AC268" s="79">
        <f t="shared" si="160"/>
        <v>0</v>
      </c>
      <c r="AD268" s="79">
        <f t="shared" si="161"/>
        <v>0</v>
      </c>
      <c r="AE268" s="79">
        <f t="shared" si="162"/>
        <v>0</v>
      </c>
      <c r="AF268" s="79">
        <f t="shared" si="163"/>
        <v>0</v>
      </c>
      <c r="AG268" s="79">
        <f t="shared" si="164"/>
        <v>0</v>
      </c>
      <c r="AH268" s="79">
        <f t="shared" si="165"/>
        <v>0</v>
      </c>
      <c r="AI268" s="79">
        <f t="shared" si="166"/>
        <v>0</v>
      </c>
      <c r="AJ268" s="79">
        <f t="shared" si="167"/>
        <v>0</v>
      </c>
      <c r="AK268" s="80">
        <f t="shared" si="168"/>
        <v>0</v>
      </c>
      <c r="AL268" s="80">
        <f t="shared" si="169"/>
        <v>0</v>
      </c>
      <c r="AM268" s="81">
        <f t="shared" si="170"/>
        <v>0</v>
      </c>
      <c r="AN268" s="77">
        <f t="shared" si="171"/>
        <v>0</v>
      </c>
      <c r="AO268" s="83" t="s">
        <v>446</v>
      </c>
      <c r="AP268" s="62" t="s">
        <v>446</v>
      </c>
      <c r="AQ268" s="13"/>
      <c r="AR268" s="13" t="str">
        <f t="shared" ref="AR268:AR288" si="173">A268</f>
        <v>TREILLE</v>
      </c>
      <c r="AS268" s="13" t="str">
        <f t="shared" ref="AS268:AS288" si="174">B268</f>
        <v>Romain</v>
      </c>
      <c r="AT268" s="13" t="str">
        <f t="shared" ref="AT268:AT288" si="175">C268</f>
        <v>VC Roanne</v>
      </c>
      <c r="AU268" s="151">
        <f t="shared" si="172"/>
        <v>34482</v>
      </c>
      <c r="AV268" s="102" t="str">
        <f t="shared" ref="AV268:AV288" si="176">D268</f>
        <v>42</v>
      </c>
      <c r="AW268" s="13">
        <f t="shared" ref="AW268:AW288" si="177">Z268+AB268+AD268+AF268+AH268+AJ268</f>
        <v>0</v>
      </c>
      <c r="AX268" s="13">
        <f t="shared" ref="AX268:AX288" si="178">AL268</f>
        <v>0</v>
      </c>
      <c r="AY268" s="13">
        <f t="shared" ref="AY268:AY288" si="179">AN268</f>
        <v>0</v>
      </c>
    </row>
    <row r="269" spans="1:51" ht="13.5" customHeight="1" x14ac:dyDescent="0.25">
      <c r="A269" s="44" t="s">
        <v>281</v>
      </c>
      <c r="B269" s="45" t="s">
        <v>429</v>
      </c>
      <c r="C269" s="46" t="s">
        <v>414</v>
      </c>
      <c r="D269" s="47" t="s">
        <v>29</v>
      </c>
      <c r="E269" s="48">
        <v>31404</v>
      </c>
      <c r="F269" s="49"/>
      <c r="G269" s="50" t="s">
        <v>56</v>
      </c>
      <c r="H269" s="50"/>
      <c r="I269" s="51"/>
      <c r="J269" s="50"/>
      <c r="K269" s="50"/>
      <c r="L269" s="52"/>
      <c r="M269" s="52"/>
      <c r="N269" s="50"/>
      <c r="O269" s="50"/>
      <c r="P269" s="51"/>
      <c r="Q269" s="50" t="s">
        <v>56</v>
      </c>
      <c r="R269" s="50"/>
      <c r="S269" s="52"/>
      <c r="T269" s="52"/>
      <c r="U269" s="53"/>
      <c r="V269" s="52"/>
      <c r="W269" s="54"/>
      <c r="X269" s="58">
        <f t="shared" si="144"/>
        <v>0</v>
      </c>
      <c r="Y269" s="65">
        <f t="shared" si="146"/>
        <v>1</v>
      </c>
      <c r="Z269" s="55">
        <f t="shared" si="157"/>
        <v>1</v>
      </c>
      <c r="AA269" s="55">
        <f t="shared" si="158"/>
        <v>2</v>
      </c>
      <c r="AB269" s="55">
        <f t="shared" si="159"/>
        <v>0</v>
      </c>
      <c r="AC269" s="55">
        <f t="shared" si="160"/>
        <v>0</v>
      </c>
      <c r="AD269" s="55">
        <f t="shared" si="161"/>
        <v>0</v>
      </c>
      <c r="AE269" s="55">
        <f t="shared" si="162"/>
        <v>0</v>
      </c>
      <c r="AF269" s="55">
        <f t="shared" si="163"/>
        <v>0</v>
      </c>
      <c r="AG269" s="55">
        <f t="shared" si="164"/>
        <v>0</v>
      </c>
      <c r="AH269" s="55">
        <f t="shared" si="165"/>
        <v>0</v>
      </c>
      <c r="AI269" s="55">
        <f t="shared" si="166"/>
        <v>0</v>
      </c>
      <c r="AJ269" s="55">
        <f t="shared" si="167"/>
        <v>0</v>
      </c>
      <c r="AK269" s="56">
        <f t="shared" si="168"/>
        <v>0</v>
      </c>
      <c r="AL269" s="56">
        <f t="shared" si="169"/>
        <v>0</v>
      </c>
      <c r="AM269" s="57">
        <f t="shared" si="170"/>
        <v>0</v>
      </c>
      <c r="AN269" s="58">
        <f t="shared" si="171"/>
        <v>0</v>
      </c>
      <c r="AO269" s="59">
        <v>41351</v>
      </c>
      <c r="AP269" s="13" t="s">
        <v>50</v>
      </c>
      <c r="AR269" s="13" t="str">
        <f t="shared" si="173"/>
        <v>TRIBOULET</v>
      </c>
      <c r="AS269" s="13" t="str">
        <f t="shared" si="174"/>
        <v>Rémy</v>
      </c>
      <c r="AT269" s="13" t="str">
        <f t="shared" si="175"/>
        <v>AC Tarare POPEY</v>
      </c>
      <c r="AU269" s="151">
        <f t="shared" si="172"/>
        <v>31404</v>
      </c>
      <c r="AV269" s="102" t="str">
        <f t="shared" si="176"/>
        <v>69</v>
      </c>
      <c r="AW269" s="13">
        <f t="shared" si="177"/>
        <v>1</v>
      </c>
      <c r="AX269" s="13">
        <f t="shared" si="178"/>
        <v>0</v>
      </c>
      <c r="AY269" s="13">
        <f t="shared" si="179"/>
        <v>0</v>
      </c>
    </row>
    <row r="270" spans="1:51" ht="13.5" customHeight="1" x14ac:dyDescent="0.25">
      <c r="A270" s="66" t="s">
        <v>281</v>
      </c>
      <c r="B270" s="67" t="s">
        <v>271</v>
      </c>
      <c r="C270" s="68" t="s">
        <v>337</v>
      </c>
      <c r="D270" s="69" t="s">
        <v>39</v>
      </c>
      <c r="E270" s="70">
        <v>20984</v>
      </c>
      <c r="F270" s="71"/>
      <c r="G270" s="72"/>
      <c r="H270" s="72"/>
      <c r="I270" s="73"/>
      <c r="J270" s="72"/>
      <c r="K270" s="72"/>
      <c r="L270" s="74"/>
      <c r="M270" s="74"/>
      <c r="N270" s="72"/>
      <c r="O270" s="72"/>
      <c r="P270" s="73"/>
      <c r="Q270" s="72"/>
      <c r="R270" s="72"/>
      <c r="S270" s="74" t="s">
        <v>56</v>
      </c>
      <c r="T270" s="74"/>
      <c r="U270" s="75"/>
      <c r="V270" s="74"/>
      <c r="W270" s="76"/>
      <c r="X270" s="77">
        <f t="shared" si="144"/>
        <v>0</v>
      </c>
      <c r="Y270" s="78">
        <f t="shared" si="146"/>
        <v>0</v>
      </c>
      <c r="Z270" s="79">
        <f t="shared" si="157"/>
        <v>0</v>
      </c>
      <c r="AA270" s="79">
        <f t="shared" si="158"/>
        <v>0</v>
      </c>
      <c r="AB270" s="79">
        <f t="shared" si="159"/>
        <v>0</v>
      </c>
      <c r="AC270" s="79">
        <f t="shared" si="160"/>
        <v>0</v>
      </c>
      <c r="AD270" s="79">
        <f t="shared" si="161"/>
        <v>0</v>
      </c>
      <c r="AE270" s="79">
        <f t="shared" si="162"/>
        <v>4</v>
      </c>
      <c r="AF270" s="79">
        <f t="shared" si="163"/>
        <v>4</v>
      </c>
      <c r="AG270" s="79">
        <f t="shared" si="164"/>
        <v>0</v>
      </c>
      <c r="AH270" s="79">
        <f t="shared" si="165"/>
        <v>0</v>
      </c>
      <c r="AI270" s="79">
        <f t="shared" si="166"/>
        <v>0</v>
      </c>
      <c r="AJ270" s="79">
        <f t="shared" si="167"/>
        <v>0</v>
      </c>
      <c r="AK270" s="80">
        <f t="shared" si="168"/>
        <v>0</v>
      </c>
      <c r="AL270" s="80">
        <f t="shared" si="169"/>
        <v>0</v>
      </c>
      <c r="AM270" s="81">
        <f t="shared" si="170"/>
        <v>0</v>
      </c>
      <c r="AN270" s="77">
        <f t="shared" si="171"/>
        <v>0</v>
      </c>
      <c r="AO270" s="82">
        <v>41358</v>
      </c>
      <c r="AP270" s="13" t="s">
        <v>122</v>
      </c>
      <c r="AR270" s="13" t="str">
        <f t="shared" si="173"/>
        <v>TRIBOULET</v>
      </c>
      <c r="AS270" s="13" t="str">
        <f t="shared" si="174"/>
        <v>Roland</v>
      </c>
      <c r="AT270" s="13" t="str">
        <f t="shared" si="175"/>
        <v>VC Villerest</v>
      </c>
      <c r="AU270" s="151">
        <f t="shared" si="172"/>
        <v>20984</v>
      </c>
      <c r="AV270" s="102" t="str">
        <f t="shared" si="176"/>
        <v>42</v>
      </c>
      <c r="AW270" s="13">
        <f t="shared" si="177"/>
        <v>4</v>
      </c>
      <c r="AX270" s="13">
        <f t="shared" si="178"/>
        <v>0</v>
      </c>
      <c r="AY270" s="13">
        <f t="shared" si="179"/>
        <v>0</v>
      </c>
    </row>
    <row r="271" spans="1:51" ht="13.5" customHeight="1" x14ac:dyDescent="0.25">
      <c r="A271" s="44" t="s">
        <v>282</v>
      </c>
      <c r="B271" s="45" t="s">
        <v>220</v>
      </c>
      <c r="C271" s="46" t="s">
        <v>335</v>
      </c>
      <c r="D271" s="47" t="s">
        <v>368</v>
      </c>
      <c r="E271" s="48">
        <v>26551</v>
      </c>
      <c r="F271" s="49"/>
      <c r="G271" s="50" t="s">
        <v>56</v>
      </c>
      <c r="H271" s="50"/>
      <c r="I271" s="51"/>
      <c r="J271" s="50"/>
      <c r="K271" s="50"/>
      <c r="L271" s="52"/>
      <c r="M271" s="52"/>
      <c r="N271" s="50"/>
      <c r="O271" s="50"/>
      <c r="P271" s="51"/>
      <c r="Q271" s="50"/>
      <c r="R271" s="50" t="s">
        <v>56</v>
      </c>
      <c r="S271" s="52"/>
      <c r="T271" s="52"/>
      <c r="U271" s="53"/>
      <c r="V271" s="52"/>
      <c r="W271" s="54"/>
      <c r="X271" s="58">
        <f t="shared" si="144"/>
        <v>0</v>
      </c>
      <c r="Y271" s="65">
        <f t="shared" si="146"/>
        <v>1</v>
      </c>
      <c r="Z271" s="55">
        <f t="shared" si="157"/>
        <v>1</v>
      </c>
      <c r="AA271" s="55">
        <f t="shared" si="158"/>
        <v>0</v>
      </c>
      <c r="AB271" s="55">
        <f t="shared" si="159"/>
        <v>0</v>
      </c>
      <c r="AC271" s="55">
        <f t="shared" si="160"/>
        <v>3</v>
      </c>
      <c r="AD271" s="55">
        <f t="shared" si="161"/>
        <v>0</v>
      </c>
      <c r="AE271" s="55">
        <f t="shared" si="162"/>
        <v>0</v>
      </c>
      <c r="AF271" s="55">
        <f t="shared" si="163"/>
        <v>0</v>
      </c>
      <c r="AG271" s="55">
        <f t="shared" si="164"/>
        <v>0</v>
      </c>
      <c r="AH271" s="55">
        <f t="shared" si="165"/>
        <v>0</v>
      </c>
      <c r="AI271" s="55">
        <f t="shared" si="166"/>
        <v>0</v>
      </c>
      <c r="AJ271" s="55">
        <f t="shared" si="167"/>
        <v>0</v>
      </c>
      <c r="AK271" s="56">
        <f t="shared" si="168"/>
        <v>0</v>
      </c>
      <c r="AL271" s="56">
        <f t="shared" si="169"/>
        <v>0</v>
      </c>
      <c r="AM271" s="57">
        <f t="shared" si="170"/>
        <v>0</v>
      </c>
      <c r="AN271" s="58">
        <f t="shared" si="171"/>
        <v>0</v>
      </c>
      <c r="AO271" s="59">
        <v>41339</v>
      </c>
      <c r="AP271" s="4" t="s">
        <v>50</v>
      </c>
      <c r="AR271" s="13" t="str">
        <f t="shared" si="173"/>
        <v>VACHER</v>
      </c>
      <c r="AS271" s="13" t="str">
        <f t="shared" si="174"/>
        <v>Jérôme</v>
      </c>
      <c r="AT271" s="13" t="str">
        <f t="shared" si="175"/>
        <v>VC du Velay</v>
      </c>
      <c r="AU271" s="151">
        <f t="shared" si="172"/>
        <v>26551</v>
      </c>
      <c r="AV271" s="102" t="str">
        <f t="shared" si="176"/>
        <v>43</v>
      </c>
      <c r="AW271" s="13">
        <f t="shared" si="177"/>
        <v>1</v>
      </c>
      <c r="AX271" s="13">
        <f t="shared" si="178"/>
        <v>0</v>
      </c>
      <c r="AY271" s="13">
        <f t="shared" si="179"/>
        <v>0</v>
      </c>
    </row>
    <row r="272" spans="1:51" ht="13.5" customHeight="1" x14ac:dyDescent="0.25">
      <c r="A272" s="66" t="s">
        <v>283</v>
      </c>
      <c r="B272" s="67" t="s">
        <v>284</v>
      </c>
      <c r="C272" s="68" t="s">
        <v>465</v>
      </c>
      <c r="D272" s="69" t="s">
        <v>39</v>
      </c>
      <c r="E272" s="70">
        <v>27041</v>
      </c>
      <c r="F272" s="71"/>
      <c r="G272" s="72"/>
      <c r="H272" s="72"/>
      <c r="I272" s="73"/>
      <c r="J272" s="72"/>
      <c r="K272" s="72"/>
      <c r="L272" s="74"/>
      <c r="M272" s="74"/>
      <c r="N272" s="72"/>
      <c r="O272" s="72"/>
      <c r="P272" s="73"/>
      <c r="Q272" s="72"/>
      <c r="R272" s="72"/>
      <c r="S272" s="74" t="s">
        <v>56</v>
      </c>
      <c r="T272" s="74"/>
      <c r="U272" s="75"/>
      <c r="V272" s="74"/>
      <c r="W272" s="76"/>
      <c r="X272" s="77">
        <f t="shared" si="144"/>
        <v>0</v>
      </c>
      <c r="Y272" s="78">
        <f t="shared" si="146"/>
        <v>0</v>
      </c>
      <c r="Z272" s="79">
        <f t="shared" si="157"/>
        <v>0</v>
      </c>
      <c r="AA272" s="79">
        <f t="shared" si="158"/>
        <v>0</v>
      </c>
      <c r="AB272" s="79">
        <f t="shared" si="159"/>
        <v>0</v>
      </c>
      <c r="AC272" s="79">
        <f t="shared" si="160"/>
        <v>0</v>
      </c>
      <c r="AD272" s="79">
        <f t="shared" si="161"/>
        <v>0</v>
      </c>
      <c r="AE272" s="79">
        <f t="shared" si="162"/>
        <v>4</v>
      </c>
      <c r="AF272" s="79">
        <f t="shared" si="163"/>
        <v>4</v>
      </c>
      <c r="AG272" s="79">
        <f t="shared" si="164"/>
        <v>0</v>
      </c>
      <c r="AH272" s="79">
        <f t="shared" si="165"/>
        <v>0</v>
      </c>
      <c r="AI272" s="79">
        <f t="shared" si="166"/>
        <v>0</v>
      </c>
      <c r="AJ272" s="79">
        <f t="shared" si="167"/>
        <v>0</v>
      </c>
      <c r="AK272" s="80">
        <f t="shared" si="168"/>
        <v>0</v>
      </c>
      <c r="AL272" s="80">
        <f t="shared" si="169"/>
        <v>0</v>
      </c>
      <c r="AM272" s="81">
        <f t="shared" si="170"/>
        <v>0</v>
      </c>
      <c r="AN272" s="77">
        <f t="shared" si="171"/>
        <v>0</v>
      </c>
      <c r="AO272" s="82">
        <v>41360</v>
      </c>
      <c r="AP272" s="13" t="s">
        <v>50</v>
      </c>
      <c r="AR272" s="13" t="str">
        <f t="shared" si="173"/>
        <v>VALLERY</v>
      </c>
      <c r="AS272" s="13" t="str">
        <f t="shared" si="174"/>
        <v>John</v>
      </c>
      <c r="AT272" s="13" t="str">
        <f t="shared" si="175"/>
        <v>ASOS Saint Galmier</v>
      </c>
      <c r="AU272" s="151">
        <f t="shared" si="172"/>
        <v>27041</v>
      </c>
      <c r="AV272" s="102" t="str">
        <f t="shared" si="176"/>
        <v>42</v>
      </c>
      <c r="AW272" s="13">
        <f t="shared" si="177"/>
        <v>4</v>
      </c>
      <c r="AX272" s="13">
        <f t="shared" si="178"/>
        <v>0</v>
      </c>
      <c r="AY272" s="13">
        <f t="shared" si="179"/>
        <v>0</v>
      </c>
    </row>
    <row r="273" spans="1:51" ht="13.5" customHeight="1" x14ac:dyDescent="0.25">
      <c r="A273" s="44" t="s">
        <v>285</v>
      </c>
      <c r="B273" s="45" t="str">
        <f>VLOOKUP(A273,[1]Liste!C81:D810,2,FALSE)</f>
        <v>Francis</v>
      </c>
      <c r="C273" s="46" t="s">
        <v>74</v>
      </c>
      <c r="D273" s="47" t="s">
        <v>75</v>
      </c>
      <c r="E273" s="48">
        <v>19733</v>
      </c>
      <c r="F273" s="49"/>
      <c r="G273" s="50"/>
      <c r="H273" s="50" t="s">
        <v>56</v>
      </c>
      <c r="I273" s="51"/>
      <c r="J273" s="50"/>
      <c r="K273" s="50"/>
      <c r="L273" s="52"/>
      <c r="M273" s="52"/>
      <c r="N273" s="50"/>
      <c r="O273" s="50"/>
      <c r="P273" s="51"/>
      <c r="Q273" s="50"/>
      <c r="R273" s="50"/>
      <c r="S273" s="52" t="s">
        <v>56</v>
      </c>
      <c r="T273" s="52"/>
      <c r="U273" s="53"/>
      <c r="V273" s="52"/>
      <c r="W273" s="54"/>
      <c r="X273" s="58">
        <f t="shared" si="144"/>
        <v>0</v>
      </c>
      <c r="Y273" s="65">
        <f t="shared" si="146"/>
        <v>0</v>
      </c>
      <c r="Z273" s="55">
        <f t="shared" si="157"/>
        <v>0</v>
      </c>
      <c r="AA273" s="55">
        <f t="shared" si="158"/>
        <v>2</v>
      </c>
      <c r="AB273" s="55">
        <f t="shared" si="159"/>
        <v>2</v>
      </c>
      <c r="AC273" s="55">
        <f t="shared" si="160"/>
        <v>0</v>
      </c>
      <c r="AD273" s="55">
        <f t="shared" si="161"/>
        <v>0</v>
      </c>
      <c r="AE273" s="55">
        <f t="shared" si="162"/>
        <v>4</v>
      </c>
      <c r="AF273" s="55">
        <f t="shared" si="163"/>
        <v>0</v>
      </c>
      <c r="AG273" s="55">
        <f t="shared" si="164"/>
        <v>0</v>
      </c>
      <c r="AH273" s="55">
        <f t="shared" si="165"/>
        <v>0</v>
      </c>
      <c r="AI273" s="55">
        <f t="shared" si="166"/>
        <v>0</v>
      </c>
      <c r="AJ273" s="55">
        <f t="shared" si="167"/>
        <v>0</v>
      </c>
      <c r="AK273" s="56">
        <f t="shared" si="168"/>
        <v>0</v>
      </c>
      <c r="AL273" s="56">
        <f t="shared" si="169"/>
        <v>0</v>
      </c>
      <c r="AM273" s="57">
        <f t="shared" si="170"/>
        <v>0</v>
      </c>
      <c r="AN273" s="58">
        <f t="shared" si="171"/>
        <v>0</v>
      </c>
      <c r="AO273" s="59">
        <v>41333</v>
      </c>
      <c r="AP273" s="13" t="s">
        <v>395</v>
      </c>
      <c r="AR273" s="13" t="str">
        <f t="shared" si="173"/>
        <v>VALLEZ</v>
      </c>
      <c r="AS273" s="13" t="str">
        <f t="shared" si="174"/>
        <v>Francis</v>
      </c>
      <c r="AT273" s="13" t="str">
        <f t="shared" si="175"/>
        <v>ASC Fours</v>
      </c>
      <c r="AU273" s="151">
        <f t="shared" si="172"/>
        <v>19733</v>
      </c>
      <c r="AV273" s="102" t="str">
        <f t="shared" si="176"/>
        <v>58</v>
      </c>
      <c r="AW273" s="13">
        <f t="shared" si="177"/>
        <v>2</v>
      </c>
      <c r="AX273" s="13">
        <f t="shared" si="178"/>
        <v>0</v>
      </c>
      <c r="AY273" s="13">
        <f t="shared" si="179"/>
        <v>0</v>
      </c>
    </row>
    <row r="274" spans="1:51" ht="13.5" customHeight="1" x14ac:dyDescent="0.25">
      <c r="A274" s="66" t="s">
        <v>589</v>
      </c>
      <c r="B274" s="67" t="s">
        <v>27</v>
      </c>
      <c r="C274" s="68" t="s">
        <v>305</v>
      </c>
      <c r="D274" s="69" t="s">
        <v>23</v>
      </c>
      <c r="E274" s="70">
        <v>22329</v>
      </c>
      <c r="F274" s="71"/>
      <c r="G274" s="72"/>
      <c r="H274" s="72"/>
      <c r="I274" s="73"/>
      <c r="J274" s="72" t="s">
        <v>56</v>
      </c>
      <c r="K274" s="72"/>
      <c r="L274" s="74"/>
      <c r="M274" s="74"/>
      <c r="N274" s="72"/>
      <c r="O274" s="72"/>
      <c r="P274" s="73"/>
      <c r="Q274" s="72"/>
      <c r="R274" s="72"/>
      <c r="S274" s="74"/>
      <c r="T274" s="74"/>
      <c r="U274" s="75"/>
      <c r="V274" s="74"/>
      <c r="W274" s="76"/>
      <c r="X274" s="77">
        <f t="shared" si="144"/>
        <v>0</v>
      </c>
      <c r="Y274" s="78">
        <f t="shared" si="146"/>
        <v>0</v>
      </c>
      <c r="Z274" s="79">
        <f t="shared" si="157"/>
        <v>0</v>
      </c>
      <c r="AA274" s="79">
        <f t="shared" si="158"/>
        <v>0</v>
      </c>
      <c r="AB274" s="79">
        <f t="shared" si="159"/>
        <v>0</v>
      </c>
      <c r="AC274" s="79">
        <f t="shared" si="160"/>
        <v>3</v>
      </c>
      <c r="AD274" s="79">
        <f t="shared" si="161"/>
        <v>3</v>
      </c>
      <c r="AE274" s="79">
        <f t="shared" si="162"/>
        <v>0</v>
      </c>
      <c r="AF274" s="79">
        <f t="shared" si="163"/>
        <v>0</v>
      </c>
      <c r="AG274" s="79">
        <f t="shared" si="164"/>
        <v>0</v>
      </c>
      <c r="AH274" s="79">
        <f t="shared" si="165"/>
        <v>0</v>
      </c>
      <c r="AI274" s="79">
        <f t="shared" si="166"/>
        <v>0</v>
      </c>
      <c r="AJ274" s="79">
        <f t="shared" si="167"/>
        <v>0</v>
      </c>
      <c r="AK274" s="80">
        <f t="shared" si="168"/>
        <v>0</v>
      </c>
      <c r="AL274" s="80">
        <f t="shared" si="169"/>
        <v>0</v>
      </c>
      <c r="AM274" s="81">
        <f t="shared" si="170"/>
        <v>0</v>
      </c>
      <c r="AN274" s="77">
        <f t="shared" si="171"/>
        <v>0</v>
      </c>
      <c r="AO274" s="82">
        <v>41386</v>
      </c>
      <c r="AP274" s="13" t="s">
        <v>122</v>
      </c>
      <c r="AR274" s="13" t="str">
        <f t="shared" si="173"/>
        <v>VAN DER BIEST</v>
      </c>
      <c r="AS274" s="13" t="str">
        <f t="shared" si="174"/>
        <v>Philippe</v>
      </c>
      <c r="AT274" s="13" t="str">
        <f t="shared" si="175"/>
        <v>St Denis Cyclisme</v>
      </c>
      <c r="AU274" s="151">
        <f t="shared" si="172"/>
        <v>22329</v>
      </c>
      <c r="AV274" s="102" t="str">
        <f t="shared" si="176"/>
        <v>01</v>
      </c>
      <c r="AW274" s="13">
        <f t="shared" si="177"/>
        <v>3</v>
      </c>
      <c r="AX274" s="13">
        <f t="shared" si="178"/>
        <v>0</v>
      </c>
      <c r="AY274" s="13">
        <f t="shared" si="179"/>
        <v>0</v>
      </c>
    </row>
    <row r="275" spans="1:51" ht="13.5" customHeight="1" x14ac:dyDescent="0.25">
      <c r="A275" s="44" t="s">
        <v>287</v>
      </c>
      <c r="B275" s="45" t="s">
        <v>33</v>
      </c>
      <c r="C275" s="46" t="s">
        <v>305</v>
      </c>
      <c r="D275" s="47" t="s">
        <v>23</v>
      </c>
      <c r="E275" s="48">
        <v>29707</v>
      </c>
      <c r="F275" s="49"/>
      <c r="G275" s="50"/>
      <c r="H275" s="50"/>
      <c r="I275" s="51"/>
      <c r="J275" s="50" t="s">
        <v>56</v>
      </c>
      <c r="K275" s="50"/>
      <c r="L275" s="52"/>
      <c r="M275" s="52"/>
      <c r="N275" s="50"/>
      <c r="O275" s="50"/>
      <c r="P275" s="51"/>
      <c r="Q275" s="50"/>
      <c r="R275" s="50"/>
      <c r="S275" s="52"/>
      <c r="T275" s="52"/>
      <c r="U275" s="53"/>
      <c r="V275" s="52"/>
      <c r="W275" s="54"/>
      <c r="X275" s="58">
        <f t="shared" si="144"/>
        <v>0</v>
      </c>
      <c r="Y275" s="65">
        <f t="shared" si="146"/>
        <v>0</v>
      </c>
      <c r="Z275" s="55"/>
      <c r="AA275" s="55">
        <f t="shared" si="158"/>
        <v>0</v>
      </c>
      <c r="AB275" s="55">
        <v>2</v>
      </c>
      <c r="AC275" s="55">
        <f t="shared" si="160"/>
        <v>3</v>
      </c>
      <c r="AD275" s="55"/>
      <c r="AE275" s="55"/>
      <c r="AF275" s="55"/>
      <c r="AG275" s="55"/>
      <c r="AH275" s="55"/>
      <c r="AI275" s="55"/>
      <c r="AJ275" s="55"/>
      <c r="AK275" s="56"/>
      <c r="AL275" s="56"/>
      <c r="AM275" s="57"/>
      <c r="AN275" s="58"/>
      <c r="AO275" s="59">
        <v>41328</v>
      </c>
      <c r="AP275" s="13" t="s">
        <v>122</v>
      </c>
      <c r="AQ275" s="4" t="s">
        <v>590</v>
      </c>
      <c r="AR275" s="13" t="str">
        <f t="shared" si="173"/>
        <v>VANDAMME</v>
      </c>
      <c r="AS275" s="13" t="str">
        <f t="shared" si="174"/>
        <v>Christian</v>
      </c>
      <c r="AT275" s="13" t="str">
        <f t="shared" si="175"/>
        <v>St Denis Cyclisme</v>
      </c>
      <c r="AU275" s="151">
        <f t="shared" si="172"/>
        <v>29707</v>
      </c>
      <c r="AV275" s="102" t="str">
        <f t="shared" si="176"/>
        <v>01</v>
      </c>
      <c r="AW275" s="13">
        <f t="shared" si="177"/>
        <v>2</v>
      </c>
      <c r="AX275" s="13">
        <f t="shared" si="178"/>
        <v>0</v>
      </c>
      <c r="AY275" s="13">
        <f t="shared" si="179"/>
        <v>0</v>
      </c>
    </row>
    <row r="276" spans="1:51" ht="13.5" customHeight="1" x14ac:dyDescent="0.25">
      <c r="A276" s="66" t="s">
        <v>73</v>
      </c>
      <c r="B276" s="67" t="s">
        <v>37</v>
      </c>
      <c r="C276" s="68" t="s">
        <v>74</v>
      </c>
      <c r="D276" s="69" t="s">
        <v>75</v>
      </c>
      <c r="E276" s="70">
        <v>25826</v>
      </c>
      <c r="F276" s="71"/>
      <c r="G276" s="72"/>
      <c r="H276" s="72" t="s">
        <v>56</v>
      </c>
      <c r="I276" s="73"/>
      <c r="J276" s="72" t="s">
        <v>56</v>
      </c>
      <c r="K276" s="72"/>
      <c r="L276" s="74"/>
      <c r="M276" s="74"/>
      <c r="N276" s="72"/>
      <c r="O276" s="72"/>
      <c r="P276" s="73"/>
      <c r="Q276" s="72"/>
      <c r="R276" s="72" t="s">
        <v>56</v>
      </c>
      <c r="S276" s="74"/>
      <c r="T276" s="74"/>
      <c r="U276" s="75"/>
      <c r="V276" s="74"/>
      <c r="W276" s="76"/>
      <c r="X276" s="77">
        <f t="shared" si="144"/>
        <v>0</v>
      </c>
      <c r="Y276" s="78">
        <f t="shared" si="146"/>
        <v>0</v>
      </c>
      <c r="Z276" s="79">
        <f t="shared" ref="Z276:Z288" si="180">IF((Y276-X276&gt;=1),1,0)</f>
        <v>0</v>
      </c>
      <c r="AA276" s="79">
        <f t="shared" si="158"/>
        <v>2</v>
      </c>
      <c r="AB276" s="79">
        <f t="shared" ref="AB276:AB288" si="181">IF(AND(AA276-Y276&gt;=2,X276=0),2,0)</f>
        <v>2</v>
      </c>
      <c r="AC276" s="79">
        <f t="shared" si="160"/>
        <v>3</v>
      </c>
      <c r="AD276" s="79">
        <f t="shared" ref="AD276:AD288" si="182">IF(AND(AC276-AB276-Y276&gt;=3,X276=0),3,0)</f>
        <v>0</v>
      </c>
      <c r="AE276" s="79">
        <f t="shared" ref="AE276:AE288" si="183">IF(OR(K276="X",S276="X",O276="x",W276="x",),4,0)</f>
        <v>0</v>
      </c>
      <c r="AF276" s="79">
        <f t="shared" ref="AF276:AF288" si="184">IF(AND((AE276-AD276-AB276-Y276&gt;=4),(E276&lt;$B$1),(X276=0)),4,0)</f>
        <v>0</v>
      </c>
      <c r="AG276" s="79">
        <f t="shared" ref="AG276:AG288" si="185">IF(OR(L276="X",T276="X",O276="x",W276="x",),5,0)</f>
        <v>0</v>
      </c>
      <c r="AH276" s="79">
        <f t="shared" ref="AH276:AH288" si="186">IF(OR((AG276-AF276-AD276-AB276-Y276&gt;=5),(E276&gt;$B$1)),5,0)</f>
        <v>0</v>
      </c>
      <c r="AI276" s="79">
        <f t="shared" ref="AI276:AI288" si="187">IF(OR(M276="X",U276="X",),6,0)</f>
        <v>0</v>
      </c>
      <c r="AJ276" s="79">
        <f t="shared" ref="AJ276:AJ288" si="188">IF((AI276-AH276-AF276-AD276-AB276-Y276&gt;=6),6,0)</f>
        <v>0</v>
      </c>
      <c r="AK276" s="80">
        <f t="shared" ref="AK276:AK288" si="189">IF(U276="x",7,0)</f>
        <v>0</v>
      </c>
      <c r="AL276" s="80">
        <f t="shared" ref="AL276:AL288" si="190">IF((AK276-AJ276-AH276-AF276-AD276-AB276-Y276&gt;=7),"F",0)</f>
        <v>0</v>
      </c>
      <c r="AM276" s="81">
        <f t="shared" ref="AM276:AM288" si="191">IF(OR(N276="X",V276="X",),8,0)</f>
        <v>0</v>
      </c>
      <c r="AN276" s="77">
        <f t="shared" ref="AN276:AN288" si="192">IF((AM276=8),"M",0)</f>
        <v>0</v>
      </c>
      <c r="AO276" s="82">
        <v>41313</v>
      </c>
      <c r="AP276" s="13" t="s">
        <v>50</v>
      </c>
      <c r="AR276" s="13" t="str">
        <f t="shared" si="173"/>
        <v>VANNIER</v>
      </c>
      <c r="AS276" s="13" t="str">
        <f t="shared" si="174"/>
        <v>Eric</v>
      </c>
      <c r="AT276" s="13" t="str">
        <f t="shared" si="175"/>
        <v>ASC Fours</v>
      </c>
      <c r="AU276" s="151">
        <f t="shared" si="172"/>
        <v>25826</v>
      </c>
      <c r="AV276" s="102" t="str">
        <f t="shared" si="176"/>
        <v>58</v>
      </c>
      <c r="AW276" s="13">
        <f t="shared" si="177"/>
        <v>2</v>
      </c>
      <c r="AX276" s="13">
        <f t="shared" si="178"/>
        <v>0</v>
      </c>
      <c r="AY276" s="13">
        <f t="shared" si="179"/>
        <v>0</v>
      </c>
    </row>
    <row r="277" spans="1:51" ht="13.5" customHeight="1" x14ac:dyDescent="0.25">
      <c r="A277" s="44" t="s">
        <v>288</v>
      </c>
      <c r="B277" s="45" t="s">
        <v>289</v>
      </c>
      <c r="C277" s="46" t="s">
        <v>320</v>
      </c>
      <c r="D277" s="47" t="s">
        <v>23</v>
      </c>
      <c r="E277" s="48"/>
      <c r="F277" s="49"/>
      <c r="G277" s="50"/>
      <c r="H277" s="50"/>
      <c r="I277" s="51"/>
      <c r="J277" s="50"/>
      <c r="K277" s="50" t="s">
        <v>56</v>
      </c>
      <c r="L277" s="52"/>
      <c r="M277" s="52"/>
      <c r="N277" s="50"/>
      <c r="O277" s="50"/>
      <c r="P277" s="51"/>
      <c r="Q277" s="50"/>
      <c r="R277" s="50"/>
      <c r="S277" s="52"/>
      <c r="T277" s="52"/>
      <c r="U277" s="53"/>
      <c r="V277" s="52"/>
      <c r="W277" s="54"/>
      <c r="X277" s="58">
        <f t="shared" si="144"/>
        <v>0</v>
      </c>
      <c r="Y277" s="65">
        <f t="shared" si="146"/>
        <v>0</v>
      </c>
      <c r="Z277" s="55">
        <f t="shared" si="180"/>
        <v>0</v>
      </c>
      <c r="AA277" s="55">
        <f t="shared" si="158"/>
        <v>0</v>
      </c>
      <c r="AB277" s="55">
        <f t="shared" si="181"/>
        <v>0</v>
      </c>
      <c r="AC277" s="55">
        <f t="shared" si="160"/>
        <v>0</v>
      </c>
      <c r="AD277" s="55">
        <f t="shared" si="182"/>
        <v>0</v>
      </c>
      <c r="AE277" s="55">
        <f t="shared" si="183"/>
        <v>4</v>
      </c>
      <c r="AF277" s="55">
        <f t="shared" si="184"/>
        <v>4</v>
      </c>
      <c r="AG277" s="55">
        <f t="shared" si="185"/>
        <v>0</v>
      </c>
      <c r="AH277" s="55">
        <f t="shared" si="186"/>
        <v>0</v>
      </c>
      <c r="AI277" s="55">
        <f t="shared" si="187"/>
        <v>0</v>
      </c>
      <c r="AJ277" s="55">
        <f t="shared" si="188"/>
        <v>0</v>
      </c>
      <c r="AK277" s="56">
        <f t="shared" si="189"/>
        <v>0</v>
      </c>
      <c r="AL277" s="56">
        <f t="shared" si="190"/>
        <v>0</v>
      </c>
      <c r="AM277" s="57">
        <f t="shared" si="191"/>
        <v>0</v>
      </c>
      <c r="AN277" s="58">
        <f t="shared" si="192"/>
        <v>0</v>
      </c>
      <c r="AO277" s="59">
        <v>41353</v>
      </c>
      <c r="AP277" s="13" t="s">
        <v>50</v>
      </c>
      <c r="AQ277" s="13" t="s">
        <v>456</v>
      </c>
      <c r="AR277" s="13" t="str">
        <f t="shared" si="173"/>
        <v>VAZ</v>
      </c>
      <c r="AS277" s="13" t="str">
        <f t="shared" si="174"/>
        <v>Mario</v>
      </c>
      <c r="AT277" s="13" t="str">
        <f t="shared" si="175"/>
        <v>CC Replonges</v>
      </c>
      <c r="AU277" s="151">
        <f t="shared" si="172"/>
        <v>0</v>
      </c>
      <c r="AV277" s="102" t="str">
        <f t="shared" si="176"/>
        <v>01</v>
      </c>
      <c r="AW277" s="13">
        <f t="shared" si="177"/>
        <v>4</v>
      </c>
      <c r="AX277" s="13">
        <f t="shared" si="178"/>
        <v>0</v>
      </c>
      <c r="AY277" s="13">
        <f t="shared" si="179"/>
        <v>0</v>
      </c>
    </row>
    <row r="278" spans="1:51" ht="13.5" customHeight="1" x14ac:dyDescent="0.25">
      <c r="A278" s="66" t="s">
        <v>497</v>
      </c>
      <c r="B278" s="67" t="s">
        <v>498</v>
      </c>
      <c r="C278" s="68" t="s">
        <v>309</v>
      </c>
      <c r="D278" s="69" t="s">
        <v>23</v>
      </c>
      <c r="E278" s="70">
        <v>21832</v>
      </c>
      <c r="F278" s="71"/>
      <c r="G278" s="72"/>
      <c r="H278" s="72"/>
      <c r="I278" s="73"/>
      <c r="J278" s="72"/>
      <c r="K278" s="72" t="s">
        <v>56</v>
      </c>
      <c r="L278" s="74"/>
      <c r="M278" s="74"/>
      <c r="N278" s="72"/>
      <c r="O278" s="72"/>
      <c r="P278" s="73"/>
      <c r="Q278" s="72"/>
      <c r="R278" s="72"/>
      <c r="S278" s="74"/>
      <c r="T278" s="74"/>
      <c r="U278" s="75"/>
      <c r="V278" s="74"/>
      <c r="W278" s="76"/>
      <c r="X278" s="77">
        <f t="shared" si="144"/>
        <v>0</v>
      </c>
      <c r="Y278" s="78">
        <f t="shared" si="146"/>
        <v>0</v>
      </c>
      <c r="Z278" s="79">
        <f t="shared" si="180"/>
        <v>0</v>
      </c>
      <c r="AA278" s="79">
        <f t="shared" si="158"/>
        <v>0</v>
      </c>
      <c r="AB278" s="79">
        <f t="shared" si="181"/>
        <v>0</v>
      </c>
      <c r="AC278" s="79">
        <f t="shared" si="160"/>
        <v>0</v>
      </c>
      <c r="AD278" s="79">
        <f t="shared" si="182"/>
        <v>0</v>
      </c>
      <c r="AE278" s="79">
        <f t="shared" si="183"/>
        <v>4</v>
      </c>
      <c r="AF278" s="79">
        <f t="shared" si="184"/>
        <v>4</v>
      </c>
      <c r="AG278" s="79">
        <f t="shared" si="185"/>
        <v>0</v>
      </c>
      <c r="AH278" s="79">
        <f t="shared" si="186"/>
        <v>0</v>
      </c>
      <c r="AI278" s="79">
        <f t="shared" si="187"/>
        <v>0</v>
      </c>
      <c r="AJ278" s="79">
        <f t="shared" si="188"/>
        <v>0</v>
      </c>
      <c r="AK278" s="80">
        <f t="shared" si="189"/>
        <v>0</v>
      </c>
      <c r="AL278" s="80">
        <f t="shared" si="190"/>
        <v>0</v>
      </c>
      <c r="AM278" s="81">
        <f t="shared" si="191"/>
        <v>0</v>
      </c>
      <c r="AN278" s="77">
        <f t="shared" si="192"/>
        <v>0</v>
      </c>
      <c r="AO278" s="82">
        <v>41368</v>
      </c>
      <c r="AP278" s="13" t="s">
        <v>50</v>
      </c>
      <c r="AR278" s="13" t="str">
        <f t="shared" si="173"/>
        <v>VEILLET</v>
      </c>
      <c r="AS278" s="13" t="str">
        <f t="shared" si="174"/>
        <v>Jean-Yves</v>
      </c>
      <c r="AT278" s="13" t="str">
        <f t="shared" si="175"/>
        <v>VC Druillat</v>
      </c>
      <c r="AU278" s="151">
        <f t="shared" si="172"/>
        <v>21832</v>
      </c>
      <c r="AV278" s="102" t="str">
        <f t="shared" si="176"/>
        <v>01</v>
      </c>
      <c r="AW278" s="13">
        <f t="shared" si="177"/>
        <v>4</v>
      </c>
      <c r="AX278" s="13">
        <f t="shared" si="178"/>
        <v>0</v>
      </c>
      <c r="AY278" s="13">
        <f t="shared" si="179"/>
        <v>0</v>
      </c>
    </row>
    <row r="279" spans="1:51" ht="13.5" customHeight="1" x14ac:dyDescent="0.25">
      <c r="A279" s="44" t="s">
        <v>290</v>
      </c>
      <c r="B279" s="45" t="str">
        <f>VLOOKUP(A279,[1]Liste!C86:D891,2,FALSE)</f>
        <v>Jérémy</v>
      </c>
      <c r="C279" s="46" t="s">
        <v>309</v>
      </c>
      <c r="D279" s="47" t="s">
        <v>23</v>
      </c>
      <c r="E279" s="48">
        <v>28543</v>
      </c>
      <c r="F279" s="49"/>
      <c r="G279" s="50"/>
      <c r="H279" s="50"/>
      <c r="I279" s="51" t="s">
        <v>56</v>
      </c>
      <c r="J279" s="50"/>
      <c r="K279" s="50"/>
      <c r="L279" s="52"/>
      <c r="M279" s="52"/>
      <c r="N279" s="50"/>
      <c r="O279" s="50"/>
      <c r="P279" s="51"/>
      <c r="Q279" s="50"/>
      <c r="R279" s="50"/>
      <c r="S279" s="52"/>
      <c r="T279" s="52"/>
      <c r="U279" s="53"/>
      <c r="V279" s="52"/>
      <c r="W279" s="54"/>
      <c r="X279" s="58">
        <f t="shared" si="144"/>
        <v>0</v>
      </c>
      <c r="Y279" s="65">
        <f t="shared" si="146"/>
        <v>0</v>
      </c>
      <c r="Z279" s="55">
        <f t="shared" si="180"/>
        <v>0</v>
      </c>
      <c r="AA279" s="55">
        <f t="shared" si="158"/>
        <v>2</v>
      </c>
      <c r="AB279" s="55">
        <f t="shared" si="181"/>
        <v>2</v>
      </c>
      <c r="AC279" s="55">
        <f t="shared" si="160"/>
        <v>0</v>
      </c>
      <c r="AD279" s="55">
        <f t="shared" si="182"/>
        <v>0</v>
      </c>
      <c r="AE279" s="55">
        <f t="shared" si="183"/>
        <v>0</v>
      </c>
      <c r="AF279" s="55">
        <f t="shared" si="184"/>
        <v>0</v>
      </c>
      <c r="AG279" s="55">
        <f t="shared" si="185"/>
        <v>0</v>
      </c>
      <c r="AH279" s="55">
        <f t="shared" si="186"/>
        <v>0</v>
      </c>
      <c r="AI279" s="55">
        <f t="shared" si="187"/>
        <v>0</v>
      </c>
      <c r="AJ279" s="55">
        <f t="shared" si="188"/>
        <v>0</v>
      </c>
      <c r="AK279" s="56">
        <f t="shared" si="189"/>
        <v>0</v>
      </c>
      <c r="AL279" s="56">
        <f t="shared" si="190"/>
        <v>0</v>
      </c>
      <c r="AM279" s="57">
        <f t="shared" si="191"/>
        <v>0</v>
      </c>
      <c r="AN279" s="58">
        <f t="shared" si="192"/>
        <v>0</v>
      </c>
      <c r="AO279" s="59">
        <v>41335</v>
      </c>
      <c r="AP279" s="13" t="s">
        <v>50</v>
      </c>
      <c r="AR279" s="13" t="str">
        <f t="shared" si="173"/>
        <v>VERGER</v>
      </c>
      <c r="AS279" s="13" t="str">
        <f t="shared" si="174"/>
        <v>Jérémy</v>
      </c>
      <c r="AT279" s="13" t="str">
        <f t="shared" si="175"/>
        <v>VC Druillat</v>
      </c>
      <c r="AU279" s="151">
        <f t="shared" si="172"/>
        <v>28543</v>
      </c>
      <c r="AV279" s="102" t="str">
        <f t="shared" si="176"/>
        <v>01</v>
      </c>
      <c r="AW279" s="13">
        <f t="shared" si="177"/>
        <v>2</v>
      </c>
      <c r="AX279" s="13">
        <f t="shared" si="178"/>
        <v>0</v>
      </c>
      <c r="AY279" s="13">
        <f t="shared" si="179"/>
        <v>0</v>
      </c>
    </row>
    <row r="280" spans="1:51" ht="13.5" customHeight="1" x14ac:dyDescent="0.25">
      <c r="A280" s="66" t="s">
        <v>76</v>
      </c>
      <c r="B280" s="67" t="s">
        <v>24</v>
      </c>
      <c r="C280" s="68" t="s">
        <v>77</v>
      </c>
      <c r="D280" s="69" t="s">
        <v>39</v>
      </c>
      <c r="E280" s="70">
        <v>20739</v>
      </c>
      <c r="F280" s="71"/>
      <c r="G280" s="72"/>
      <c r="H280" s="72"/>
      <c r="I280" s="73"/>
      <c r="J280" s="72"/>
      <c r="K280" s="72"/>
      <c r="L280" s="74"/>
      <c r="M280" s="74"/>
      <c r="N280" s="72"/>
      <c r="O280" s="72"/>
      <c r="P280" s="73"/>
      <c r="Q280" s="72"/>
      <c r="R280" s="72"/>
      <c r="S280" s="74" t="s">
        <v>56</v>
      </c>
      <c r="T280" s="74"/>
      <c r="U280" s="75"/>
      <c r="V280" s="74"/>
      <c r="W280" s="76"/>
      <c r="X280" s="77">
        <f t="shared" si="144"/>
        <v>0</v>
      </c>
      <c r="Y280" s="78">
        <f t="shared" si="146"/>
        <v>0</v>
      </c>
      <c r="Z280" s="79">
        <f t="shared" si="180"/>
        <v>0</v>
      </c>
      <c r="AA280" s="79">
        <f t="shared" si="158"/>
        <v>0</v>
      </c>
      <c r="AB280" s="79">
        <f t="shared" si="181"/>
        <v>0</v>
      </c>
      <c r="AC280" s="79">
        <f t="shared" si="160"/>
        <v>0</v>
      </c>
      <c r="AD280" s="79">
        <f t="shared" si="182"/>
        <v>0</v>
      </c>
      <c r="AE280" s="79">
        <f t="shared" si="183"/>
        <v>4</v>
      </c>
      <c r="AF280" s="79">
        <f t="shared" si="184"/>
        <v>4</v>
      </c>
      <c r="AG280" s="79">
        <f t="shared" si="185"/>
        <v>0</v>
      </c>
      <c r="AH280" s="79">
        <f t="shared" si="186"/>
        <v>0</v>
      </c>
      <c r="AI280" s="79">
        <f t="shared" si="187"/>
        <v>0</v>
      </c>
      <c r="AJ280" s="79">
        <f t="shared" si="188"/>
        <v>0</v>
      </c>
      <c r="AK280" s="80">
        <f t="shared" si="189"/>
        <v>0</v>
      </c>
      <c r="AL280" s="80">
        <f t="shared" si="190"/>
        <v>0</v>
      </c>
      <c r="AM280" s="81">
        <f t="shared" si="191"/>
        <v>0</v>
      </c>
      <c r="AN280" s="77">
        <f t="shared" si="192"/>
        <v>0</v>
      </c>
      <c r="AO280" s="82">
        <v>41292</v>
      </c>
      <c r="AP280" s="13" t="s">
        <v>50</v>
      </c>
      <c r="AQ280" s="13"/>
      <c r="AR280" s="13" t="str">
        <f t="shared" si="173"/>
        <v>VERMOREL</v>
      </c>
      <c r="AS280" s="13" t="str">
        <f t="shared" si="174"/>
        <v>Roger</v>
      </c>
      <c r="AT280" s="13" t="str">
        <f t="shared" si="175"/>
        <v>CSADN Roanne</v>
      </c>
      <c r="AU280" s="151">
        <f t="shared" si="172"/>
        <v>20739</v>
      </c>
      <c r="AV280" s="102" t="str">
        <f t="shared" si="176"/>
        <v>42</v>
      </c>
      <c r="AW280" s="13">
        <f t="shared" si="177"/>
        <v>4</v>
      </c>
      <c r="AX280" s="13">
        <f t="shared" si="178"/>
        <v>0</v>
      </c>
      <c r="AY280" s="13">
        <f t="shared" si="179"/>
        <v>0</v>
      </c>
    </row>
    <row r="281" spans="1:51" ht="13.5" customHeight="1" x14ac:dyDescent="0.25">
      <c r="A281" s="44" t="s">
        <v>591</v>
      </c>
      <c r="B281" s="45" t="s">
        <v>27</v>
      </c>
      <c r="C281" s="46" t="s">
        <v>77</v>
      </c>
      <c r="D281" s="47" t="s">
        <v>39</v>
      </c>
      <c r="E281" s="48">
        <v>24962</v>
      </c>
      <c r="F281" s="49"/>
      <c r="G281" s="50"/>
      <c r="H281" s="50"/>
      <c r="I281" s="51"/>
      <c r="J281" s="50"/>
      <c r="K281" s="50"/>
      <c r="L281" s="52"/>
      <c r="M281" s="52"/>
      <c r="N281" s="50"/>
      <c r="O281" s="50"/>
      <c r="P281" s="51"/>
      <c r="Q281" s="50"/>
      <c r="R281" s="50" t="s">
        <v>56</v>
      </c>
      <c r="S281" s="52"/>
      <c r="T281" s="52"/>
      <c r="U281" s="53"/>
      <c r="V281" s="52"/>
      <c r="W281" s="54"/>
      <c r="X281" s="58">
        <f t="shared" si="144"/>
        <v>0</v>
      </c>
      <c r="Y281" s="65">
        <f t="shared" si="146"/>
        <v>0</v>
      </c>
      <c r="Z281" s="55">
        <f t="shared" si="180"/>
        <v>0</v>
      </c>
      <c r="AA281" s="55">
        <f t="shared" si="158"/>
        <v>0</v>
      </c>
      <c r="AB281" s="55">
        <f t="shared" si="181"/>
        <v>0</v>
      </c>
      <c r="AC281" s="55">
        <f t="shared" si="160"/>
        <v>3</v>
      </c>
      <c r="AD281" s="55">
        <f t="shared" si="182"/>
        <v>3</v>
      </c>
      <c r="AE281" s="55">
        <f t="shared" si="183"/>
        <v>0</v>
      </c>
      <c r="AF281" s="55">
        <f t="shared" si="184"/>
        <v>0</v>
      </c>
      <c r="AG281" s="55">
        <f t="shared" si="185"/>
        <v>0</v>
      </c>
      <c r="AH281" s="55">
        <f t="shared" si="186"/>
        <v>0</v>
      </c>
      <c r="AI281" s="55">
        <f t="shared" si="187"/>
        <v>0</v>
      </c>
      <c r="AJ281" s="55">
        <f t="shared" si="188"/>
        <v>0</v>
      </c>
      <c r="AK281" s="56">
        <f t="shared" si="189"/>
        <v>0</v>
      </c>
      <c r="AL281" s="56">
        <f t="shared" si="190"/>
        <v>0</v>
      </c>
      <c r="AM281" s="57">
        <f t="shared" si="191"/>
        <v>0</v>
      </c>
      <c r="AN281" s="58">
        <f t="shared" si="192"/>
        <v>0</v>
      </c>
      <c r="AO281" s="59">
        <v>41386</v>
      </c>
      <c r="AP281" s="13" t="s">
        <v>50</v>
      </c>
      <c r="AR281" s="13" t="str">
        <f t="shared" si="173"/>
        <v>VIAL</v>
      </c>
      <c r="AS281" s="13" t="str">
        <f t="shared" si="174"/>
        <v>Philippe</v>
      </c>
      <c r="AT281" s="13" t="str">
        <f t="shared" si="175"/>
        <v>CSADN Roanne</v>
      </c>
      <c r="AU281" s="151">
        <f t="shared" si="172"/>
        <v>24962</v>
      </c>
      <c r="AV281" s="102" t="str">
        <f t="shared" si="176"/>
        <v>42</v>
      </c>
      <c r="AW281" s="13">
        <f t="shared" si="177"/>
        <v>3</v>
      </c>
      <c r="AX281" s="13">
        <f t="shared" si="178"/>
        <v>0</v>
      </c>
      <c r="AY281" s="13">
        <f t="shared" si="179"/>
        <v>0</v>
      </c>
    </row>
    <row r="282" spans="1:51" ht="13.5" customHeight="1" x14ac:dyDescent="0.25">
      <c r="A282" s="66" t="s">
        <v>292</v>
      </c>
      <c r="B282" s="67" t="s">
        <v>17</v>
      </c>
      <c r="C282" s="68" t="s">
        <v>46</v>
      </c>
      <c r="D282" s="69" t="s">
        <v>29</v>
      </c>
      <c r="E282" s="70">
        <v>30843</v>
      </c>
      <c r="F282" s="71"/>
      <c r="G282" s="72" t="s">
        <v>56</v>
      </c>
      <c r="H282" s="72"/>
      <c r="I282" s="73" t="s">
        <v>56</v>
      </c>
      <c r="J282" s="72"/>
      <c r="K282" s="72"/>
      <c r="L282" s="74"/>
      <c r="M282" s="74"/>
      <c r="N282" s="72"/>
      <c r="O282" s="72"/>
      <c r="P282" s="73"/>
      <c r="Q282" s="72"/>
      <c r="R282" s="72"/>
      <c r="S282" s="74"/>
      <c r="T282" s="74"/>
      <c r="U282" s="75"/>
      <c r="V282" s="74"/>
      <c r="W282" s="76"/>
      <c r="X282" s="77">
        <f t="shared" si="144"/>
        <v>0</v>
      </c>
      <c r="Y282" s="78">
        <f t="shared" si="146"/>
        <v>1</v>
      </c>
      <c r="Z282" s="79">
        <f t="shared" si="180"/>
        <v>1</v>
      </c>
      <c r="AA282" s="79">
        <f t="shared" si="158"/>
        <v>2</v>
      </c>
      <c r="AB282" s="79">
        <f t="shared" si="181"/>
        <v>0</v>
      </c>
      <c r="AC282" s="79">
        <f t="shared" si="160"/>
        <v>0</v>
      </c>
      <c r="AD282" s="79">
        <f t="shared" si="182"/>
        <v>0</v>
      </c>
      <c r="AE282" s="79">
        <f t="shared" si="183"/>
        <v>0</v>
      </c>
      <c r="AF282" s="79">
        <f t="shared" si="184"/>
        <v>0</v>
      </c>
      <c r="AG282" s="79">
        <f t="shared" si="185"/>
        <v>0</v>
      </c>
      <c r="AH282" s="79">
        <f t="shared" si="186"/>
        <v>0</v>
      </c>
      <c r="AI282" s="79">
        <f t="shared" si="187"/>
        <v>0</v>
      </c>
      <c r="AJ282" s="79">
        <f t="shared" si="188"/>
        <v>0</v>
      </c>
      <c r="AK282" s="80">
        <f t="shared" si="189"/>
        <v>0</v>
      </c>
      <c r="AL282" s="80">
        <f t="shared" si="190"/>
        <v>0</v>
      </c>
      <c r="AM282" s="81">
        <f t="shared" si="191"/>
        <v>0</v>
      </c>
      <c r="AN282" s="77">
        <f t="shared" si="192"/>
        <v>0</v>
      </c>
      <c r="AO282" s="82">
        <v>41346</v>
      </c>
      <c r="AP282" s="14" t="s">
        <v>121</v>
      </c>
      <c r="AR282" s="13" t="str">
        <f t="shared" si="173"/>
        <v>VIANA</v>
      </c>
      <c r="AS282" s="13" t="str">
        <f t="shared" si="174"/>
        <v>Stéphane</v>
      </c>
      <c r="AT282" s="13" t="str">
        <f t="shared" si="175"/>
        <v>VC Limas</v>
      </c>
      <c r="AU282" s="151">
        <f t="shared" si="172"/>
        <v>30843</v>
      </c>
      <c r="AV282" s="102" t="str">
        <f t="shared" si="176"/>
        <v>69</v>
      </c>
      <c r="AW282" s="13">
        <f t="shared" si="177"/>
        <v>1</v>
      </c>
      <c r="AX282" s="13">
        <f t="shared" si="178"/>
        <v>0</v>
      </c>
      <c r="AY282" s="13">
        <f t="shared" si="179"/>
        <v>0</v>
      </c>
    </row>
    <row r="283" spans="1:51" ht="13.5" customHeight="1" x14ac:dyDescent="0.25">
      <c r="A283" s="44" t="s">
        <v>592</v>
      </c>
      <c r="B283" s="45" t="s">
        <v>593</v>
      </c>
      <c r="C283" s="46" t="s">
        <v>563</v>
      </c>
      <c r="D283" s="47" t="s">
        <v>35</v>
      </c>
      <c r="E283" s="48">
        <v>26369</v>
      </c>
      <c r="F283" s="49"/>
      <c r="G283" s="50"/>
      <c r="H283" s="50"/>
      <c r="I283" s="51" t="s">
        <v>56</v>
      </c>
      <c r="J283" s="50"/>
      <c r="K283" s="50"/>
      <c r="L283" s="52"/>
      <c r="M283" s="52"/>
      <c r="N283" s="50"/>
      <c r="O283" s="50"/>
      <c r="P283" s="51" t="s">
        <v>56</v>
      </c>
      <c r="Q283" s="50"/>
      <c r="R283" s="50"/>
      <c r="S283" s="52"/>
      <c r="T283" s="52"/>
      <c r="U283" s="53"/>
      <c r="V283" s="52"/>
      <c r="W283" s="54"/>
      <c r="X283" s="58">
        <f t="shared" si="144"/>
        <v>0</v>
      </c>
      <c r="Y283" s="65">
        <f t="shared" si="146"/>
        <v>1</v>
      </c>
      <c r="Z283" s="55">
        <f t="shared" si="180"/>
        <v>1</v>
      </c>
      <c r="AA283" s="55">
        <f t="shared" si="158"/>
        <v>2</v>
      </c>
      <c r="AB283" s="55">
        <f t="shared" si="181"/>
        <v>0</v>
      </c>
      <c r="AC283" s="55">
        <f t="shared" si="160"/>
        <v>0</v>
      </c>
      <c r="AD283" s="55">
        <f t="shared" si="182"/>
        <v>0</v>
      </c>
      <c r="AE283" s="55">
        <f t="shared" si="183"/>
        <v>0</v>
      </c>
      <c r="AF283" s="55">
        <f t="shared" si="184"/>
        <v>0</v>
      </c>
      <c r="AG283" s="55">
        <f t="shared" si="185"/>
        <v>0</v>
      </c>
      <c r="AH283" s="55">
        <f t="shared" si="186"/>
        <v>0</v>
      </c>
      <c r="AI283" s="55">
        <f t="shared" si="187"/>
        <v>0</v>
      </c>
      <c r="AJ283" s="55">
        <f t="shared" si="188"/>
        <v>0</v>
      </c>
      <c r="AK283" s="56">
        <f t="shared" si="189"/>
        <v>0</v>
      </c>
      <c r="AL283" s="56">
        <f t="shared" si="190"/>
        <v>0</v>
      </c>
      <c r="AM283" s="57">
        <f t="shared" si="191"/>
        <v>0</v>
      </c>
      <c r="AN283" s="58">
        <f t="shared" si="192"/>
        <v>0</v>
      </c>
      <c r="AO283" s="59">
        <v>41391</v>
      </c>
      <c r="AP283" s="13" t="s">
        <v>50</v>
      </c>
      <c r="AR283" s="13" t="str">
        <f t="shared" si="173"/>
        <v>SCHMITT</v>
      </c>
      <c r="AS283" s="13" t="str">
        <f t="shared" si="174"/>
        <v>Renald</v>
      </c>
      <c r="AT283" s="13" t="str">
        <f t="shared" si="175"/>
        <v>SCO Dijon</v>
      </c>
      <c r="AU283" s="151">
        <f t="shared" si="172"/>
        <v>26369</v>
      </c>
      <c r="AV283" s="102" t="str">
        <f t="shared" si="176"/>
        <v>21</v>
      </c>
      <c r="AW283" s="13">
        <f t="shared" si="177"/>
        <v>1</v>
      </c>
      <c r="AX283" s="13">
        <f t="shared" si="178"/>
        <v>0</v>
      </c>
      <c r="AY283" s="13">
        <f t="shared" si="179"/>
        <v>0</v>
      </c>
    </row>
    <row r="284" spans="1:51" ht="13.5" customHeight="1" x14ac:dyDescent="0.25">
      <c r="A284" s="66" t="s">
        <v>594</v>
      </c>
      <c r="B284" s="67" t="s">
        <v>103</v>
      </c>
      <c r="C284" s="68" t="s">
        <v>16</v>
      </c>
      <c r="D284" s="69" t="s">
        <v>35</v>
      </c>
      <c r="E284" s="70">
        <v>23659</v>
      </c>
      <c r="F284" s="71"/>
      <c r="G284" s="72"/>
      <c r="H284" s="72" t="s">
        <v>56</v>
      </c>
      <c r="I284" s="73"/>
      <c r="J284" s="72"/>
      <c r="K284" s="72"/>
      <c r="L284" s="74"/>
      <c r="M284" s="74"/>
      <c r="N284" s="72"/>
      <c r="O284" s="72"/>
      <c r="P284" s="73"/>
      <c r="Q284" s="72"/>
      <c r="R284" s="72"/>
      <c r="S284" s="74" t="s">
        <v>56</v>
      </c>
      <c r="T284" s="74"/>
      <c r="U284" s="75"/>
      <c r="V284" s="74"/>
      <c r="W284" s="76"/>
      <c r="X284" s="77">
        <f t="shared" si="144"/>
        <v>0</v>
      </c>
      <c r="Y284" s="78">
        <f t="shared" si="146"/>
        <v>0</v>
      </c>
      <c r="Z284" s="79">
        <f t="shared" si="180"/>
        <v>0</v>
      </c>
      <c r="AA284" s="79">
        <f t="shared" si="158"/>
        <v>2</v>
      </c>
      <c r="AB284" s="79">
        <f t="shared" si="181"/>
        <v>2</v>
      </c>
      <c r="AC284" s="79">
        <f t="shared" si="160"/>
        <v>0</v>
      </c>
      <c r="AD284" s="79">
        <f t="shared" si="182"/>
        <v>0</v>
      </c>
      <c r="AE284" s="79">
        <f t="shared" si="183"/>
        <v>4</v>
      </c>
      <c r="AF284" s="79">
        <f t="shared" si="184"/>
        <v>0</v>
      </c>
      <c r="AG284" s="79">
        <f t="shared" si="185"/>
        <v>0</v>
      </c>
      <c r="AH284" s="79">
        <f t="shared" si="186"/>
        <v>0</v>
      </c>
      <c r="AI284" s="79">
        <f t="shared" si="187"/>
        <v>0</v>
      </c>
      <c r="AJ284" s="79">
        <f t="shared" si="188"/>
        <v>0</v>
      </c>
      <c r="AK284" s="80">
        <f t="shared" si="189"/>
        <v>0</v>
      </c>
      <c r="AL284" s="80">
        <f t="shared" si="190"/>
        <v>0</v>
      </c>
      <c r="AM284" s="81">
        <f t="shared" si="191"/>
        <v>0</v>
      </c>
      <c r="AN284" s="77">
        <f t="shared" si="192"/>
        <v>0</v>
      </c>
      <c r="AO284" s="82">
        <v>41391</v>
      </c>
      <c r="AP284" s="13" t="s">
        <v>50</v>
      </c>
      <c r="AR284" s="13" t="str">
        <f t="shared" si="173"/>
        <v>GRILLOT</v>
      </c>
      <c r="AS284" s="13" t="str">
        <f t="shared" si="174"/>
        <v>Jean-Michel</v>
      </c>
      <c r="AT284" s="13" t="str">
        <f t="shared" si="175"/>
        <v>ASL Hauteville</v>
      </c>
      <c r="AU284" s="151">
        <f t="shared" si="172"/>
        <v>23659</v>
      </c>
      <c r="AV284" s="102" t="str">
        <f t="shared" si="176"/>
        <v>21</v>
      </c>
      <c r="AW284" s="13">
        <f t="shared" si="177"/>
        <v>2</v>
      </c>
      <c r="AX284" s="13">
        <f t="shared" si="178"/>
        <v>0</v>
      </c>
      <c r="AY284" s="13">
        <f t="shared" si="179"/>
        <v>0</v>
      </c>
    </row>
    <row r="285" spans="1:51" ht="13.5" customHeight="1" x14ac:dyDescent="0.25">
      <c r="A285" s="44" t="s">
        <v>522</v>
      </c>
      <c r="B285" s="45" t="s">
        <v>27</v>
      </c>
      <c r="C285" s="46" t="s">
        <v>28</v>
      </c>
      <c r="D285" s="47" t="s">
        <v>29</v>
      </c>
      <c r="E285" s="48">
        <v>24566</v>
      </c>
      <c r="F285" s="49"/>
      <c r="G285" s="50"/>
      <c r="H285" s="50"/>
      <c r="I285" s="51"/>
      <c r="J285" s="50"/>
      <c r="K285" s="50"/>
      <c r="L285" s="52"/>
      <c r="M285" s="52"/>
      <c r="N285" s="50"/>
      <c r="O285" s="50"/>
      <c r="P285" s="51"/>
      <c r="Q285" s="50"/>
      <c r="R285" s="50"/>
      <c r="S285" s="52" t="s">
        <v>56</v>
      </c>
      <c r="T285" s="52"/>
      <c r="U285" s="53"/>
      <c r="V285" s="52"/>
      <c r="W285" s="54"/>
      <c r="X285" s="58">
        <f t="shared" si="144"/>
        <v>0</v>
      </c>
      <c r="Y285" s="65">
        <f t="shared" si="146"/>
        <v>0</v>
      </c>
      <c r="Z285" s="55"/>
      <c r="AA285" s="55"/>
      <c r="AB285" s="55"/>
      <c r="AC285" s="55">
        <f t="shared" si="160"/>
        <v>0</v>
      </c>
      <c r="AD285" s="55">
        <v>3</v>
      </c>
      <c r="AE285" s="55">
        <f t="shared" si="183"/>
        <v>4</v>
      </c>
      <c r="AF285" s="55"/>
      <c r="AG285" s="55"/>
      <c r="AH285" s="55"/>
      <c r="AI285" s="55"/>
      <c r="AJ285" s="55"/>
      <c r="AK285" s="56"/>
      <c r="AL285" s="56"/>
      <c r="AM285" s="57">
        <f t="shared" si="191"/>
        <v>0</v>
      </c>
      <c r="AN285" s="58"/>
      <c r="AO285" s="59">
        <v>41391</v>
      </c>
      <c r="AP285" s="15" t="s">
        <v>50</v>
      </c>
      <c r="AQ285" s="15" t="s">
        <v>127</v>
      </c>
      <c r="AR285" s="13" t="str">
        <f t="shared" si="173"/>
        <v>FAVRE</v>
      </c>
      <c r="AS285" s="13" t="str">
        <f t="shared" si="174"/>
        <v>Philippe</v>
      </c>
      <c r="AT285" s="13" t="str">
        <f t="shared" si="175"/>
        <v>VC Corbas</v>
      </c>
      <c r="AU285" s="151">
        <f t="shared" si="172"/>
        <v>24566</v>
      </c>
      <c r="AV285" s="102" t="str">
        <f t="shared" si="176"/>
        <v>69</v>
      </c>
      <c r="AW285" s="13">
        <f t="shared" si="177"/>
        <v>3</v>
      </c>
      <c r="AX285" s="13">
        <f t="shared" si="178"/>
        <v>0</v>
      </c>
      <c r="AY285" s="13">
        <f t="shared" si="179"/>
        <v>0</v>
      </c>
    </row>
    <row r="286" spans="1:51" ht="13.5" customHeight="1" x14ac:dyDescent="0.25">
      <c r="A286" s="66" t="s">
        <v>595</v>
      </c>
      <c r="B286" s="67" t="s">
        <v>139</v>
      </c>
      <c r="C286" s="68" t="s">
        <v>311</v>
      </c>
      <c r="D286" s="69" t="s">
        <v>35</v>
      </c>
      <c r="E286" s="70">
        <v>34425</v>
      </c>
      <c r="F286" s="71"/>
      <c r="G286" s="72"/>
      <c r="H286" s="72" t="s">
        <v>56</v>
      </c>
      <c r="I286" s="73"/>
      <c r="J286" s="72"/>
      <c r="K286" s="72"/>
      <c r="L286" s="74"/>
      <c r="M286" s="74"/>
      <c r="N286" s="72"/>
      <c r="O286" s="72"/>
      <c r="P286" s="73"/>
      <c r="Q286" s="72"/>
      <c r="R286" s="72" t="s">
        <v>56</v>
      </c>
      <c r="S286" s="74"/>
      <c r="T286" s="74"/>
      <c r="U286" s="75"/>
      <c r="V286" s="74"/>
      <c r="W286" s="76"/>
      <c r="X286" s="77">
        <f t="shared" si="144"/>
        <v>0</v>
      </c>
      <c r="Y286" s="78">
        <f t="shared" si="146"/>
        <v>0</v>
      </c>
      <c r="Z286" s="79">
        <f t="shared" si="180"/>
        <v>0</v>
      </c>
      <c r="AA286" s="79">
        <f t="shared" si="158"/>
        <v>2</v>
      </c>
      <c r="AB286" s="79">
        <f t="shared" si="181"/>
        <v>2</v>
      </c>
      <c r="AC286" s="79">
        <f t="shared" si="160"/>
        <v>3</v>
      </c>
      <c r="AD286" s="79">
        <f t="shared" si="182"/>
        <v>0</v>
      </c>
      <c r="AE286" s="79">
        <f t="shared" si="183"/>
        <v>0</v>
      </c>
      <c r="AF286" s="79">
        <f t="shared" si="184"/>
        <v>0</v>
      </c>
      <c r="AG286" s="79">
        <f t="shared" si="185"/>
        <v>0</v>
      </c>
      <c r="AH286" s="79">
        <f t="shared" si="186"/>
        <v>0</v>
      </c>
      <c r="AI286" s="79">
        <f t="shared" si="187"/>
        <v>0</v>
      </c>
      <c r="AJ286" s="79">
        <f t="shared" si="188"/>
        <v>0</v>
      </c>
      <c r="AK286" s="80">
        <f t="shared" si="189"/>
        <v>0</v>
      </c>
      <c r="AL286" s="80">
        <f t="shared" si="190"/>
        <v>0</v>
      </c>
      <c r="AM286" s="81">
        <f t="shared" si="191"/>
        <v>0</v>
      </c>
      <c r="AN286" s="77">
        <f t="shared" si="192"/>
        <v>0</v>
      </c>
      <c r="AO286" s="82">
        <v>41391</v>
      </c>
      <c r="AP286" s="13" t="s">
        <v>50</v>
      </c>
      <c r="AR286" s="13" t="str">
        <f t="shared" si="173"/>
        <v>BARBET</v>
      </c>
      <c r="AS286" s="13" t="str">
        <f t="shared" si="174"/>
        <v>Daniel</v>
      </c>
      <c r="AT286" s="13" t="str">
        <f t="shared" si="175"/>
        <v xml:space="preserve">ASL Hauteville </v>
      </c>
      <c r="AU286" s="151">
        <f t="shared" si="172"/>
        <v>34425</v>
      </c>
      <c r="AV286" s="102" t="str">
        <f t="shared" si="176"/>
        <v>21</v>
      </c>
      <c r="AW286" s="13">
        <f t="shared" si="177"/>
        <v>2</v>
      </c>
      <c r="AX286" s="13">
        <f t="shared" si="178"/>
        <v>0</v>
      </c>
      <c r="AY286" s="13">
        <f t="shared" si="179"/>
        <v>0</v>
      </c>
    </row>
    <row r="287" spans="1:51" ht="13.5" customHeight="1" x14ac:dyDescent="0.25">
      <c r="A287" s="44" t="s">
        <v>596</v>
      </c>
      <c r="B287" s="45" t="s">
        <v>69</v>
      </c>
      <c r="C287" s="46" t="s">
        <v>16</v>
      </c>
      <c r="D287" s="47" t="s">
        <v>35</v>
      </c>
      <c r="E287" s="48">
        <v>24697</v>
      </c>
      <c r="F287" s="49"/>
      <c r="G287" s="50"/>
      <c r="H287" s="50" t="s">
        <v>56</v>
      </c>
      <c r="I287" s="51"/>
      <c r="J287" s="50"/>
      <c r="K287" s="50"/>
      <c r="L287" s="52"/>
      <c r="M287" s="52"/>
      <c r="N287" s="50"/>
      <c r="O287" s="50"/>
      <c r="P287" s="51"/>
      <c r="Q287" s="50"/>
      <c r="R287" s="50" t="s">
        <v>56</v>
      </c>
      <c r="S287" s="52"/>
      <c r="T287" s="52"/>
      <c r="U287" s="53"/>
      <c r="V287" s="52"/>
      <c r="W287" s="54"/>
      <c r="X287" s="58">
        <f t="shared" si="144"/>
        <v>0</v>
      </c>
      <c r="Y287" s="65">
        <f t="shared" si="146"/>
        <v>0</v>
      </c>
      <c r="Z287" s="55">
        <f t="shared" si="180"/>
        <v>0</v>
      </c>
      <c r="AA287" s="55">
        <f t="shared" si="158"/>
        <v>2</v>
      </c>
      <c r="AB287" s="55">
        <f t="shared" si="181"/>
        <v>2</v>
      </c>
      <c r="AC287" s="55">
        <f t="shared" si="160"/>
        <v>3</v>
      </c>
      <c r="AD287" s="55">
        <f t="shared" si="182"/>
        <v>0</v>
      </c>
      <c r="AE287" s="55">
        <f t="shared" si="183"/>
        <v>0</v>
      </c>
      <c r="AF287" s="55">
        <f t="shared" si="184"/>
        <v>0</v>
      </c>
      <c r="AG287" s="55">
        <f t="shared" si="185"/>
        <v>0</v>
      </c>
      <c r="AH287" s="55">
        <f t="shared" si="186"/>
        <v>0</v>
      </c>
      <c r="AI287" s="55">
        <f t="shared" si="187"/>
        <v>0</v>
      </c>
      <c r="AJ287" s="55">
        <f t="shared" si="188"/>
        <v>0</v>
      </c>
      <c r="AK287" s="56">
        <f t="shared" si="189"/>
        <v>0</v>
      </c>
      <c r="AL287" s="56">
        <f t="shared" si="190"/>
        <v>0</v>
      </c>
      <c r="AM287" s="57">
        <f t="shared" si="191"/>
        <v>0</v>
      </c>
      <c r="AN287" s="58">
        <f t="shared" si="192"/>
        <v>0</v>
      </c>
      <c r="AO287" s="59">
        <v>41391</v>
      </c>
      <c r="AP287" s="13" t="s">
        <v>50</v>
      </c>
      <c r="AR287" s="13" t="str">
        <f t="shared" si="173"/>
        <v>RIVIERE</v>
      </c>
      <c r="AS287" s="13" t="str">
        <f t="shared" si="174"/>
        <v>Paul</v>
      </c>
      <c r="AT287" s="13" t="str">
        <f t="shared" si="175"/>
        <v>ASL Hauteville</v>
      </c>
      <c r="AU287" s="151">
        <f t="shared" si="172"/>
        <v>24697</v>
      </c>
      <c r="AV287" s="102" t="str">
        <f t="shared" si="176"/>
        <v>21</v>
      </c>
      <c r="AW287" s="13">
        <f t="shared" si="177"/>
        <v>2</v>
      </c>
      <c r="AX287" s="13">
        <f t="shared" si="178"/>
        <v>0</v>
      </c>
      <c r="AY287" s="13">
        <f t="shared" si="179"/>
        <v>0</v>
      </c>
    </row>
    <row r="288" spans="1:51" ht="13.5" customHeight="1" x14ac:dyDescent="0.25">
      <c r="A288" s="66"/>
      <c r="B288" s="67"/>
      <c r="C288" s="68"/>
      <c r="D288" s="69"/>
      <c r="E288" s="70"/>
      <c r="F288" s="71"/>
      <c r="G288" s="72"/>
      <c r="H288" s="72"/>
      <c r="I288" s="73"/>
      <c r="J288" s="72"/>
      <c r="K288" s="72"/>
      <c r="L288" s="74"/>
      <c r="M288" s="74"/>
      <c r="N288" s="72"/>
      <c r="O288" s="72"/>
      <c r="P288" s="73"/>
      <c r="Q288" s="72"/>
      <c r="R288" s="72"/>
      <c r="S288" s="74"/>
      <c r="T288" s="74"/>
      <c r="U288" s="75"/>
      <c r="V288" s="74"/>
      <c r="W288" s="76"/>
      <c r="X288" s="77">
        <f t="shared" si="144"/>
        <v>0</v>
      </c>
      <c r="Y288" s="78">
        <f t="shared" si="146"/>
        <v>0</v>
      </c>
      <c r="Z288" s="79">
        <f t="shared" si="180"/>
        <v>0</v>
      </c>
      <c r="AA288" s="79">
        <f t="shared" si="158"/>
        <v>0</v>
      </c>
      <c r="AB288" s="79">
        <f t="shared" si="181"/>
        <v>0</v>
      </c>
      <c r="AC288" s="79">
        <f t="shared" si="160"/>
        <v>0</v>
      </c>
      <c r="AD288" s="79">
        <f t="shared" si="182"/>
        <v>0</v>
      </c>
      <c r="AE288" s="79">
        <f t="shared" si="183"/>
        <v>0</v>
      </c>
      <c r="AF288" s="79">
        <f t="shared" si="184"/>
        <v>0</v>
      </c>
      <c r="AG288" s="79">
        <f t="shared" si="185"/>
        <v>0</v>
      </c>
      <c r="AH288" s="79">
        <f t="shared" si="186"/>
        <v>0</v>
      </c>
      <c r="AI288" s="79">
        <f t="shared" si="187"/>
        <v>0</v>
      </c>
      <c r="AJ288" s="79">
        <f t="shared" si="188"/>
        <v>0</v>
      </c>
      <c r="AK288" s="80">
        <f t="shared" si="189"/>
        <v>0</v>
      </c>
      <c r="AL288" s="80">
        <f t="shared" si="190"/>
        <v>0</v>
      </c>
      <c r="AM288" s="81">
        <f t="shared" si="191"/>
        <v>0</v>
      </c>
      <c r="AN288" s="77">
        <f t="shared" si="192"/>
        <v>0</v>
      </c>
      <c r="AO288" s="82"/>
      <c r="AR288" s="13">
        <f t="shared" si="173"/>
        <v>0</v>
      </c>
      <c r="AS288" s="13">
        <f t="shared" si="174"/>
        <v>0</v>
      </c>
      <c r="AT288" s="13">
        <f t="shared" si="175"/>
        <v>0</v>
      </c>
      <c r="AU288" s="151">
        <f>E288</f>
        <v>0</v>
      </c>
      <c r="AV288" s="102">
        <f t="shared" si="176"/>
        <v>0</v>
      </c>
      <c r="AW288" s="13">
        <f t="shared" si="177"/>
        <v>0</v>
      </c>
      <c r="AX288" s="13">
        <f t="shared" si="178"/>
        <v>0</v>
      </c>
      <c r="AY288" s="13">
        <f t="shared" si="179"/>
        <v>0</v>
      </c>
    </row>
  </sheetData>
  <sortState ref="A5:AQ248">
    <sortCondition ref="A248"/>
  </sortState>
  <mergeCells count="11">
    <mergeCell ref="A2:D2"/>
    <mergeCell ref="AO2:AO4"/>
    <mergeCell ref="F3:H3"/>
    <mergeCell ref="Y2:AH3"/>
    <mergeCell ref="AQ2:AQ4"/>
    <mergeCell ref="AP3:AP4"/>
    <mergeCell ref="E2:E4"/>
    <mergeCell ref="F2:W2"/>
    <mergeCell ref="P3:W3"/>
    <mergeCell ref="I3:O3"/>
    <mergeCell ref="X2:X4"/>
  </mergeCells>
  <conditionalFormatting sqref="X5:AN265">
    <cfRule type="cellIs" dxfId="189" priority="10" operator="greaterThan">
      <formula>0</formula>
    </cfRule>
  </conditionalFormatting>
  <conditionalFormatting sqref="X5:AN266">
    <cfRule type="cellIs" dxfId="188" priority="5" operator="greaterThan">
      <formula>0</formula>
    </cfRule>
  </conditionalFormatting>
  <conditionalFormatting sqref="X260:AN261">
    <cfRule type="cellIs" dxfId="187" priority="4" operator="greaterThan">
      <formula>0</formula>
    </cfRule>
  </conditionalFormatting>
  <conditionalFormatting sqref="X260:AN261">
    <cfRule type="cellIs" dxfId="186" priority="3" operator="greaterThan">
      <formula>0</formula>
    </cfRule>
  </conditionalFormatting>
  <conditionalFormatting sqref="X5:AN288">
    <cfRule type="cellIs" dxfId="185" priority="2" operator="greaterThan">
      <formula>0</formula>
    </cfRule>
  </conditionalFormatting>
  <conditionalFormatting sqref="X5:AN288">
    <cfRule type="cellIs" dxfId="184" priority="1" operator="greaterThan">
      <formula>0</formula>
    </cfRule>
  </conditionalFormatting>
  <printOptions horizontalCentered="1"/>
  <pageMargins left="0.19685039370078741" right="0.19685039370078741" top="0.39370078740157483" bottom="0.19685039370078741" header="0.31496062992125984" footer="0.31496062992125984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AU181"/>
  <sheetViews>
    <sheetView tabSelected="1" topLeftCell="B1" workbookViewId="0">
      <pane ySplit="6" topLeftCell="A10" activePane="bottomLeft" state="frozen"/>
      <selection activeCell="B9" sqref="B9"/>
      <selection pane="bottomLeft" activeCell="B9" sqref="B9"/>
    </sheetView>
  </sheetViews>
  <sheetFormatPr baseColWidth="10" defaultRowHeight="12.75" x14ac:dyDescent="0.25"/>
  <cols>
    <col min="1" max="1" width="19.140625" style="19" hidden="1" customWidth="1"/>
    <col min="2" max="2" width="13.7109375" style="19" customWidth="1"/>
    <col min="3" max="3" width="13.7109375" style="19" hidden="1" customWidth="1"/>
    <col min="4" max="4" width="13.7109375" style="19" customWidth="1"/>
    <col min="5" max="5" width="11.85546875" style="19" hidden="1" customWidth="1"/>
    <col min="6" max="6" width="9" style="101" customWidth="1"/>
    <col min="7" max="8" width="22.28515625" style="101" customWidth="1"/>
    <col min="9" max="9" width="29.140625" style="101" customWidth="1"/>
    <col min="10" max="10" width="6.5703125" style="101" customWidth="1"/>
    <col min="11" max="11" width="10" style="101" customWidth="1"/>
    <col min="12" max="13" width="2.7109375" style="101" customWidth="1"/>
    <col min="14" max="14" width="4.28515625" style="101" customWidth="1"/>
    <col min="15" max="15" width="2.7109375" style="101" customWidth="1"/>
    <col min="16" max="16" width="9.7109375" style="101" customWidth="1"/>
    <col min="17" max="17" width="2.7109375" style="101" customWidth="1"/>
    <col min="18" max="18" width="13.7109375" style="101" customWidth="1"/>
    <col min="19" max="23" width="2.7109375" style="101" customWidth="1"/>
    <col min="24" max="24" width="20.42578125" style="101" hidden="1" customWidth="1"/>
    <col min="25" max="25" width="10" style="101" hidden="1" customWidth="1"/>
    <col min="26" max="33" width="2.7109375" style="101" customWidth="1"/>
    <col min="34" max="43" width="2.7109375" style="101" hidden="1" customWidth="1"/>
    <col min="44" max="44" width="11.42578125" style="101"/>
    <col min="45" max="45" width="15.85546875" style="101" customWidth="1"/>
    <col min="46" max="46" width="22.42578125" style="101" customWidth="1"/>
    <col min="47" max="16384" width="11.42578125" style="101"/>
  </cols>
  <sheetData>
    <row r="1" spans="1:47" ht="30.75" customHeight="1" thickBot="1" x14ac:dyDescent="0.3">
      <c r="C1" s="187"/>
      <c r="D1" s="187"/>
      <c r="E1" s="187"/>
      <c r="F1" s="279" t="str">
        <f>Entete!B2</f>
        <v>CYCLO SAN MARTINOIS</v>
      </c>
      <c r="G1" s="279"/>
      <c r="H1" s="279"/>
      <c r="I1" s="279"/>
      <c r="J1" s="279"/>
      <c r="K1" s="279"/>
    </row>
    <row r="2" spans="1:47" ht="8.25" customHeight="1" thickTop="1" x14ac:dyDescent="0.25">
      <c r="J2" s="294" t="s">
        <v>533</v>
      </c>
      <c r="K2" s="295"/>
    </row>
    <row r="3" spans="1:47" ht="18" x14ac:dyDescent="0.25">
      <c r="C3" s="188"/>
      <c r="D3" s="188"/>
      <c r="E3" s="188"/>
      <c r="F3" s="323" t="str">
        <f>Entete!B4</f>
        <v>PRIX DE TOUTENANT - CLASSEMENT GENERAL</v>
      </c>
      <c r="G3" s="323"/>
      <c r="H3" s="323"/>
      <c r="I3" s="154" t="str">
        <f>Entete!B6</f>
        <v>22 JUIN 2014</v>
      </c>
      <c r="J3" s="296"/>
      <c r="K3" s="297"/>
      <c r="N3" s="16"/>
    </row>
    <row r="4" spans="1:47" ht="10.5" customHeight="1" thickBot="1" x14ac:dyDescent="0.3">
      <c r="J4" s="296"/>
      <c r="K4" s="297"/>
    </row>
    <row r="5" spans="1:47" s="207" customFormat="1" ht="15.75" customHeight="1" thickTop="1" x14ac:dyDescent="0.25">
      <c r="A5" s="167"/>
      <c r="B5" s="283" t="s">
        <v>603</v>
      </c>
      <c r="C5" s="283"/>
      <c r="D5" s="283"/>
      <c r="E5" s="283"/>
      <c r="F5" s="284" t="s">
        <v>507</v>
      </c>
      <c r="G5" s="286" t="s">
        <v>295</v>
      </c>
      <c r="H5" s="288" t="s">
        <v>8</v>
      </c>
      <c r="I5" s="290" t="s">
        <v>0</v>
      </c>
      <c r="J5" s="281" t="s">
        <v>9</v>
      </c>
      <c r="K5" s="324">
        <v>5</v>
      </c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7"/>
      <c r="Z5" s="87"/>
      <c r="AA5" s="87"/>
      <c r="AB5" s="87"/>
      <c r="AC5" s="87"/>
      <c r="AD5" s="87"/>
      <c r="AE5" s="87"/>
      <c r="AF5" s="87"/>
      <c r="AG5" s="87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8"/>
      <c r="AS5" s="91"/>
      <c r="AT5" s="89"/>
      <c r="AU5" s="90"/>
    </row>
    <row r="6" spans="1:47" s="207" customFormat="1" ht="15.75" customHeight="1" thickBot="1" x14ac:dyDescent="0.3">
      <c r="A6" s="167"/>
      <c r="B6" s="214" t="s">
        <v>1058</v>
      </c>
      <c r="C6" s="173"/>
      <c r="D6" s="214" t="s">
        <v>11</v>
      </c>
      <c r="E6" s="174"/>
      <c r="F6" s="285"/>
      <c r="G6" s="287"/>
      <c r="H6" s="289"/>
      <c r="I6" s="291"/>
      <c r="J6" s="282"/>
      <c r="K6" s="325"/>
      <c r="L6" s="206"/>
      <c r="M6" s="206"/>
      <c r="O6" s="84"/>
      <c r="P6" s="84"/>
      <c r="Q6" s="206"/>
      <c r="R6" s="206"/>
      <c r="S6" s="206"/>
      <c r="T6" s="84"/>
      <c r="U6" s="206"/>
      <c r="V6" s="84"/>
      <c r="W6" s="84"/>
      <c r="X6" s="84"/>
      <c r="Y6" s="92"/>
      <c r="Z6" s="85"/>
      <c r="AA6" s="85"/>
      <c r="AB6" s="85"/>
      <c r="AC6" s="85"/>
      <c r="AD6" s="85"/>
      <c r="AE6" s="85"/>
      <c r="AF6" s="85"/>
      <c r="AG6" s="85"/>
      <c r="AH6" s="93"/>
      <c r="AI6" s="85"/>
      <c r="AJ6" s="85"/>
      <c r="AK6" s="85"/>
      <c r="AL6" s="85"/>
      <c r="AM6" s="85"/>
      <c r="AN6" s="85"/>
      <c r="AO6" s="85"/>
      <c r="AP6" s="85"/>
      <c r="AQ6" s="85"/>
      <c r="AR6" s="88"/>
      <c r="AS6" s="91"/>
      <c r="AT6" s="89"/>
      <c r="AU6" s="90"/>
    </row>
    <row r="7" spans="1:47" s="64" customFormat="1" ht="15" customHeight="1" thickTop="1" x14ac:dyDescent="0.25">
      <c r="A7" s="168" t="str">
        <f>IF(C7="",E7,C7)</f>
        <v>FSGT55483466</v>
      </c>
      <c r="B7" s="230">
        <v>55483466</v>
      </c>
      <c r="C7" s="174" t="str">
        <f>IF(B7="","",CONCATENATE($B$6,B7))</f>
        <v>FSGT55483466</v>
      </c>
      <c r="D7" s="174"/>
      <c r="E7" s="176" t="str">
        <f>IF(D7="","",CONCATENATE($D$6,D7))</f>
        <v/>
      </c>
      <c r="F7" s="105">
        <v>401</v>
      </c>
      <c r="G7" s="104" t="str">
        <f>VLOOKUP(A7,Liste!$F$3:$T$1578,2,FALSE)</f>
        <v>DESPLACES</v>
      </c>
      <c r="H7" s="104" t="str">
        <f>VLOOKUP(A7,Liste!$F$3:$T$1578,3,FALSE)</f>
        <v>Roger</v>
      </c>
      <c r="I7" s="104" t="str">
        <f>VLOOKUP(A7,Liste!$F$3:$T$1578,4,FALSE)</f>
        <v>UV Chalon</v>
      </c>
      <c r="J7" s="104">
        <f>VLOOKUP(A7,Liste!$F$3:$T$1578,5,FALSE)</f>
        <v>71</v>
      </c>
      <c r="K7" s="104">
        <f>VLOOKUP(A7,Liste!$F$3:$T$1578,9,FALSE)</f>
        <v>5</v>
      </c>
      <c r="L7" s="94"/>
      <c r="M7" s="94"/>
      <c r="O7" s="94"/>
      <c r="Q7" s="103"/>
      <c r="R7" s="103"/>
      <c r="S7" s="94"/>
      <c r="T7" s="94"/>
      <c r="U7" s="94"/>
      <c r="V7" s="94"/>
      <c r="W7" s="94"/>
      <c r="X7" s="246" t="str">
        <f>CONCATENATE(F7,G7)</f>
        <v>401DESPLACES</v>
      </c>
      <c r="Y7" s="94">
        <f>IF(ISERROR(VLOOKUP(X7,FSGT4_Class!$AL$8:$AM$107,2,FALSE))=TRUE,VLOOKUP(X7,FSGT5_Class!$AL$8:$AM$106,2,FALSE),(VLOOKUP(X7,FSGT4_Class!$AL$8:$AM$107,2,FALSE)))</f>
        <v>401</v>
      </c>
      <c r="Z7" s="95"/>
      <c r="AA7" s="95"/>
      <c r="AB7" s="95"/>
      <c r="AC7" s="95"/>
      <c r="AD7" s="95"/>
      <c r="AE7" s="95"/>
      <c r="AF7" s="95"/>
      <c r="AG7" s="95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6"/>
      <c r="AS7" s="97"/>
      <c r="AT7" s="97"/>
      <c r="AU7" s="97"/>
    </row>
    <row r="8" spans="1:47" s="64" customFormat="1" ht="15" customHeight="1" x14ac:dyDescent="0.25">
      <c r="A8" s="168" t="str">
        <f t="shared" ref="A8:A53" si="0">IF(C8="",E8,C8)</f>
        <v>FSGT235381</v>
      </c>
      <c r="B8" s="230">
        <v>235381</v>
      </c>
      <c r="C8" s="174" t="str">
        <f t="shared" ref="C8:C53" si="1">IF(B8="","",CONCATENATE($B$6,B8))</f>
        <v>FSGT235381</v>
      </c>
      <c r="D8" s="174"/>
      <c r="E8" s="176" t="str">
        <f t="shared" ref="E8:E53" si="2">IF(D8="","",CONCATENATE($D$6,D8))</f>
        <v/>
      </c>
      <c r="F8" s="105">
        <v>402</v>
      </c>
      <c r="G8" s="104" t="str">
        <f>VLOOKUP(A8,Liste!$F$3:$T$1578,2,FALSE)</f>
        <v>PICHARD</v>
      </c>
      <c r="H8" s="104" t="str">
        <f>VLOOKUP(A8,Liste!$F$3:$T$1578,3,FALSE)</f>
        <v>Jean-Louis</v>
      </c>
      <c r="I8" s="104" t="str">
        <f>VLOOKUP(A8,Liste!$F$3:$T$1578,4,FALSE)</f>
        <v>ASPTT Chalon</v>
      </c>
      <c r="J8" s="104">
        <f>VLOOKUP(A8,Liste!$F$3:$T$1578,5,FALSE)</f>
        <v>71</v>
      </c>
      <c r="K8" s="104">
        <f>VLOOKUP(A8,Liste!$F$3:$T$1578,9,FALSE)</f>
        <v>5</v>
      </c>
      <c r="L8" s="94"/>
      <c r="M8" s="94"/>
      <c r="O8" s="94"/>
      <c r="Q8" s="103"/>
      <c r="R8" s="103"/>
      <c r="S8" s="94"/>
      <c r="T8" s="94"/>
      <c r="U8" s="94"/>
      <c r="V8" s="94"/>
      <c r="W8" s="94"/>
      <c r="X8" s="246" t="str">
        <f t="shared" ref="X8:X68" si="3">CONCATENATE(F8,G8)</f>
        <v>402PICHARD</v>
      </c>
      <c r="Y8" s="94">
        <f>IF(ISERROR(VLOOKUP(X8,FSGT4_Class!$AL$8:$AM$107,2,FALSE))=TRUE,VLOOKUP(X8,FSGT5_Class!$AL$8:$AM$106,2,FALSE),(VLOOKUP(X8,FSGT4_Class!$AL$8:$AM$107,2,FALSE)))</f>
        <v>402</v>
      </c>
      <c r="Z8" s="95"/>
      <c r="AA8" s="95"/>
      <c r="AB8" s="95"/>
      <c r="AC8" s="95"/>
      <c r="AD8" s="95"/>
      <c r="AE8" s="95"/>
      <c r="AF8" s="95"/>
      <c r="AG8" s="95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6"/>
      <c r="AS8" s="97"/>
      <c r="AT8" s="97"/>
      <c r="AU8" s="97"/>
    </row>
    <row r="9" spans="1:47" s="64" customFormat="1" ht="15" customHeight="1" x14ac:dyDescent="0.25">
      <c r="A9" s="168" t="str">
        <f t="shared" si="0"/>
        <v>FSGT236831</v>
      </c>
      <c r="B9" s="230">
        <v>236831</v>
      </c>
      <c r="C9" s="174" t="str">
        <f t="shared" si="1"/>
        <v>FSGT236831</v>
      </c>
      <c r="D9" s="174"/>
      <c r="E9" s="176" t="str">
        <f t="shared" si="2"/>
        <v/>
      </c>
      <c r="F9" s="105">
        <v>403</v>
      </c>
      <c r="G9" s="104" t="str">
        <f>VLOOKUP(A9,Liste!$F$3:$T$1578,2,FALSE)</f>
        <v>BERLAND</v>
      </c>
      <c r="H9" s="104" t="str">
        <f>VLOOKUP(A9,Liste!$F$3:$T$1578,3,FALSE)</f>
        <v>Nicolas</v>
      </c>
      <c r="I9" s="104" t="str">
        <f>VLOOKUP(A9,Liste!$F$3:$T$1578,4,FALSE)</f>
        <v>St-Martin en Br.</v>
      </c>
      <c r="J9" s="104">
        <f>VLOOKUP(A9,Liste!$F$3:$T$1578,5,FALSE)</f>
        <v>71</v>
      </c>
      <c r="K9" s="104">
        <f>VLOOKUP(A9,Liste!$F$3:$T$1578,9,FALSE)</f>
        <v>5</v>
      </c>
      <c r="L9" s="94"/>
      <c r="M9" s="94"/>
      <c r="O9" s="94"/>
      <c r="Q9" s="103"/>
      <c r="R9" s="103"/>
      <c r="S9" s="94"/>
      <c r="T9" s="94"/>
      <c r="U9" s="94"/>
      <c r="V9" s="94"/>
      <c r="W9" s="94"/>
      <c r="X9" s="246" t="str">
        <f t="shared" si="3"/>
        <v>403BERLAND</v>
      </c>
      <c r="Y9" s="94">
        <f>IF(ISERROR(VLOOKUP(X9,FSGT4_Class!$AL$8:$AM$107,2,FALSE))=TRUE,VLOOKUP(X9,FSGT5_Class!$AL$8:$AM$106,2,FALSE),(VLOOKUP(X9,FSGT4_Class!$AL$8:$AM$107,2,FALSE)))</f>
        <v>403</v>
      </c>
      <c r="Z9" s="95"/>
      <c r="AA9" s="95"/>
      <c r="AB9" s="95"/>
      <c r="AC9" s="95"/>
      <c r="AD9" s="95"/>
      <c r="AE9" s="95"/>
      <c r="AF9" s="95"/>
      <c r="AG9" s="95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6"/>
      <c r="AS9" s="97"/>
      <c r="AT9" s="97"/>
      <c r="AU9" s="97"/>
    </row>
    <row r="10" spans="1:47" s="64" customFormat="1" ht="15" customHeight="1" x14ac:dyDescent="0.25">
      <c r="A10" s="168" t="str">
        <f t="shared" si="0"/>
        <v>FSGT496515</v>
      </c>
      <c r="B10" s="230">
        <v>496515</v>
      </c>
      <c r="C10" s="174" t="str">
        <f t="shared" si="1"/>
        <v>FSGT496515</v>
      </c>
      <c r="D10" s="221"/>
      <c r="E10" s="176" t="str">
        <f t="shared" si="2"/>
        <v/>
      </c>
      <c r="F10" s="105">
        <v>404</v>
      </c>
      <c r="G10" s="104" t="str">
        <f>VLOOKUP(A10,Liste!$F$3:$T$1578,2,FALSE)</f>
        <v>ROBERT</v>
      </c>
      <c r="H10" s="104" t="str">
        <f>VLOOKUP(A10,Liste!$F$3:$T$1578,3,FALSE)</f>
        <v>Kévin</v>
      </c>
      <c r="I10" s="104" t="str">
        <f>VLOOKUP(A10,Liste!$F$3:$T$1578,4,FALSE)</f>
        <v>Creusot VS</v>
      </c>
      <c r="J10" s="104">
        <f>VLOOKUP(A10,Liste!$F$3:$T$1578,5,FALSE)</f>
        <v>71</v>
      </c>
      <c r="K10" s="104">
        <f>VLOOKUP(A10,Liste!$F$3:$T$1578,9,FALSE)</f>
        <v>5</v>
      </c>
      <c r="L10" s="94"/>
      <c r="M10" s="94"/>
      <c r="O10" s="94"/>
      <c r="Q10" s="103"/>
      <c r="R10" s="103"/>
      <c r="S10" s="94"/>
      <c r="T10" s="94"/>
      <c r="U10" s="94"/>
      <c r="V10" s="94"/>
      <c r="W10" s="94"/>
      <c r="X10" s="246" t="str">
        <f t="shared" si="3"/>
        <v>404ROBERT</v>
      </c>
      <c r="Y10" s="94">
        <f>IF(ISERROR(VLOOKUP(X10,FSGT4_Class!$AL$8:$AM$107,2,FALSE))=TRUE,VLOOKUP(X10,FSGT5_Class!$AL$8:$AM$106,2,FALSE),(VLOOKUP(X10,FSGT4_Class!$AL$8:$AM$107,2,FALSE)))</f>
        <v>404</v>
      </c>
      <c r="Z10" s="95"/>
      <c r="AA10" s="95"/>
      <c r="AB10" s="95"/>
      <c r="AC10" s="95"/>
      <c r="AD10" s="95"/>
      <c r="AE10" s="95"/>
      <c r="AF10" s="95"/>
      <c r="AG10" s="95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6"/>
      <c r="AS10" s="97"/>
      <c r="AT10" s="97"/>
      <c r="AU10" s="97"/>
    </row>
    <row r="11" spans="1:47" s="64" customFormat="1" ht="15" customHeight="1" x14ac:dyDescent="0.25">
      <c r="A11" s="168" t="str">
        <f t="shared" si="0"/>
        <v>FSGT229027</v>
      </c>
      <c r="B11" s="230">
        <v>229027</v>
      </c>
      <c r="C11" s="174" t="str">
        <f t="shared" si="1"/>
        <v>FSGT229027</v>
      </c>
      <c r="D11" s="221"/>
      <c r="E11" s="176" t="str">
        <f t="shared" si="2"/>
        <v/>
      </c>
      <c r="F11" s="105">
        <v>405</v>
      </c>
      <c r="G11" s="104" t="str">
        <f>VLOOKUP(A11,Liste!$F$3:$T$1578,2,FALSE)</f>
        <v>DYON</v>
      </c>
      <c r="H11" s="104" t="str">
        <f>VLOOKUP(A11,Liste!$F$3:$T$1578,3,FALSE)</f>
        <v>David</v>
      </c>
      <c r="I11" s="104" t="str">
        <f>VLOOKUP(A11,Liste!$F$3:$T$1578,4,FALSE)</f>
        <v>St-Martin en Br.</v>
      </c>
      <c r="J11" s="104">
        <f>VLOOKUP(A11,Liste!$F$3:$T$1578,5,FALSE)</f>
        <v>71</v>
      </c>
      <c r="K11" s="104">
        <f>VLOOKUP(A11,Liste!$F$3:$T$1578,9,FALSE)</f>
        <v>5</v>
      </c>
      <c r="L11" s="94"/>
      <c r="M11" s="94"/>
      <c r="O11" s="94"/>
      <c r="Q11" s="103"/>
      <c r="R11" s="103"/>
      <c r="S11" s="94"/>
      <c r="T11" s="94"/>
      <c r="U11" s="94"/>
      <c r="V11" s="94"/>
      <c r="W11" s="94"/>
      <c r="X11" s="246" t="str">
        <f t="shared" si="3"/>
        <v>405DYON</v>
      </c>
      <c r="Y11" s="94">
        <f>IF(ISERROR(VLOOKUP(X11,FSGT4_Class!$AL$8:$AM$107,2,FALSE))=TRUE,VLOOKUP(X11,FSGT5_Class!$AL$8:$AM$106,2,FALSE),(VLOOKUP(X11,FSGT4_Class!$AL$8:$AM$107,2,FALSE)))</f>
        <v>405</v>
      </c>
      <c r="Z11" s="95"/>
      <c r="AA11" s="95"/>
      <c r="AB11" s="95"/>
      <c r="AC11" s="95"/>
      <c r="AD11" s="95"/>
      <c r="AE11" s="95"/>
      <c r="AF11" s="95"/>
      <c r="AG11" s="95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6"/>
      <c r="AS11" s="97"/>
      <c r="AT11" s="97"/>
      <c r="AU11" s="97"/>
    </row>
    <row r="12" spans="1:47" s="64" customFormat="1" ht="15" customHeight="1" x14ac:dyDescent="0.25">
      <c r="A12" s="168" t="str">
        <f t="shared" si="0"/>
        <v>FSGT308872</v>
      </c>
      <c r="B12" s="230">
        <v>308872</v>
      </c>
      <c r="C12" s="174" t="str">
        <f>IF(B12="","",CONCATENATE($B$6,B12))</f>
        <v>FSGT308872</v>
      </c>
      <c r="D12" s="174"/>
      <c r="E12" s="176" t="str">
        <f>IF(D12="","",CONCATENATE($D$6,D12))</f>
        <v/>
      </c>
      <c r="F12" s="105">
        <v>406</v>
      </c>
      <c r="G12" s="104" t="str">
        <f>VLOOKUP(A12,Liste!$F$3:$T$1578,2,FALSE)</f>
        <v>CHEVREY</v>
      </c>
      <c r="H12" s="104" t="str">
        <f>VLOOKUP(A12,Liste!$F$3:$T$1578,3,FALSE)</f>
        <v>Jean-Marc</v>
      </c>
      <c r="I12" s="104" t="str">
        <f>VLOOKUP(A12,Liste!$F$3:$T$1578,4,FALSE)</f>
        <v>VS Chalon</v>
      </c>
      <c r="J12" s="104">
        <f>VLOOKUP(A12,Liste!$F$3:$T$1578,5,FALSE)</f>
        <v>71</v>
      </c>
      <c r="K12" s="104">
        <f>VLOOKUP(A12,Liste!$F$3:$T$1578,9,FALSE)</f>
        <v>5</v>
      </c>
      <c r="L12" s="94"/>
      <c r="M12" s="94"/>
      <c r="O12" s="94"/>
      <c r="Q12" s="103"/>
      <c r="R12" s="103"/>
      <c r="S12" s="94"/>
      <c r="T12" s="94"/>
      <c r="U12" s="94"/>
      <c r="V12" s="94"/>
      <c r="W12" s="94"/>
      <c r="X12" s="246" t="str">
        <f t="shared" si="3"/>
        <v>406CHEVREY</v>
      </c>
      <c r="Y12" s="94">
        <f>IF(ISERROR(VLOOKUP(X12,FSGT4_Class!$AL$8:$AM$107,2,FALSE))=TRUE,VLOOKUP(X12,FSGT5_Class!$AL$8:$AM$106,2,FALSE),(VLOOKUP(X12,FSGT4_Class!$AL$8:$AM$107,2,FALSE)))</f>
        <v>406</v>
      </c>
      <c r="Z12" s="95"/>
      <c r="AA12" s="95"/>
      <c r="AB12" s="95"/>
      <c r="AC12" s="95"/>
      <c r="AD12" s="95"/>
      <c r="AE12" s="95"/>
      <c r="AF12" s="95"/>
      <c r="AG12" s="95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6"/>
      <c r="AS12" s="97"/>
      <c r="AT12" s="97"/>
      <c r="AU12" s="97"/>
    </row>
    <row r="13" spans="1:47" s="64" customFormat="1" ht="15" customHeight="1" x14ac:dyDescent="0.25">
      <c r="A13" s="168" t="str">
        <f t="shared" si="0"/>
        <v>FSGT244850</v>
      </c>
      <c r="B13" s="230">
        <v>244850</v>
      </c>
      <c r="C13" s="174" t="str">
        <f t="shared" si="1"/>
        <v>FSGT244850</v>
      </c>
      <c r="D13" s="222"/>
      <c r="E13" s="176" t="str">
        <f t="shared" si="2"/>
        <v/>
      </c>
      <c r="F13" s="105">
        <v>407</v>
      </c>
      <c r="G13" s="104" t="str">
        <f>VLOOKUP(A13,Liste!$F$3:$T$1578,2,FALSE)</f>
        <v>BONIN</v>
      </c>
      <c r="H13" s="104" t="str">
        <f>VLOOKUP(A13,Liste!$F$3:$T$1578,3,FALSE)</f>
        <v>Lionel</v>
      </c>
      <c r="I13" s="104" t="str">
        <f>VLOOKUP(A13,Liste!$F$3:$T$1578,4,FALSE)</f>
        <v>Verdun</v>
      </c>
      <c r="J13" s="104">
        <f>VLOOKUP(A13,Liste!$F$3:$T$1578,5,FALSE)</f>
        <v>71</v>
      </c>
      <c r="K13" s="104">
        <f>VLOOKUP(A13,Liste!$F$3:$T$1578,9,FALSE)</f>
        <v>5</v>
      </c>
      <c r="L13" s="94"/>
      <c r="M13" s="94"/>
      <c r="O13" s="94"/>
      <c r="Q13" s="103"/>
      <c r="R13" s="103"/>
      <c r="S13" s="94"/>
      <c r="T13" s="94"/>
      <c r="U13" s="94"/>
      <c r="V13" s="94"/>
      <c r="W13" s="94"/>
      <c r="X13" s="246" t="str">
        <f t="shared" si="3"/>
        <v>407BONIN</v>
      </c>
      <c r="Y13" s="94">
        <f>IF(ISERROR(VLOOKUP(X13,FSGT4_Class!$AL$8:$AM$107,2,FALSE))=TRUE,VLOOKUP(X13,FSGT5_Class!$AL$8:$AM$106,2,FALSE),(VLOOKUP(X13,FSGT4_Class!$AL$8:$AM$107,2,FALSE)))</f>
        <v>407</v>
      </c>
      <c r="Z13" s="95"/>
      <c r="AA13" s="95"/>
      <c r="AB13" s="95"/>
      <c r="AC13" s="95"/>
      <c r="AD13" s="95"/>
      <c r="AE13" s="95"/>
      <c r="AF13" s="95"/>
      <c r="AG13" s="95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6"/>
      <c r="AS13" s="97"/>
      <c r="AT13" s="97"/>
      <c r="AU13" s="97"/>
    </row>
    <row r="14" spans="1:47" s="64" customFormat="1" ht="15" customHeight="1" x14ac:dyDescent="0.25">
      <c r="A14" s="168" t="str">
        <f t="shared" si="0"/>
        <v>FSGT242011</v>
      </c>
      <c r="B14" s="230">
        <v>242011</v>
      </c>
      <c r="C14" s="174" t="str">
        <f t="shared" si="1"/>
        <v>FSGT242011</v>
      </c>
      <c r="D14" s="174"/>
      <c r="E14" s="176" t="str">
        <f t="shared" si="2"/>
        <v/>
      </c>
      <c r="F14" s="105">
        <v>408</v>
      </c>
      <c r="G14" s="104" t="str">
        <f>VLOOKUP(A14,Liste!$F$3:$T$1578,2,FALSE)</f>
        <v>ROUSSEAUX</v>
      </c>
      <c r="H14" s="104" t="str">
        <f>VLOOKUP(A14,Liste!$F$3:$T$1578,3,FALSE)</f>
        <v>Dominique</v>
      </c>
      <c r="I14" s="104" t="str">
        <f>VLOOKUP(A14,Liste!$F$3:$T$1578,4,FALSE)</f>
        <v>VS Chalon</v>
      </c>
      <c r="J14" s="104">
        <f>VLOOKUP(A14,Liste!$F$3:$T$1578,5,FALSE)</f>
        <v>71</v>
      </c>
      <c r="K14" s="104">
        <f>VLOOKUP(A14,Liste!$F$3:$T$1578,9,FALSE)</f>
        <v>5</v>
      </c>
      <c r="L14" s="94"/>
      <c r="M14" s="94"/>
      <c r="O14" s="94"/>
      <c r="Q14" s="103"/>
      <c r="R14" s="103"/>
      <c r="S14" s="94"/>
      <c r="T14" s="94"/>
      <c r="U14" s="94"/>
      <c r="V14" s="94"/>
      <c r="W14" s="94"/>
      <c r="X14" s="246" t="str">
        <f t="shared" si="3"/>
        <v>408ROUSSEAUX</v>
      </c>
      <c r="Y14" s="94">
        <f>IF(ISERROR(VLOOKUP(X14,FSGT4_Class!$AL$8:$AM$107,2,FALSE))=TRUE,VLOOKUP(X14,FSGT5_Class!$AL$8:$AM$106,2,FALSE),(VLOOKUP(X14,FSGT4_Class!$AL$8:$AM$107,2,FALSE)))</f>
        <v>408</v>
      </c>
      <c r="Z14" s="95"/>
      <c r="AA14" s="95"/>
      <c r="AB14" s="95"/>
      <c r="AC14" s="95"/>
      <c r="AD14" s="95"/>
      <c r="AE14" s="95"/>
      <c r="AF14" s="95"/>
      <c r="AG14" s="95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6"/>
      <c r="AS14" s="97"/>
      <c r="AT14" s="97"/>
      <c r="AU14" s="97"/>
    </row>
    <row r="15" spans="1:47" s="64" customFormat="1" ht="15" customHeight="1" x14ac:dyDescent="0.25">
      <c r="A15" s="168" t="str">
        <f t="shared" si="0"/>
        <v>FSGT55536387</v>
      </c>
      <c r="B15" s="230">
        <v>55536387</v>
      </c>
      <c r="C15" s="174" t="str">
        <f t="shared" si="1"/>
        <v>FSGT55536387</v>
      </c>
      <c r="D15" s="174"/>
      <c r="E15" s="176" t="str">
        <f t="shared" si="2"/>
        <v/>
      </c>
      <c r="F15" s="105">
        <v>409</v>
      </c>
      <c r="G15" s="104" t="str">
        <f>VLOOKUP(A15,Liste!$F$3:$T$1578,2,FALSE)</f>
        <v>CHARPENTIER</v>
      </c>
      <c r="H15" s="104" t="str">
        <f>VLOOKUP(A15,Liste!$F$3:$T$1578,3,FALSE)</f>
        <v>Chloé</v>
      </c>
      <c r="I15" s="104" t="str">
        <f>VLOOKUP(A15,Liste!$F$3:$T$1578,4,FALSE)</f>
        <v>Creusot VS</v>
      </c>
      <c r="J15" s="104">
        <f>VLOOKUP(A15,Liste!$F$3:$T$1578,5,FALSE)</f>
        <v>71</v>
      </c>
      <c r="K15" s="104">
        <f>VLOOKUP(A15,Liste!$F$3:$T$1578,9,FALSE)</f>
        <v>5</v>
      </c>
      <c r="L15" s="94"/>
      <c r="M15" s="94"/>
      <c r="O15" s="94"/>
      <c r="Q15" s="103"/>
      <c r="R15" s="103"/>
      <c r="S15" s="94"/>
      <c r="T15" s="94"/>
      <c r="U15" s="94"/>
      <c r="V15" s="94"/>
      <c r="W15" s="94"/>
      <c r="X15" s="246" t="str">
        <f t="shared" si="3"/>
        <v>409CHARPENTIER</v>
      </c>
      <c r="Y15" s="94">
        <f>IF(ISERROR(VLOOKUP(X15,FSGT4_Class!$AL$8:$AM$107,2,FALSE))=TRUE,VLOOKUP(X15,FSGT5_Class!$AL$8:$AM$106,2,FALSE),(VLOOKUP(X15,FSGT4_Class!$AL$8:$AM$107,2,FALSE)))</f>
        <v>409</v>
      </c>
      <c r="Z15" s="95"/>
      <c r="AA15" s="95"/>
      <c r="AB15" s="95"/>
      <c r="AC15" s="95"/>
      <c r="AD15" s="95"/>
      <c r="AE15" s="95"/>
      <c r="AF15" s="95"/>
      <c r="AG15" s="95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6"/>
      <c r="AS15" s="97"/>
      <c r="AT15" s="97"/>
      <c r="AU15" s="97"/>
    </row>
    <row r="16" spans="1:47" s="64" customFormat="1" ht="15" customHeight="1" x14ac:dyDescent="0.25">
      <c r="A16" s="168" t="str">
        <f t="shared" si="0"/>
        <v>FSGT236837</v>
      </c>
      <c r="B16" s="230">
        <v>236837</v>
      </c>
      <c r="C16" s="174" t="str">
        <f t="shared" si="1"/>
        <v>FSGT236837</v>
      </c>
      <c r="D16" s="174"/>
      <c r="E16" s="176" t="str">
        <f t="shared" si="2"/>
        <v/>
      </c>
      <c r="F16" s="105">
        <v>410</v>
      </c>
      <c r="G16" s="104" t="str">
        <f>VLOOKUP(A16,Liste!$F$3:$T$1578,2,FALSE)</f>
        <v>ZACCHIA</v>
      </c>
      <c r="H16" s="104" t="str">
        <f>VLOOKUP(A16,Liste!$F$3:$T$1578,3,FALSE)</f>
        <v>Tony</v>
      </c>
      <c r="I16" s="104" t="str">
        <f>VLOOKUP(A16,Liste!$F$3:$T$1578,4,FALSE)</f>
        <v>St-Marcel</v>
      </c>
      <c r="J16" s="104">
        <f>VLOOKUP(A16,Liste!$F$3:$T$1578,5,FALSE)</f>
        <v>71</v>
      </c>
      <c r="K16" s="104">
        <f>VLOOKUP(A16,Liste!$F$3:$T$1578,9,FALSE)</f>
        <v>5</v>
      </c>
      <c r="L16" s="94"/>
      <c r="M16" s="94"/>
      <c r="O16" s="94"/>
      <c r="Q16" s="103"/>
      <c r="R16" s="103"/>
      <c r="S16" s="94"/>
      <c r="T16" s="94"/>
      <c r="U16" s="94"/>
      <c r="V16" s="94"/>
      <c r="W16" s="94"/>
      <c r="X16" s="246" t="str">
        <f t="shared" si="3"/>
        <v>410ZACCHIA</v>
      </c>
      <c r="Y16" s="94">
        <f>IF(ISERROR(VLOOKUP(X16,FSGT4_Class!$AL$8:$AM$107,2,FALSE))=TRUE,VLOOKUP(X16,FSGT5_Class!$AL$8:$AM$106,2,FALSE),(VLOOKUP(X16,FSGT4_Class!$AL$8:$AM$107,2,FALSE)))</f>
        <v>410</v>
      </c>
      <c r="Z16" s="95"/>
      <c r="AA16" s="95"/>
      <c r="AB16" s="95"/>
      <c r="AC16" s="95"/>
      <c r="AD16" s="95"/>
      <c r="AE16" s="95"/>
      <c r="AF16" s="95"/>
      <c r="AG16" s="95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6"/>
      <c r="AS16" s="97"/>
      <c r="AT16" s="97"/>
      <c r="AU16" s="97"/>
    </row>
    <row r="17" spans="1:47" s="64" customFormat="1" ht="15" customHeight="1" x14ac:dyDescent="0.25">
      <c r="A17" s="168" t="str">
        <f t="shared" si="0"/>
        <v>FSGT232849</v>
      </c>
      <c r="B17" s="230">
        <v>232849</v>
      </c>
      <c r="C17" s="174" t="str">
        <f t="shared" si="1"/>
        <v>FSGT232849</v>
      </c>
      <c r="D17" s="174"/>
      <c r="E17" s="176" t="str">
        <f t="shared" si="2"/>
        <v/>
      </c>
      <c r="F17" s="105">
        <v>412</v>
      </c>
      <c r="G17" s="104" t="str">
        <f>VLOOKUP(A17,Liste!$F$3:$T$1578,2,FALSE)</f>
        <v>MAURO</v>
      </c>
      <c r="H17" s="104" t="str">
        <f>VLOOKUP(A17,Liste!$F$3:$T$1578,3,FALSE)</f>
        <v>Catherine</v>
      </c>
      <c r="I17" s="104" t="str">
        <f>VLOOKUP(A17,Liste!$F$3:$T$1578,4,FALSE)</f>
        <v>Montceau</v>
      </c>
      <c r="J17" s="104">
        <f>VLOOKUP(A17,Liste!$F$3:$T$1578,5,FALSE)</f>
        <v>71</v>
      </c>
      <c r="K17" s="104">
        <f>VLOOKUP(A17,Liste!$F$3:$T$1578,9,FALSE)</f>
        <v>5</v>
      </c>
      <c r="L17" s="94"/>
      <c r="M17" s="94"/>
      <c r="O17" s="94"/>
      <c r="Q17" s="103"/>
      <c r="R17" s="103"/>
      <c r="S17" s="94"/>
      <c r="T17" s="94"/>
      <c r="U17" s="94"/>
      <c r="V17" s="94"/>
      <c r="W17" s="94"/>
      <c r="X17" s="246" t="str">
        <f t="shared" si="3"/>
        <v>412MAURO</v>
      </c>
      <c r="Y17" s="94">
        <f>IF(ISERROR(VLOOKUP(X17,FSGT4_Class!$AL$8:$AM$107,2,FALSE))=TRUE,VLOOKUP(X17,FSGT5_Class!$AL$8:$AM$106,2,FALSE),(VLOOKUP(X17,FSGT4_Class!$AL$8:$AM$107,2,FALSE)))</f>
        <v>412</v>
      </c>
      <c r="Z17" s="95"/>
      <c r="AA17" s="95"/>
      <c r="AB17" s="95"/>
      <c r="AC17" s="95"/>
      <c r="AD17" s="95"/>
      <c r="AE17" s="95"/>
      <c r="AF17" s="95"/>
      <c r="AG17" s="95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6"/>
      <c r="AS17" s="97"/>
      <c r="AT17" s="97"/>
      <c r="AU17" s="97"/>
    </row>
    <row r="18" spans="1:47" s="64" customFormat="1" ht="15" customHeight="1" x14ac:dyDescent="0.25">
      <c r="A18" s="168" t="str">
        <f t="shared" si="0"/>
        <v>FSGT55492640</v>
      </c>
      <c r="B18" s="230">
        <v>55492640</v>
      </c>
      <c r="C18" s="174" t="str">
        <f t="shared" si="1"/>
        <v>FSGT55492640</v>
      </c>
      <c r="D18" s="174"/>
      <c r="E18" s="176" t="str">
        <f t="shared" si="2"/>
        <v/>
      </c>
      <c r="F18" s="105">
        <v>413</v>
      </c>
      <c r="G18" s="104" t="str">
        <f>VLOOKUP(A18,Liste!$F$3:$T$1578,2,FALSE)</f>
        <v>GIEN</v>
      </c>
      <c r="H18" s="104" t="str">
        <f>VLOOKUP(A18,Liste!$F$3:$T$1578,3,FALSE)</f>
        <v>Daniel</v>
      </c>
      <c r="I18" s="104" t="str">
        <f>VLOOKUP(A18,Liste!$F$3:$T$1578,4,FALSE)</f>
        <v>Creusot VS</v>
      </c>
      <c r="J18" s="104">
        <f>VLOOKUP(A18,Liste!$F$3:$T$1578,5,FALSE)</f>
        <v>71</v>
      </c>
      <c r="K18" s="104">
        <f>VLOOKUP(A18,Liste!$F$3:$T$1578,9,FALSE)</f>
        <v>5</v>
      </c>
      <c r="L18" s="94"/>
      <c r="M18" s="94"/>
      <c r="O18" s="94"/>
      <c r="Q18" s="103"/>
      <c r="R18" s="103"/>
      <c r="S18" s="94"/>
      <c r="T18" s="94"/>
      <c r="U18" s="94"/>
      <c r="V18" s="94"/>
      <c r="W18" s="94"/>
      <c r="X18" s="246" t="str">
        <f t="shared" si="3"/>
        <v>413GIEN</v>
      </c>
      <c r="Y18" s="94">
        <f>IF(ISERROR(VLOOKUP(X18,FSGT4_Class!$AL$8:$AM$107,2,FALSE))=TRUE,VLOOKUP(X18,FSGT5_Class!$AL$8:$AM$106,2,FALSE),(VLOOKUP(X18,FSGT4_Class!$AL$8:$AM$107,2,FALSE)))</f>
        <v>413</v>
      </c>
      <c r="Z18" s="95"/>
      <c r="AA18" s="95"/>
      <c r="AB18" s="95"/>
      <c r="AC18" s="95"/>
      <c r="AD18" s="95"/>
      <c r="AE18" s="95"/>
      <c r="AF18" s="95"/>
      <c r="AG18" s="95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6"/>
      <c r="AS18" s="97"/>
      <c r="AT18" s="97"/>
      <c r="AU18" s="97"/>
    </row>
    <row r="19" spans="1:47" s="64" customFormat="1" ht="15" customHeight="1" x14ac:dyDescent="0.25">
      <c r="A19" s="168" t="str">
        <f t="shared" si="0"/>
        <v>FSGT430864</v>
      </c>
      <c r="B19" s="230">
        <v>430864</v>
      </c>
      <c r="C19" s="174" t="str">
        <f t="shared" si="1"/>
        <v>FSGT430864</v>
      </c>
      <c r="D19" s="174"/>
      <c r="E19" s="176" t="str">
        <f t="shared" si="2"/>
        <v/>
      </c>
      <c r="F19" s="105">
        <v>414</v>
      </c>
      <c r="G19" s="104" t="str">
        <f>VLOOKUP(A19,Liste!$F$3:$T$1578,2,FALSE)</f>
        <v>DUMONTEL</v>
      </c>
      <c r="H19" s="104" t="str">
        <f>VLOOKUP(A19,Liste!$F$3:$T$1578,3,FALSE)</f>
        <v>Jérôme</v>
      </c>
      <c r="I19" s="104" t="str">
        <f>VLOOKUP(A19,Liste!$F$3:$T$1578,4,FALSE)</f>
        <v>Buxy</v>
      </c>
      <c r="J19" s="104">
        <f>VLOOKUP(A19,Liste!$F$3:$T$1578,5,FALSE)</f>
        <v>71</v>
      </c>
      <c r="K19" s="104">
        <f>VLOOKUP(A19,Liste!$F$3:$T$1578,9,FALSE)</f>
        <v>5</v>
      </c>
      <c r="L19" s="94"/>
      <c r="M19" s="94"/>
      <c r="O19" s="94"/>
      <c r="Q19" s="103"/>
      <c r="R19" s="103"/>
      <c r="S19" s="94"/>
      <c r="T19" s="94"/>
      <c r="U19" s="94"/>
      <c r="V19" s="94"/>
      <c r="W19" s="94"/>
      <c r="X19" s="246" t="str">
        <f t="shared" si="3"/>
        <v>414DUMONTEL</v>
      </c>
      <c r="Y19" s="94">
        <f>IF(ISERROR(VLOOKUP(X19,FSGT4_Class!$AL$8:$AM$107,2,FALSE))=TRUE,VLOOKUP(X19,FSGT5_Class!$AL$8:$AM$106,2,FALSE),(VLOOKUP(X19,FSGT4_Class!$AL$8:$AM$107,2,FALSE)))</f>
        <v>414</v>
      </c>
      <c r="Z19" s="95"/>
      <c r="AA19" s="95"/>
      <c r="AB19" s="95"/>
      <c r="AC19" s="95"/>
      <c r="AD19" s="95"/>
      <c r="AE19" s="95"/>
      <c r="AF19" s="95"/>
      <c r="AG19" s="95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6"/>
      <c r="AS19" s="97"/>
      <c r="AT19" s="97"/>
      <c r="AU19" s="97"/>
    </row>
    <row r="20" spans="1:47" s="64" customFormat="1" ht="15" customHeight="1" x14ac:dyDescent="0.25">
      <c r="A20" s="168" t="str">
        <f t="shared" si="0"/>
        <v>FSGT227496</v>
      </c>
      <c r="B20" s="230">
        <v>227496</v>
      </c>
      <c r="C20" s="174" t="str">
        <f t="shared" si="1"/>
        <v>FSGT227496</v>
      </c>
      <c r="D20" s="174"/>
      <c r="E20" s="176" t="str">
        <f t="shared" si="2"/>
        <v/>
      </c>
      <c r="F20" s="105">
        <v>415</v>
      </c>
      <c r="G20" s="104" t="str">
        <f>VLOOKUP(A20,Liste!$F$3:$T$1578,2,FALSE)</f>
        <v>CHEVENARD</v>
      </c>
      <c r="H20" s="104" t="str">
        <f>VLOOKUP(A20,Liste!$F$3:$T$1578,3,FALSE)</f>
        <v>Michel</v>
      </c>
      <c r="I20" s="104" t="str">
        <f>VLOOKUP(A20,Liste!$F$3:$T$1578,4,FALSE)</f>
        <v>Creusot VS</v>
      </c>
      <c r="J20" s="104">
        <f>VLOOKUP(A20,Liste!$F$3:$T$1578,5,FALSE)</f>
        <v>71</v>
      </c>
      <c r="K20" s="104">
        <f>VLOOKUP(A20,Liste!$F$3:$T$1578,9,FALSE)</f>
        <v>5</v>
      </c>
      <c r="L20" s="94"/>
      <c r="M20" s="94"/>
      <c r="O20" s="94"/>
      <c r="Q20" s="103"/>
      <c r="R20" s="103"/>
      <c r="S20" s="94"/>
      <c r="T20" s="94"/>
      <c r="U20" s="94"/>
      <c r="V20" s="94"/>
      <c r="W20" s="94"/>
      <c r="X20" s="246" t="str">
        <f t="shared" si="3"/>
        <v>415CHEVENARD</v>
      </c>
      <c r="Y20" s="94">
        <f>IF(ISERROR(VLOOKUP(X20,FSGT4_Class!$AL$8:$AM$107,2,FALSE))=TRUE,VLOOKUP(X20,FSGT5_Class!$AL$8:$AM$106,2,FALSE),(VLOOKUP(X20,FSGT4_Class!$AL$8:$AM$107,2,FALSE)))</f>
        <v>415</v>
      </c>
      <c r="Z20" s="95"/>
      <c r="AA20" s="95"/>
      <c r="AB20" s="95"/>
      <c r="AC20" s="95"/>
      <c r="AD20" s="95"/>
      <c r="AE20" s="95"/>
      <c r="AF20" s="95"/>
      <c r="AG20" s="95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6"/>
      <c r="AS20" s="97"/>
      <c r="AT20" s="97"/>
      <c r="AU20" s="97"/>
    </row>
    <row r="21" spans="1:47" s="64" customFormat="1" ht="15" customHeight="1" x14ac:dyDescent="0.25">
      <c r="A21" s="168" t="str">
        <f t="shared" si="0"/>
        <v>FSGT230020</v>
      </c>
      <c r="B21" s="230">
        <v>230020</v>
      </c>
      <c r="C21" s="174" t="str">
        <f t="shared" si="1"/>
        <v>FSGT230020</v>
      </c>
      <c r="D21" s="174"/>
      <c r="E21" s="176" t="str">
        <f t="shared" si="2"/>
        <v/>
      </c>
      <c r="F21" s="105">
        <v>416</v>
      </c>
      <c r="G21" s="104" t="str">
        <f>VLOOKUP(A21,Liste!$F$3:$T$1578,2,FALSE)</f>
        <v>JOBLOT</v>
      </c>
      <c r="H21" s="104" t="str">
        <f>VLOOKUP(A21,Liste!$F$3:$T$1578,3,FALSE)</f>
        <v>Thierry</v>
      </c>
      <c r="I21" s="104" t="str">
        <f>VLOOKUP(A21,Liste!$F$3:$T$1578,4,FALSE)</f>
        <v>Buxy</v>
      </c>
      <c r="J21" s="104">
        <f>VLOOKUP(A21,Liste!$F$3:$T$1578,5,FALSE)</f>
        <v>71</v>
      </c>
      <c r="K21" s="104">
        <f>VLOOKUP(A21,Liste!$F$3:$T$1578,9,FALSE)</f>
        <v>5</v>
      </c>
      <c r="L21" s="94"/>
      <c r="M21" s="94"/>
      <c r="O21" s="94"/>
      <c r="Q21" s="103"/>
      <c r="R21" s="103"/>
      <c r="S21" s="94"/>
      <c r="T21" s="94"/>
      <c r="U21" s="94"/>
      <c r="V21" s="94"/>
      <c r="W21" s="94"/>
      <c r="X21" s="246" t="str">
        <f t="shared" si="3"/>
        <v>416JOBLOT</v>
      </c>
      <c r="Y21" s="94">
        <f>IF(ISERROR(VLOOKUP(X21,FSGT4_Class!$AL$8:$AM$107,2,FALSE))=TRUE,VLOOKUP(X21,FSGT5_Class!$AL$8:$AM$106,2,FALSE),(VLOOKUP(X21,FSGT4_Class!$AL$8:$AM$107,2,FALSE)))</f>
        <v>416</v>
      </c>
      <c r="Z21" s="95"/>
      <c r="AA21" s="95"/>
      <c r="AB21" s="95"/>
      <c r="AC21" s="95"/>
      <c r="AD21" s="95"/>
      <c r="AE21" s="95"/>
      <c r="AF21" s="95"/>
      <c r="AG21" s="95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6"/>
      <c r="AS21" s="97"/>
      <c r="AT21" s="97"/>
      <c r="AU21" s="97"/>
    </row>
    <row r="22" spans="1:47" s="64" customFormat="1" ht="15" customHeight="1" x14ac:dyDescent="0.25">
      <c r="A22" s="168" t="str">
        <f t="shared" si="0"/>
        <v>FSGT227316</v>
      </c>
      <c r="B22" s="230">
        <v>227316</v>
      </c>
      <c r="C22" s="174" t="str">
        <f t="shared" si="1"/>
        <v>FSGT227316</v>
      </c>
      <c r="D22" s="174"/>
      <c r="E22" s="176" t="str">
        <f t="shared" si="2"/>
        <v/>
      </c>
      <c r="F22" s="105">
        <v>417</v>
      </c>
      <c r="G22" s="104" t="str">
        <f>VLOOKUP(A22,Liste!$F$3:$T$1578,2,FALSE)</f>
        <v>BURTIN</v>
      </c>
      <c r="H22" s="104" t="str">
        <f>VLOOKUP(A22,Liste!$F$3:$T$1578,3,FALSE)</f>
        <v>Alain</v>
      </c>
      <c r="I22" s="104" t="str">
        <f>VLOOKUP(A22,Liste!$F$3:$T$1578,4,FALSE)</f>
        <v>Marcigny</v>
      </c>
      <c r="J22" s="104">
        <f>VLOOKUP(A22,Liste!$F$3:$T$1578,5,FALSE)</f>
        <v>71</v>
      </c>
      <c r="K22" s="104">
        <f>VLOOKUP(A22,Liste!$F$3:$T$1578,9,FALSE)</f>
        <v>5</v>
      </c>
      <c r="L22" s="94"/>
      <c r="M22" s="94"/>
      <c r="O22" s="94"/>
      <c r="Q22" s="103"/>
      <c r="R22" s="103"/>
      <c r="S22" s="94"/>
      <c r="T22" s="94"/>
      <c r="U22" s="94"/>
      <c r="V22" s="94"/>
      <c r="W22" s="94"/>
      <c r="X22" s="246" t="str">
        <f t="shared" si="3"/>
        <v>417BURTIN</v>
      </c>
      <c r="Y22" s="94">
        <f>IF(ISERROR(VLOOKUP(X22,FSGT4_Class!$AL$8:$AM$107,2,FALSE))=TRUE,VLOOKUP(X22,FSGT5_Class!$AL$8:$AM$106,2,FALSE),(VLOOKUP(X22,FSGT4_Class!$AL$8:$AM$107,2,FALSE)))</f>
        <v>417</v>
      </c>
      <c r="Z22" s="95"/>
      <c r="AA22" s="95"/>
      <c r="AB22" s="95"/>
      <c r="AC22" s="95"/>
      <c r="AD22" s="95"/>
      <c r="AE22" s="95"/>
      <c r="AF22" s="95"/>
      <c r="AG22" s="95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6"/>
      <c r="AS22" s="97"/>
      <c r="AT22" s="97"/>
      <c r="AU22" s="97"/>
    </row>
    <row r="23" spans="1:47" s="64" customFormat="1" ht="15" customHeight="1" x14ac:dyDescent="0.25">
      <c r="A23" s="168" t="str">
        <f t="shared" si="0"/>
        <v>FSGT231387</v>
      </c>
      <c r="B23" s="230">
        <v>231387</v>
      </c>
      <c r="C23" s="174" t="str">
        <f t="shared" si="1"/>
        <v>FSGT231387</v>
      </c>
      <c r="D23" s="174"/>
      <c r="E23" s="176" t="str">
        <f t="shared" si="2"/>
        <v/>
      </c>
      <c r="F23" s="105">
        <v>419</v>
      </c>
      <c r="G23" s="104" t="str">
        <f>VLOOKUP(A23,Liste!$F$3:$T$1578,2,FALSE)</f>
        <v>PIFFAUT</v>
      </c>
      <c r="H23" s="104" t="str">
        <f>VLOOKUP(A23,Liste!$F$3:$T$1578,3,FALSE)</f>
        <v>Michel</v>
      </c>
      <c r="I23" s="104" t="str">
        <f>VLOOKUP(A23,Liste!$F$3:$T$1578,4,FALSE)</f>
        <v>VS Chalon</v>
      </c>
      <c r="J23" s="104">
        <f>VLOOKUP(A23,Liste!$F$3:$T$1578,5,FALSE)</f>
        <v>71</v>
      </c>
      <c r="K23" s="104">
        <f>VLOOKUP(A23,Liste!$F$3:$T$1578,9,FALSE)</f>
        <v>5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246" t="str">
        <f t="shared" si="3"/>
        <v>419PIFFAUT</v>
      </c>
      <c r="Y23" s="94">
        <f>IF(ISERROR(VLOOKUP(X23,FSGT4_Class!$AL$8:$AM$107,2,FALSE))=TRUE,VLOOKUP(X23,FSGT5_Class!$AL$8:$AM$106,2,FALSE),(VLOOKUP(X23,FSGT4_Class!$AL$8:$AM$107,2,FALSE)))</f>
        <v>419</v>
      </c>
      <c r="Z23" s="95"/>
      <c r="AA23" s="95"/>
      <c r="AB23" s="95"/>
      <c r="AC23" s="95"/>
      <c r="AD23" s="95"/>
      <c r="AE23" s="95"/>
      <c r="AF23" s="95"/>
      <c r="AG23" s="95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6"/>
      <c r="AS23" s="97"/>
      <c r="AT23" s="97"/>
      <c r="AU23" s="97"/>
    </row>
    <row r="24" spans="1:47" ht="15" customHeight="1" x14ac:dyDescent="0.25">
      <c r="A24" s="168" t="str">
        <f t="shared" si="0"/>
        <v>FSGT484396</v>
      </c>
      <c r="B24" s="230">
        <v>484396</v>
      </c>
      <c r="C24" s="174" t="str">
        <f t="shared" si="1"/>
        <v>FSGT484396</v>
      </c>
      <c r="D24" s="174"/>
      <c r="E24" s="176" t="str">
        <f t="shared" si="2"/>
        <v/>
      </c>
      <c r="F24" s="105">
        <v>420</v>
      </c>
      <c r="G24" s="104" t="str">
        <f>VLOOKUP(A24,Liste!$F$3:$T$1578,2,FALSE)</f>
        <v>DECERTAINES</v>
      </c>
      <c r="H24" s="104" t="str">
        <f>VLOOKUP(A24,Liste!$F$3:$T$1578,3,FALSE)</f>
        <v>Gaétan</v>
      </c>
      <c r="I24" s="104" t="str">
        <f>VLOOKUP(A24,Liste!$F$3:$T$1578,4,FALSE)</f>
        <v>Flacé</v>
      </c>
      <c r="J24" s="104">
        <f>VLOOKUP(A24,Liste!$F$3:$T$1578,5,FALSE)</f>
        <v>71</v>
      </c>
      <c r="K24" s="104">
        <f>VLOOKUP(A24,Liste!$F$3:$T$1578,9,FALSE)</f>
        <v>5</v>
      </c>
      <c r="X24" s="246" t="str">
        <f t="shared" si="3"/>
        <v>420DECERTAINES</v>
      </c>
      <c r="Y24" s="94">
        <f>IF(ISERROR(VLOOKUP(X24,FSGT4_Class!$AL$8:$AM$107,2,FALSE))=TRUE,VLOOKUP(X24,FSGT5_Class!$AL$8:$AM$106,2,FALSE),(VLOOKUP(X24,FSGT4_Class!$AL$8:$AM$107,2,FALSE)))</f>
        <v>420</v>
      </c>
    </row>
    <row r="25" spans="1:47" ht="15" customHeight="1" x14ac:dyDescent="0.2">
      <c r="A25" s="168" t="str">
        <f t="shared" si="0"/>
        <v>UFOLEP039_53161470</v>
      </c>
      <c r="B25" s="234"/>
      <c r="C25" s="174" t="str">
        <f t="shared" si="1"/>
        <v/>
      </c>
      <c r="D25" s="174" t="s">
        <v>1147</v>
      </c>
      <c r="E25" s="176" t="str">
        <f t="shared" si="2"/>
        <v>UFOLEP039_53161470</v>
      </c>
      <c r="F25" s="105">
        <v>422</v>
      </c>
      <c r="G25" s="104" t="str">
        <f>VLOOKUP(A25,Liste!$F$3:$T$1578,2,FALSE)</f>
        <v>BALOUZAT</v>
      </c>
      <c r="H25" s="104" t="str">
        <f>VLOOKUP(A25,Liste!$F$3:$T$1578,3,FALSE)</f>
        <v>Pascal</v>
      </c>
      <c r="I25" s="104" t="str">
        <f>VLOOKUP(A25,Liste!$F$3:$T$1578,4,FALSE)</f>
        <v>V Haut Jura St Claude</v>
      </c>
      <c r="J25" s="104" t="str">
        <f>VLOOKUP(A25,Liste!$F$3:$T$1578,5,FALSE)</f>
        <v>39</v>
      </c>
      <c r="K25" s="104">
        <f>VLOOKUP(A25,Liste!$F$3:$T$1578,9,FALSE)</f>
        <v>5</v>
      </c>
      <c r="X25" s="246" t="str">
        <f t="shared" si="3"/>
        <v>422BALOUZAT</v>
      </c>
      <c r="Y25" s="94">
        <f>IF(ISERROR(VLOOKUP(X25,FSGT4_Class!$AL$8:$AM$107,2,FALSE))=TRUE,VLOOKUP(X25,FSGT5_Class!$AL$8:$AM$106,2,FALSE),(VLOOKUP(X25,FSGT4_Class!$AL$8:$AM$107,2,FALSE)))</f>
        <v>422</v>
      </c>
    </row>
    <row r="26" spans="1:47" ht="15" customHeight="1" x14ac:dyDescent="0.2">
      <c r="A26" s="168" t="str">
        <f t="shared" si="0"/>
        <v>FSGT483093</v>
      </c>
      <c r="B26" s="234">
        <v>483093</v>
      </c>
      <c r="C26" s="174" t="str">
        <f t="shared" si="1"/>
        <v>FSGT483093</v>
      </c>
      <c r="D26" s="174"/>
      <c r="E26" s="176" t="str">
        <f t="shared" si="2"/>
        <v/>
      </c>
      <c r="F26" s="105">
        <v>423</v>
      </c>
      <c r="G26" s="104" t="str">
        <f>VLOOKUP(A26,Liste!$F$3:$T$1578,2,FALSE)</f>
        <v>TERVILLE</v>
      </c>
      <c r="H26" s="104" t="str">
        <f>VLOOKUP(A26,Liste!$F$3:$T$1578,3,FALSE)</f>
        <v>Daniel</v>
      </c>
      <c r="I26" s="104" t="str">
        <f>VLOOKUP(A26,Liste!$F$3:$T$1578,4,FALSE)</f>
        <v xml:space="preserve"> Charolles</v>
      </c>
      <c r="J26" s="104">
        <f>VLOOKUP(A26,Liste!$F$3:$T$1578,5,FALSE)</f>
        <v>71</v>
      </c>
      <c r="K26" s="104">
        <f>VLOOKUP(A26,Liste!$F$3:$T$1578,9,FALSE)</f>
        <v>5</v>
      </c>
      <c r="X26" s="246" t="str">
        <f t="shared" si="3"/>
        <v>423TERVILLE</v>
      </c>
      <c r="Y26" s="94">
        <f>IF(ISERROR(VLOOKUP(X26,FSGT4_Class!$AL$8:$AM$107,2,FALSE))=TRUE,VLOOKUP(X26,FSGT5_Class!$AL$8:$AM$106,2,FALSE),(VLOOKUP(X26,FSGT4_Class!$AL$8:$AM$107,2,FALSE)))</f>
        <v>423</v>
      </c>
    </row>
    <row r="27" spans="1:47" ht="15" customHeight="1" x14ac:dyDescent="0.2">
      <c r="A27" s="168" t="str">
        <f t="shared" si="0"/>
        <v>FSGT365781</v>
      </c>
      <c r="B27" s="234">
        <v>365781</v>
      </c>
      <c r="C27" s="174" t="str">
        <f t="shared" si="1"/>
        <v>FSGT365781</v>
      </c>
      <c r="D27" s="174"/>
      <c r="E27" s="176" t="str">
        <f t="shared" si="2"/>
        <v/>
      </c>
      <c r="F27" s="105">
        <v>424</v>
      </c>
      <c r="G27" s="104" t="str">
        <f>VLOOKUP(A27,Liste!$F$3:$T$1578,2,FALSE)</f>
        <v>PAILLOUX</v>
      </c>
      <c r="H27" s="104" t="str">
        <f>VLOOKUP(A27,Liste!$F$3:$T$1578,3,FALSE)</f>
        <v>Jean-Pierre</v>
      </c>
      <c r="I27" s="104" t="str">
        <f>VLOOKUP(A27,Liste!$F$3:$T$1578,4,FALSE)</f>
        <v>Creusot VS</v>
      </c>
      <c r="J27" s="104">
        <f>VLOOKUP(A27,Liste!$F$3:$T$1578,5,FALSE)</f>
        <v>71</v>
      </c>
      <c r="K27" s="104">
        <f>VLOOKUP(A27,Liste!$F$3:$T$1578,9,FALSE)</f>
        <v>5</v>
      </c>
      <c r="X27" s="246" t="str">
        <f t="shared" si="3"/>
        <v>424PAILLOUX</v>
      </c>
      <c r="Y27" s="94">
        <f>IF(ISERROR(VLOOKUP(X27,FSGT4_Class!$AL$8:$AM$107,2,FALSE))=TRUE,VLOOKUP(X27,FSGT5_Class!$AL$8:$AM$106,2,FALSE),(VLOOKUP(X27,FSGT4_Class!$AL$8:$AM$107,2,FALSE)))</f>
        <v>424</v>
      </c>
    </row>
    <row r="28" spans="1:47" ht="15" customHeight="1" x14ac:dyDescent="0.2">
      <c r="A28" s="168" t="str">
        <f t="shared" si="0"/>
        <v/>
      </c>
      <c r="B28" s="234"/>
      <c r="C28" s="174" t="str">
        <f t="shared" si="1"/>
        <v/>
      </c>
      <c r="D28" s="174"/>
      <c r="E28" s="176" t="str">
        <f t="shared" si="2"/>
        <v/>
      </c>
      <c r="F28" s="105"/>
      <c r="G28" s="104">
        <f>VLOOKUP(A28,Liste!$F$3:$T$1578,2,FALSE)</f>
        <v>0</v>
      </c>
      <c r="H28" s="104">
        <f>VLOOKUP(A28,Liste!$F$3:$T$1578,3,FALSE)</f>
        <v>0</v>
      </c>
      <c r="I28" s="104">
        <f>VLOOKUP(A28,Liste!$F$3:$T$1578,4,FALSE)</f>
        <v>0</v>
      </c>
      <c r="J28" s="104">
        <f>VLOOKUP(A28,Liste!$F$3:$T$1578,5,FALSE)</f>
        <v>0</v>
      </c>
      <c r="K28" s="104">
        <f>VLOOKUP(A28,Liste!$F$3:$T$1578,9,FALSE)</f>
        <v>0</v>
      </c>
      <c r="X28" s="246" t="str">
        <f t="shared" si="3"/>
        <v>0</v>
      </c>
      <c r="Y28" s="94">
        <f>IF(ISERROR(VLOOKUP(X28,FSGT4_Class!$AL$8:$AM$107,2,FALSE))=TRUE,VLOOKUP(X28,FSGT5_Class!$AL$8:$AM$106,2,FALSE),(VLOOKUP(X28,FSGT4_Class!$AL$8:$AM$107,2,FALSE)))</f>
        <v>0</v>
      </c>
    </row>
    <row r="29" spans="1:47" ht="15" customHeight="1" x14ac:dyDescent="0.2">
      <c r="A29" s="168" t="str">
        <f t="shared" si="0"/>
        <v/>
      </c>
      <c r="B29" s="234"/>
      <c r="C29" s="174" t="str">
        <f t="shared" si="1"/>
        <v/>
      </c>
      <c r="D29" s="174"/>
      <c r="E29" s="176" t="str">
        <f t="shared" si="2"/>
        <v/>
      </c>
      <c r="F29" s="105"/>
      <c r="G29" s="104">
        <f>VLOOKUP(A29,Liste!$F$3:$T$1578,2,FALSE)</f>
        <v>0</v>
      </c>
      <c r="H29" s="104">
        <f>VLOOKUP(A29,Liste!$F$3:$T$1578,3,FALSE)</f>
        <v>0</v>
      </c>
      <c r="I29" s="104">
        <f>VLOOKUP(A29,Liste!$F$3:$T$1578,4,FALSE)</f>
        <v>0</v>
      </c>
      <c r="J29" s="104">
        <f>VLOOKUP(A29,Liste!$F$3:$T$1578,5,FALSE)</f>
        <v>0</v>
      </c>
      <c r="K29" s="104">
        <f>VLOOKUP(A29,Liste!$F$3:$T$1578,9,FALSE)</f>
        <v>0</v>
      </c>
      <c r="X29" s="246" t="str">
        <f t="shared" si="3"/>
        <v>0</v>
      </c>
      <c r="Y29" s="94">
        <f>IF(ISERROR(VLOOKUP(X29,FSGT4_Class!$AL$8:$AM$107,2,FALSE))=TRUE,VLOOKUP(X29,FSGT5_Class!$AL$8:$AM$106,2,FALSE),(VLOOKUP(X29,FSGT4_Class!$AL$8:$AM$107,2,FALSE)))</f>
        <v>0</v>
      </c>
    </row>
    <row r="30" spans="1:47" ht="15" x14ac:dyDescent="0.2">
      <c r="A30" s="168" t="str">
        <f t="shared" si="0"/>
        <v/>
      </c>
      <c r="B30" s="234"/>
      <c r="C30" s="174" t="str">
        <f t="shared" si="1"/>
        <v/>
      </c>
      <c r="D30" s="174"/>
      <c r="E30" s="176" t="str">
        <f t="shared" si="2"/>
        <v/>
      </c>
      <c r="F30" s="105"/>
      <c r="G30" s="104">
        <f>VLOOKUP(A30,Liste!$F$3:$T$1578,2,FALSE)</f>
        <v>0</v>
      </c>
      <c r="H30" s="104">
        <f>VLOOKUP(A30,Liste!$F$3:$T$1578,3,FALSE)</f>
        <v>0</v>
      </c>
      <c r="I30" s="104">
        <f>VLOOKUP(A30,Liste!$F$3:$T$1578,4,FALSE)</f>
        <v>0</v>
      </c>
      <c r="J30" s="104">
        <f>VLOOKUP(A30,Liste!$F$3:$T$1578,5,FALSE)</f>
        <v>0</v>
      </c>
      <c r="K30" s="104">
        <f>VLOOKUP(A30,Liste!$F$3:$T$1578,9,FALSE)</f>
        <v>0</v>
      </c>
      <c r="X30" s="246" t="str">
        <f t="shared" si="3"/>
        <v>0</v>
      </c>
      <c r="Y30" s="94">
        <f>IF(ISERROR(VLOOKUP(X30,FSGT4_Class!$AL$8:$AM$107,2,FALSE))=TRUE,VLOOKUP(X30,FSGT5_Class!$AL$8:$AM$106,2,FALSE),(VLOOKUP(X30,FSGT4_Class!$AL$8:$AM$107,2,FALSE)))</f>
        <v>0</v>
      </c>
    </row>
    <row r="31" spans="1:47" ht="15" x14ac:dyDescent="0.2">
      <c r="A31" s="168" t="str">
        <f t="shared" si="0"/>
        <v/>
      </c>
      <c r="B31" s="234"/>
      <c r="C31" s="174" t="str">
        <f t="shared" si="1"/>
        <v/>
      </c>
      <c r="D31" s="174"/>
      <c r="E31" s="176" t="str">
        <f t="shared" si="2"/>
        <v/>
      </c>
      <c r="F31" s="105"/>
      <c r="G31" s="104">
        <f>VLOOKUP(A31,Liste!$F$3:$T$1578,2,FALSE)</f>
        <v>0</v>
      </c>
      <c r="H31" s="104">
        <f>VLOOKUP(A31,Liste!$F$3:$T$1578,3,FALSE)</f>
        <v>0</v>
      </c>
      <c r="I31" s="104">
        <f>VLOOKUP(A31,Liste!$F$3:$T$1578,4,FALSE)</f>
        <v>0</v>
      </c>
      <c r="J31" s="104">
        <f>VLOOKUP(A31,Liste!$F$3:$T$1578,5,FALSE)</f>
        <v>0</v>
      </c>
      <c r="K31" s="104">
        <f>VLOOKUP(A31,Liste!$F$3:$T$1578,9,FALSE)</f>
        <v>0</v>
      </c>
      <c r="X31" s="246" t="str">
        <f t="shared" si="3"/>
        <v>0</v>
      </c>
      <c r="Y31" s="94">
        <f>IF(ISERROR(VLOOKUP(X31,FSGT4_Class!$AL$8:$AM$107,2,FALSE))=TRUE,VLOOKUP(X31,FSGT5_Class!$AL$8:$AM$106,2,FALSE),(VLOOKUP(X31,FSGT4_Class!$AL$8:$AM$107,2,FALSE)))</f>
        <v>0</v>
      </c>
    </row>
    <row r="32" spans="1:47" ht="15" x14ac:dyDescent="0.2">
      <c r="A32" s="168" t="str">
        <f t="shared" si="0"/>
        <v/>
      </c>
      <c r="B32" s="234"/>
      <c r="C32" s="174" t="str">
        <f t="shared" si="1"/>
        <v/>
      </c>
      <c r="D32" s="174"/>
      <c r="E32" s="176" t="str">
        <f t="shared" si="2"/>
        <v/>
      </c>
      <c r="F32" s="105"/>
      <c r="G32" s="104">
        <f>VLOOKUP(A32,Liste!$F$3:$T$1578,2,FALSE)</f>
        <v>0</v>
      </c>
      <c r="H32" s="104">
        <f>VLOOKUP(A32,Liste!$F$3:$T$1578,3,FALSE)</f>
        <v>0</v>
      </c>
      <c r="I32" s="104">
        <f>VLOOKUP(A32,Liste!$F$3:$T$1578,4,FALSE)</f>
        <v>0</v>
      </c>
      <c r="J32" s="104">
        <f>VLOOKUP(A32,Liste!$F$3:$T$1578,5,FALSE)</f>
        <v>0</v>
      </c>
      <c r="K32" s="104">
        <f>VLOOKUP(A32,Liste!$F$3:$T$1578,9,FALSE)</f>
        <v>0</v>
      </c>
      <c r="X32" s="246" t="str">
        <f t="shared" si="3"/>
        <v>0</v>
      </c>
      <c r="Y32" s="94">
        <f>IF(ISERROR(VLOOKUP(X32,FSGT4_Class!$AL$8:$AM$107,2,FALSE))=TRUE,VLOOKUP(X32,FSGT5_Class!$AL$8:$AM$106,2,FALSE),(VLOOKUP(X32,FSGT4_Class!$AL$8:$AM$107,2,FALSE)))</f>
        <v>0</v>
      </c>
    </row>
    <row r="33" spans="1:25" ht="15" x14ac:dyDescent="0.2">
      <c r="A33" s="168" t="str">
        <f t="shared" si="0"/>
        <v/>
      </c>
      <c r="B33" s="234"/>
      <c r="C33" s="174" t="str">
        <f t="shared" si="1"/>
        <v/>
      </c>
      <c r="D33" s="174"/>
      <c r="E33" s="176" t="str">
        <f t="shared" si="2"/>
        <v/>
      </c>
      <c r="F33" s="105"/>
      <c r="G33" s="104">
        <f>VLOOKUP(A33,Liste!$F$3:$T$1578,2,FALSE)</f>
        <v>0</v>
      </c>
      <c r="H33" s="104">
        <f>VLOOKUP(A33,Liste!$F$3:$T$1578,3,FALSE)</f>
        <v>0</v>
      </c>
      <c r="I33" s="104">
        <f>VLOOKUP(A33,Liste!$F$3:$T$1578,4,FALSE)</f>
        <v>0</v>
      </c>
      <c r="J33" s="104">
        <f>VLOOKUP(A33,Liste!$F$3:$T$1578,5,FALSE)</f>
        <v>0</v>
      </c>
      <c r="K33" s="104">
        <f>VLOOKUP(A33,Liste!$F$3:$T$1578,9,FALSE)</f>
        <v>0</v>
      </c>
      <c r="X33" s="246" t="str">
        <f t="shared" si="3"/>
        <v>0</v>
      </c>
      <c r="Y33" s="94">
        <f>IF(ISERROR(VLOOKUP(X33,FSGT4_Class!$AL$8:$AM$107,2,FALSE))=TRUE,VLOOKUP(X33,FSGT5_Class!$AL$8:$AM$106,2,FALSE),(VLOOKUP(X33,FSGT4_Class!$AL$8:$AM$107,2,FALSE)))</f>
        <v>0</v>
      </c>
    </row>
    <row r="34" spans="1:25" ht="15" x14ac:dyDescent="0.2">
      <c r="A34" s="168" t="str">
        <f t="shared" si="0"/>
        <v/>
      </c>
      <c r="B34" s="234"/>
      <c r="C34" s="174" t="str">
        <f t="shared" si="1"/>
        <v/>
      </c>
      <c r="D34" s="174"/>
      <c r="E34" s="176" t="str">
        <f t="shared" si="2"/>
        <v/>
      </c>
      <c r="F34" s="105"/>
      <c r="G34" s="104">
        <f>VLOOKUP(A34,Liste!$F$3:$T$1578,2,FALSE)</f>
        <v>0</v>
      </c>
      <c r="H34" s="104">
        <f>VLOOKUP(A34,Liste!$F$3:$T$1578,3,FALSE)</f>
        <v>0</v>
      </c>
      <c r="I34" s="104">
        <f>VLOOKUP(A34,Liste!$F$3:$T$1578,4,FALSE)</f>
        <v>0</v>
      </c>
      <c r="J34" s="104">
        <f>VLOOKUP(A34,Liste!$F$3:$T$1578,5,FALSE)</f>
        <v>0</v>
      </c>
      <c r="K34" s="104">
        <f>VLOOKUP(A34,Liste!$F$3:$T$1578,9,FALSE)</f>
        <v>0</v>
      </c>
      <c r="X34" s="246" t="str">
        <f t="shared" si="3"/>
        <v>0</v>
      </c>
      <c r="Y34" s="94">
        <f>IF(ISERROR(VLOOKUP(X34,FSGT4_Class!$AL$8:$AM$107,2,FALSE))=TRUE,VLOOKUP(X34,FSGT5_Class!$AL$8:$AM$106,2,FALSE),(VLOOKUP(X34,FSGT4_Class!$AL$8:$AM$107,2,FALSE)))</f>
        <v>0</v>
      </c>
    </row>
    <row r="35" spans="1:25" ht="15" x14ac:dyDescent="0.2">
      <c r="A35" s="168" t="str">
        <f t="shared" si="0"/>
        <v/>
      </c>
      <c r="B35" s="234"/>
      <c r="C35" s="174" t="str">
        <f t="shared" si="1"/>
        <v/>
      </c>
      <c r="D35" s="174"/>
      <c r="E35" s="176" t="str">
        <f t="shared" si="2"/>
        <v/>
      </c>
      <c r="F35" s="105"/>
      <c r="G35" s="104">
        <f>VLOOKUP(A35,Liste!$F$3:$T$1578,2,FALSE)</f>
        <v>0</v>
      </c>
      <c r="H35" s="104">
        <f>VLOOKUP(A35,Liste!$F$3:$T$1578,3,FALSE)</f>
        <v>0</v>
      </c>
      <c r="I35" s="104">
        <f>VLOOKUP(A35,Liste!$F$3:$T$1578,4,FALSE)</f>
        <v>0</v>
      </c>
      <c r="J35" s="104">
        <f>VLOOKUP(A35,Liste!$F$3:$T$1578,5,FALSE)</f>
        <v>0</v>
      </c>
      <c r="K35" s="104">
        <f>VLOOKUP(A35,Liste!$F$3:$T$1578,9,FALSE)</f>
        <v>0</v>
      </c>
      <c r="X35" s="246" t="str">
        <f t="shared" si="3"/>
        <v>0</v>
      </c>
      <c r="Y35" s="94">
        <f>IF(ISERROR(VLOOKUP(X35,FSGT4_Class!$AL$8:$AM$107,2,FALSE))=TRUE,VLOOKUP(X35,FSGT5_Class!$AL$8:$AM$106,2,FALSE),(VLOOKUP(X35,FSGT4_Class!$AL$8:$AM$107,2,FALSE)))</f>
        <v>0</v>
      </c>
    </row>
    <row r="36" spans="1:25" ht="15" x14ac:dyDescent="0.2">
      <c r="A36" s="168" t="str">
        <f t="shared" si="0"/>
        <v/>
      </c>
      <c r="B36" s="234"/>
      <c r="C36" s="174" t="str">
        <f t="shared" si="1"/>
        <v/>
      </c>
      <c r="D36" s="174"/>
      <c r="E36" s="176" t="str">
        <f t="shared" si="2"/>
        <v/>
      </c>
      <c r="F36" s="105"/>
      <c r="G36" s="104">
        <f>VLOOKUP(A36,Liste!$F$3:$T$1578,2,FALSE)</f>
        <v>0</v>
      </c>
      <c r="H36" s="104">
        <f>VLOOKUP(A36,Liste!$F$3:$T$1578,3,FALSE)</f>
        <v>0</v>
      </c>
      <c r="I36" s="104">
        <f>VLOOKUP(A36,Liste!$F$3:$T$1578,4,FALSE)</f>
        <v>0</v>
      </c>
      <c r="J36" s="104">
        <f>VLOOKUP(A36,Liste!$F$3:$T$1578,5,FALSE)</f>
        <v>0</v>
      </c>
      <c r="K36" s="104">
        <f>VLOOKUP(A36,Liste!$F$3:$T$1578,9,FALSE)</f>
        <v>0</v>
      </c>
      <c r="X36" s="246" t="str">
        <f t="shared" si="3"/>
        <v>0</v>
      </c>
      <c r="Y36" s="94">
        <f>IF(ISERROR(VLOOKUP(X36,FSGT4_Class!$AL$8:$AM$107,2,FALSE))=TRUE,VLOOKUP(X36,FSGT5_Class!$AL$8:$AM$106,2,FALSE),(VLOOKUP(X36,FSGT4_Class!$AL$8:$AM$107,2,FALSE)))</f>
        <v>0</v>
      </c>
    </row>
    <row r="37" spans="1:25" ht="15" x14ac:dyDescent="0.2">
      <c r="A37" s="168" t="str">
        <f t="shared" si="0"/>
        <v/>
      </c>
      <c r="B37" s="234"/>
      <c r="C37" s="174" t="str">
        <f t="shared" si="1"/>
        <v/>
      </c>
      <c r="D37" s="174"/>
      <c r="E37" s="176" t="str">
        <f t="shared" si="2"/>
        <v/>
      </c>
      <c r="F37" s="105"/>
      <c r="G37" s="104">
        <f>VLOOKUP(A37,Liste!$F$3:$T$1578,2,FALSE)</f>
        <v>0</v>
      </c>
      <c r="H37" s="104">
        <f>VLOOKUP(A37,Liste!$F$3:$T$1578,3,FALSE)</f>
        <v>0</v>
      </c>
      <c r="I37" s="104">
        <f>VLOOKUP(A37,Liste!$F$3:$T$1578,4,FALSE)</f>
        <v>0</v>
      </c>
      <c r="J37" s="104">
        <f>VLOOKUP(A37,Liste!$F$3:$T$1578,5,FALSE)</f>
        <v>0</v>
      </c>
      <c r="K37" s="104">
        <f>VLOOKUP(A37,Liste!$F$3:$T$1578,9,FALSE)</f>
        <v>0</v>
      </c>
      <c r="X37" s="246" t="str">
        <f t="shared" si="3"/>
        <v>0</v>
      </c>
      <c r="Y37" s="94">
        <f>IF(ISERROR(VLOOKUP(X37,FSGT4_Class!$AL$8:$AM$107,2,FALSE))=TRUE,VLOOKUP(X37,FSGT5_Class!$AL$8:$AM$106,2,FALSE),(VLOOKUP(X37,FSGT4_Class!$AL$8:$AM$107,2,FALSE)))</f>
        <v>0</v>
      </c>
    </row>
    <row r="38" spans="1:25" ht="15" x14ac:dyDescent="0.2">
      <c r="A38" s="168" t="str">
        <f t="shared" si="0"/>
        <v/>
      </c>
      <c r="B38" s="234"/>
      <c r="C38" s="174" t="str">
        <f t="shared" si="1"/>
        <v/>
      </c>
      <c r="D38" s="174"/>
      <c r="E38" s="176" t="str">
        <f t="shared" si="2"/>
        <v/>
      </c>
      <c r="F38" s="105"/>
      <c r="G38" s="104">
        <f>VLOOKUP(A38,Liste!$F$3:$T$1578,2,FALSE)</f>
        <v>0</v>
      </c>
      <c r="H38" s="104">
        <f>VLOOKUP(A38,Liste!$F$3:$T$1578,3,FALSE)</f>
        <v>0</v>
      </c>
      <c r="I38" s="104">
        <f>VLOOKUP(A38,Liste!$F$3:$T$1578,4,FALSE)</f>
        <v>0</v>
      </c>
      <c r="J38" s="104">
        <f>VLOOKUP(A38,Liste!$F$3:$T$1578,5,FALSE)</f>
        <v>0</v>
      </c>
      <c r="K38" s="104">
        <f>VLOOKUP(A38,Liste!$F$3:$T$1578,9,FALSE)</f>
        <v>0</v>
      </c>
      <c r="X38" s="246" t="str">
        <f t="shared" si="3"/>
        <v>0</v>
      </c>
      <c r="Y38" s="94">
        <f>IF(ISERROR(VLOOKUP(X38,FSGT4_Class!$AL$8:$AM$107,2,FALSE))=TRUE,VLOOKUP(X38,FSGT5_Class!$AL$8:$AM$106,2,FALSE),(VLOOKUP(X38,FSGT4_Class!$AL$8:$AM$107,2,FALSE)))</f>
        <v>0</v>
      </c>
    </row>
    <row r="39" spans="1:25" ht="15" x14ac:dyDescent="0.2">
      <c r="A39" s="168" t="str">
        <f t="shared" si="0"/>
        <v/>
      </c>
      <c r="B39" s="234"/>
      <c r="C39" s="174" t="str">
        <f t="shared" si="1"/>
        <v/>
      </c>
      <c r="D39" s="174"/>
      <c r="E39" s="176" t="str">
        <f t="shared" si="2"/>
        <v/>
      </c>
      <c r="F39" s="105"/>
      <c r="G39" s="104">
        <f>VLOOKUP(A39,Liste!$F$3:$T$1578,2,FALSE)</f>
        <v>0</v>
      </c>
      <c r="H39" s="104">
        <f>VLOOKUP(A39,Liste!$F$3:$T$1578,3,FALSE)</f>
        <v>0</v>
      </c>
      <c r="I39" s="104">
        <f>VLOOKUP(A39,Liste!$F$3:$T$1578,4,FALSE)</f>
        <v>0</v>
      </c>
      <c r="J39" s="104">
        <f>VLOOKUP(A39,Liste!$F$3:$T$1578,5,FALSE)</f>
        <v>0</v>
      </c>
      <c r="K39" s="104">
        <f>VLOOKUP(A39,Liste!$F$3:$T$1578,9,FALSE)</f>
        <v>0</v>
      </c>
      <c r="X39" s="246" t="str">
        <f t="shared" si="3"/>
        <v>0</v>
      </c>
      <c r="Y39" s="94">
        <f>IF(ISERROR(VLOOKUP(X39,FSGT4_Class!$AL$8:$AM$107,2,FALSE))=TRUE,VLOOKUP(X39,FSGT5_Class!$AL$8:$AM$106,2,FALSE),(VLOOKUP(X39,FSGT4_Class!$AL$8:$AM$107,2,FALSE)))</f>
        <v>0</v>
      </c>
    </row>
    <row r="40" spans="1:25" ht="15" x14ac:dyDescent="0.2">
      <c r="A40" s="168" t="str">
        <f t="shared" si="0"/>
        <v/>
      </c>
      <c r="B40" s="234"/>
      <c r="C40" s="174" t="str">
        <f t="shared" si="1"/>
        <v/>
      </c>
      <c r="D40" s="174"/>
      <c r="E40" s="176" t="str">
        <f t="shared" si="2"/>
        <v/>
      </c>
      <c r="F40" s="105"/>
      <c r="G40" s="104">
        <f>VLOOKUP(A40,Liste!$F$3:$T$1578,2,FALSE)</f>
        <v>0</v>
      </c>
      <c r="H40" s="104">
        <f>VLOOKUP(A40,Liste!$F$3:$T$1578,3,FALSE)</f>
        <v>0</v>
      </c>
      <c r="I40" s="104">
        <f>VLOOKUP(A40,Liste!$F$3:$T$1578,4,FALSE)</f>
        <v>0</v>
      </c>
      <c r="J40" s="104">
        <f>VLOOKUP(A40,Liste!$F$3:$T$1578,5,FALSE)</f>
        <v>0</v>
      </c>
      <c r="K40" s="104">
        <f>VLOOKUP(A40,Liste!$F$3:$T$1578,9,FALSE)</f>
        <v>0</v>
      </c>
      <c r="X40" s="246" t="str">
        <f t="shared" si="3"/>
        <v>0</v>
      </c>
      <c r="Y40" s="94">
        <f>IF(ISERROR(VLOOKUP(X40,FSGT4_Class!$AL$8:$AM$107,2,FALSE))=TRUE,VLOOKUP(X40,FSGT5_Class!$AL$8:$AM$106,2,FALSE),(VLOOKUP(X40,FSGT4_Class!$AL$8:$AM$107,2,FALSE)))</f>
        <v>0</v>
      </c>
    </row>
    <row r="41" spans="1:25" ht="15" x14ac:dyDescent="0.2">
      <c r="A41" s="168" t="str">
        <f t="shared" si="0"/>
        <v/>
      </c>
      <c r="B41" s="234"/>
      <c r="C41" s="174" t="str">
        <f t="shared" si="1"/>
        <v/>
      </c>
      <c r="D41" s="174"/>
      <c r="E41" s="176" t="str">
        <f t="shared" si="2"/>
        <v/>
      </c>
      <c r="F41" s="105"/>
      <c r="G41" s="104">
        <f>VLOOKUP(A41,Liste!$F$3:$T$1578,2,FALSE)</f>
        <v>0</v>
      </c>
      <c r="H41" s="104">
        <f>VLOOKUP(A41,Liste!$F$3:$T$1578,3,FALSE)</f>
        <v>0</v>
      </c>
      <c r="I41" s="104">
        <f>VLOOKUP(A41,Liste!$F$3:$T$1578,4,FALSE)</f>
        <v>0</v>
      </c>
      <c r="J41" s="104">
        <f>VLOOKUP(A41,Liste!$F$3:$T$1578,5,FALSE)</f>
        <v>0</v>
      </c>
      <c r="K41" s="104">
        <f>VLOOKUP(A41,Liste!$F$3:$T$1578,9,FALSE)</f>
        <v>0</v>
      </c>
      <c r="X41" s="246" t="str">
        <f t="shared" si="3"/>
        <v>0</v>
      </c>
      <c r="Y41" s="94">
        <f>IF(ISERROR(VLOOKUP(X41,FSGT4_Class!$AL$8:$AM$107,2,FALSE))=TRUE,VLOOKUP(X41,FSGT5_Class!$AL$8:$AM$106,2,FALSE),(VLOOKUP(X41,FSGT4_Class!$AL$8:$AM$107,2,FALSE)))</f>
        <v>0</v>
      </c>
    </row>
    <row r="42" spans="1:25" ht="15" x14ac:dyDescent="0.2">
      <c r="A42" s="168" t="str">
        <f t="shared" si="0"/>
        <v/>
      </c>
      <c r="B42" s="234"/>
      <c r="C42" s="174" t="str">
        <f t="shared" si="1"/>
        <v/>
      </c>
      <c r="D42" s="174"/>
      <c r="E42" s="176" t="str">
        <f t="shared" si="2"/>
        <v/>
      </c>
      <c r="F42" s="105"/>
      <c r="G42" s="104">
        <f>VLOOKUP(A42,Liste!$F$3:$T$1578,2,FALSE)</f>
        <v>0</v>
      </c>
      <c r="H42" s="104">
        <f>VLOOKUP(A42,Liste!$F$3:$T$1578,3,FALSE)</f>
        <v>0</v>
      </c>
      <c r="I42" s="104">
        <f>VLOOKUP(A42,Liste!$F$3:$T$1578,4,FALSE)</f>
        <v>0</v>
      </c>
      <c r="J42" s="104">
        <f>VLOOKUP(A42,Liste!$F$3:$T$1578,5,FALSE)</f>
        <v>0</v>
      </c>
      <c r="K42" s="104">
        <f>VLOOKUP(A42,Liste!$F$3:$T$1578,9,FALSE)</f>
        <v>0</v>
      </c>
      <c r="X42" s="246" t="str">
        <f t="shared" si="3"/>
        <v>0</v>
      </c>
      <c r="Y42" s="94">
        <f>IF(ISERROR(VLOOKUP(X42,FSGT4_Class!$AL$8:$AM$107,2,FALSE))=TRUE,VLOOKUP(X42,FSGT5_Class!$AL$8:$AM$106,2,FALSE),(VLOOKUP(X42,FSGT4_Class!$AL$8:$AM$107,2,FALSE)))</f>
        <v>0</v>
      </c>
    </row>
    <row r="43" spans="1:25" ht="15" x14ac:dyDescent="0.2">
      <c r="A43" s="168" t="str">
        <f t="shared" si="0"/>
        <v/>
      </c>
      <c r="B43" s="234"/>
      <c r="C43" s="174" t="str">
        <f t="shared" si="1"/>
        <v/>
      </c>
      <c r="D43" s="174"/>
      <c r="E43" s="176" t="str">
        <f t="shared" si="2"/>
        <v/>
      </c>
      <c r="F43" s="105"/>
      <c r="G43" s="104">
        <f>VLOOKUP(A43,Liste!$F$3:$T$1578,2,FALSE)</f>
        <v>0</v>
      </c>
      <c r="H43" s="104">
        <f>VLOOKUP(A43,Liste!$F$3:$T$1578,3,FALSE)</f>
        <v>0</v>
      </c>
      <c r="I43" s="104">
        <f>VLOOKUP(A43,Liste!$F$3:$T$1578,4,FALSE)</f>
        <v>0</v>
      </c>
      <c r="J43" s="104">
        <f>VLOOKUP(A43,Liste!$F$3:$T$1578,5,FALSE)</f>
        <v>0</v>
      </c>
      <c r="K43" s="104">
        <f>VLOOKUP(A43,Liste!$F$3:$T$1578,9,FALSE)</f>
        <v>0</v>
      </c>
      <c r="X43" s="246" t="str">
        <f t="shared" si="3"/>
        <v>0</v>
      </c>
      <c r="Y43" s="94">
        <f>IF(ISERROR(VLOOKUP(X43,FSGT4_Class!$AL$8:$AM$107,2,FALSE))=TRUE,VLOOKUP(X43,FSGT5_Class!$AL$8:$AM$106,2,FALSE),(VLOOKUP(X43,FSGT4_Class!$AL$8:$AM$107,2,FALSE)))</f>
        <v>0</v>
      </c>
    </row>
    <row r="44" spans="1:25" ht="15" x14ac:dyDescent="0.2">
      <c r="A44" s="168" t="str">
        <f t="shared" si="0"/>
        <v/>
      </c>
      <c r="B44" s="234"/>
      <c r="C44" s="174" t="str">
        <f t="shared" si="1"/>
        <v/>
      </c>
      <c r="D44" s="174"/>
      <c r="E44" s="176" t="str">
        <f t="shared" si="2"/>
        <v/>
      </c>
      <c r="F44" s="105"/>
      <c r="G44" s="104">
        <f>VLOOKUP(A44,Liste!$F$3:$T$1578,2,FALSE)</f>
        <v>0</v>
      </c>
      <c r="H44" s="104">
        <f>VLOOKUP(A44,Liste!$F$3:$T$1578,3,FALSE)</f>
        <v>0</v>
      </c>
      <c r="I44" s="104">
        <f>VLOOKUP(A44,Liste!$F$3:$T$1578,4,FALSE)</f>
        <v>0</v>
      </c>
      <c r="J44" s="104">
        <f>VLOOKUP(A44,Liste!$F$3:$T$1578,5,FALSE)</f>
        <v>0</v>
      </c>
      <c r="K44" s="104">
        <f>VLOOKUP(A44,Liste!$F$3:$T$1578,9,FALSE)</f>
        <v>0</v>
      </c>
      <c r="X44" s="246" t="str">
        <f t="shared" si="3"/>
        <v>0</v>
      </c>
      <c r="Y44" s="94">
        <f>IF(ISERROR(VLOOKUP(X44,FSGT4_Class!$AL$8:$AM$107,2,FALSE))=TRUE,VLOOKUP(X44,FSGT5_Class!$AL$8:$AM$106,2,FALSE),(VLOOKUP(X44,FSGT4_Class!$AL$8:$AM$107,2,FALSE)))</f>
        <v>0</v>
      </c>
    </row>
    <row r="45" spans="1:25" ht="15" x14ac:dyDescent="0.2">
      <c r="A45" s="168" t="str">
        <f t="shared" si="0"/>
        <v/>
      </c>
      <c r="B45" s="234"/>
      <c r="C45" s="174" t="str">
        <f t="shared" si="1"/>
        <v/>
      </c>
      <c r="D45" s="174"/>
      <c r="E45" s="176" t="str">
        <f t="shared" si="2"/>
        <v/>
      </c>
      <c r="F45" s="105"/>
      <c r="G45" s="104">
        <f>VLOOKUP(A45,Liste!$F$3:$T$1578,2,FALSE)</f>
        <v>0</v>
      </c>
      <c r="H45" s="104">
        <f>VLOOKUP(A45,Liste!$F$3:$T$1578,3,FALSE)</f>
        <v>0</v>
      </c>
      <c r="I45" s="104">
        <f>VLOOKUP(A45,Liste!$F$3:$T$1578,4,FALSE)</f>
        <v>0</v>
      </c>
      <c r="J45" s="104">
        <f>VLOOKUP(A45,Liste!$F$3:$T$1578,5,FALSE)</f>
        <v>0</v>
      </c>
      <c r="K45" s="104">
        <f>VLOOKUP(A45,Liste!$F$3:$T$1578,9,FALSE)</f>
        <v>0</v>
      </c>
      <c r="X45" s="246" t="str">
        <f t="shared" si="3"/>
        <v>0</v>
      </c>
      <c r="Y45" s="94">
        <f>IF(ISERROR(VLOOKUP(X45,FSGT4_Class!$AL$8:$AM$107,2,FALSE))=TRUE,VLOOKUP(X45,FSGT5_Class!$AL$8:$AM$106,2,FALSE),(VLOOKUP(X45,FSGT4_Class!$AL$8:$AM$107,2,FALSE)))</f>
        <v>0</v>
      </c>
    </row>
    <row r="46" spans="1:25" ht="15" x14ac:dyDescent="0.2">
      <c r="A46" s="168" t="str">
        <f t="shared" si="0"/>
        <v/>
      </c>
      <c r="B46" s="234"/>
      <c r="C46" s="174" t="str">
        <f t="shared" si="1"/>
        <v/>
      </c>
      <c r="D46" s="174"/>
      <c r="E46" s="176" t="str">
        <f t="shared" si="2"/>
        <v/>
      </c>
      <c r="F46" s="105"/>
      <c r="G46" s="104">
        <f>VLOOKUP(A46,Liste!$F$3:$T$1578,2,FALSE)</f>
        <v>0</v>
      </c>
      <c r="H46" s="104">
        <f>VLOOKUP(A46,Liste!$F$3:$T$1578,3,FALSE)</f>
        <v>0</v>
      </c>
      <c r="I46" s="104">
        <f>VLOOKUP(A46,Liste!$F$3:$T$1578,4,FALSE)</f>
        <v>0</v>
      </c>
      <c r="J46" s="104">
        <f>VLOOKUP(A46,Liste!$F$3:$T$1578,5,FALSE)</f>
        <v>0</v>
      </c>
      <c r="K46" s="104">
        <f>VLOOKUP(A46,Liste!$F$3:$T$1578,9,FALSE)</f>
        <v>0</v>
      </c>
      <c r="X46" s="246" t="str">
        <f t="shared" si="3"/>
        <v>0</v>
      </c>
      <c r="Y46" s="94">
        <f>IF(ISERROR(VLOOKUP(X46,FSGT4_Class!$AL$8:$AM$107,2,FALSE))=TRUE,VLOOKUP(X46,FSGT5_Class!$AL$8:$AM$106,2,FALSE),(VLOOKUP(X46,FSGT4_Class!$AL$8:$AM$107,2,FALSE)))</f>
        <v>0</v>
      </c>
    </row>
    <row r="47" spans="1:25" ht="15" x14ac:dyDescent="0.2">
      <c r="A47" s="168" t="str">
        <f t="shared" si="0"/>
        <v/>
      </c>
      <c r="B47" s="234"/>
      <c r="C47" s="174" t="str">
        <f t="shared" si="1"/>
        <v/>
      </c>
      <c r="D47" s="174"/>
      <c r="E47" s="176" t="str">
        <f t="shared" si="2"/>
        <v/>
      </c>
      <c r="F47" s="105"/>
      <c r="G47" s="104">
        <f>VLOOKUP(A47,Liste!$F$3:$T$1578,2,FALSE)</f>
        <v>0</v>
      </c>
      <c r="H47" s="104">
        <f>VLOOKUP(A47,Liste!$F$3:$T$1578,3,FALSE)</f>
        <v>0</v>
      </c>
      <c r="I47" s="104">
        <f>VLOOKUP(A47,Liste!$F$3:$T$1578,4,FALSE)</f>
        <v>0</v>
      </c>
      <c r="J47" s="104">
        <f>VLOOKUP(A47,Liste!$F$3:$T$1578,5,FALSE)</f>
        <v>0</v>
      </c>
      <c r="K47" s="104">
        <f>VLOOKUP(A47,Liste!$F$3:$T$1578,9,FALSE)</f>
        <v>0</v>
      </c>
      <c r="X47" s="246" t="str">
        <f t="shared" si="3"/>
        <v>0</v>
      </c>
      <c r="Y47" s="94">
        <f>IF(ISERROR(VLOOKUP(X47,FSGT4_Class!$AL$8:$AM$107,2,FALSE))=TRUE,VLOOKUP(X47,FSGT5_Class!$AL$8:$AM$106,2,FALSE),(VLOOKUP(X47,FSGT4_Class!$AL$8:$AM$107,2,FALSE)))</f>
        <v>0</v>
      </c>
    </row>
    <row r="48" spans="1:25" ht="15" x14ac:dyDescent="0.2">
      <c r="A48" s="168" t="str">
        <f t="shared" si="0"/>
        <v/>
      </c>
      <c r="B48" s="234"/>
      <c r="C48" s="174" t="str">
        <f t="shared" si="1"/>
        <v/>
      </c>
      <c r="D48" s="174"/>
      <c r="E48" s="176" t="str">
        <f t="shared" si="2"/>
        <v/>
      </c>
      <c r="F48" s="105"/>
      <c r="G48" s="104">
        <f>VLOOKUP(A48,Liste!$F$3:$T$1578,2,FALSE)</f>
        <v>0</v>
      </c>
      <c r="H48" s="104">
        <f>VLOOKUP(A48,Liste!$F$3:$T$1578,3,FALSE)</f>
        <v>0</v>
      </c>
      <c r="I48" s="104">
        <f>VLOOKUP(A48,Liste!$F$3:$T$1578,4,FALSE)</f>
        <v>0</v>
      </c>
      <c r="J48" s="104">
        <f>VLOOKUP(A48,Liste!$F$3:$T$1578,5,FALSE)</f>
        <v>0</v>
      </c>
      <c r="K48" s="104">
        <f>VLOOKUP(A48,Liste!$F$3:$T$1578,9,FALSE)</f>
        <v>0</v>
      </c>
      <c r="X48" s="246" t="str">
        <f t="shared" si="3"/>
        <v>0</v>
      </c>
      <c r="Y48" s="94">
        <f>IF(ISERROR(VLOOKUP(X48,FSGT4_Class!$AL$8:$AM$107,2,FALSE))=TRUE,VLOOKUP(X48,FSGT5_Class!$AL$8:$AM$106,2,FALSE),(VLOOKUP(X48,FSGT4_Class!$AL$8:$AM$107,2,FALSE)))</f>
        <v>0</v>
      </c>
    </row>
    <row r="49" spans="1:25" ht="15" x14ac:dyDescent="0.2">
      <c r="A49" s="168" t="str">
        <f t="shared" si="0"/>
        <v/>
      </c>
      <c r="B49" s="234"/>
      <c r="C49" s="174" t="str">
        <f t="shared" si="1"/>
        <v/>
      </c>
      <c r="D49" s="174"/>
      <c r="E49" s="176" t="str">
        <f t="shared" si="2"/>
        <v/>
      </c>
      <c r="F49" s="105"/>
      <c r="G49" s="104">
        <f>VLOOKUP(A49,Liste!$F$3:$T$1578,2,FALSE)</f>
        <v>0</v>
      </c>
      <c r="H49" s="104">
        <f>VLOOKUP(A49,Liste!$F$3:$T$1578,3,FALSE)</f>
        <v>0</v>
      </c>
      <c r="I49" s="104">
        <f>VLOOKUP(A49,Liste!$F$3:$T$1578,4,FALSE)</f>
        <v>0</v>
      </c>
      <c r="J49" s="104">
        <f>VLOOKUP(A49,Liste!$F$3:$T$1578,5,FALSE)</f>
        <v>0</v>
      </c>
      <c r="K49" s="104">
        <f>VLOOKUP(A49,Liste!$F$3:$T$1578,9,FALSE)</f>
        <v>0</v>
      </c>
      <c r="X49" s="246" t="str">
        <f t="shared" si="3"/>
        <v>0</v>
      </c>
      <c r="Y49" s="94">
        <f>IF(ISERROR(VLOOKUP(X49,FSGT4_Class!$AL$8:$AM$107,2,FALSE))=TRUE,VLOOKUP(X49,FSGT5_Class!$AL$8:$AM$106,2,FALSE),(VLOOKUP(X49,FSGT4_Class!$AL$8:$AM$107,2,FALSE)))</f>
        <v>0</v>
      </c>
    </row>
    <row r="50" spans="1:25" ht="15" x14ac:dyDescent="0.2">
      <c r="A50" s="168" t="str">
        <f t="shared" si="0"/>
        <v/>
      </c>
      <c r="B50" s="234"/>
      <c r="C50" s="174" t="str">
        <f t="shared" si="1"/>
        <v/>
      </c>
      <c r="D50" s="174"/>
      <c r="E50" s="176" t="str">
        <f t="shared" si="2"/>
        <v/>
      </c>
      <c r="F50" s="105"/>
      <c r="G50" s="104">
        <f>VLOOKUP(A50,Liste!$F$3:$T$1578,2,FALSE)</f>
        <v>0</v>
      </c>
      <c r="H50" s="104">
        <f>VLOOKUP(A50,Liste!$F$3:$T$1578,3,FALSE)</f>
        <v>0</v>
      </c>
      <c r="I50" s="104">
        <f>VLOOKUP(A50,Liste!$F$3:$T$1578,4,FALSE)</f>
        <v>0</v>
      </c>
      <c r="J50" s="104">
        <f>VLOOKUP(A50,Liste!$F$3:$T$1578,5,FALSE)</f>
        <v>0</v>
      </c>
      <c r="K50" s="104">
        <f>VLOOKUP(A50,Liste!$F$3:$T$1578,9,FALSE)</f>
        <v>0</v>
      </c>
      <c r="X50" s="246" t="str">
        <f t="shared" si="3"/>
        <v>0</v>
      </c>
      <c r="Y50" s="94">
        <f>IF(ISERROR(VLOOKUP(X50,FSGT4_Class!$AL$8:$AM$107,2,FALSE))=TRUE,VLOOKUP(X50,FSGT5_Class!$AL$8:$AM$106,2,FALSE),(VLOOKUP(X50,FSGT4_Class!$AL$8:$AM$107,2,FALSE)))</f>
        <v>0</v>
      </c>
    </row>
    <row r="51" spans="1:25" ht="15" x14ac:dyDescent="0.2">
      <c r="A51" s="168" t="str">
        <f t="shared" si="0"/>
        <v/>
      </c>
      <c r="B51" s="234"/>
      <c r="C51" s="174" t="str">
        <f t="shared" si="1"/>
        <v/>
      </c>
      <c r="D51" s="174"/>
      <c r="E51" s="176" t="str">
        <f t="shared" si="2"/>
        <v/>
      </c>
      <c r="F51" s="105"/>
      <c r="G51" s="104">
        <f>VLOOKUP(A51,Liste!$F$3:$T$1578,2,FALSE)</f>
        <v>0</v>
      </c>
      <c r="H51" s="104">
        <f>VLOOKUP(A51,Liste!$F$3:$T$1578,3,FALSE)</f>
        <v>0</v>
      </c>
      <c r="I51" s="104">
        <f>VLOOKUP(A51,Liste!$F$3:$T$1578,4,FALSE)</f>
        <v>0</v>
      </c>
      <c r="J51" s="104">
        <f>VLOOKUP(A51,Liste!$F$3:$T$1578,5,FALSE)</f>
        <v>0</v>
      </c>
      <c r="K51" s="104">
        <f>VLOOKUP(A51,Liste!$F$3:$T$1578,9,FALSE)</f>
        <v>0</v>
      </c>
      <c r="X51" s="246" t="str">
        <f t="shared" si="3"/>
        <v>0</v>
      </c>
      <c r="Y51" s="94">
        <f>IF(ISERROR(VLOOKUP(X51,FSGT4_Class!$AL$8:$AM$107,2,FALSE))=TRUE,VLOOKUP(X51,FSGT5_Class!$AL$8:$AM$106,2,FALSE),(VLOOKUP(X51,FSGT4_Class!$AL$8:$AM$107,2,FALSE)))</f>
        <v>0</v>
      </c>
    </row>
    <row r="52" spans="1:25" ht="15" x14ac:dyDescent="0.2">
      <c r="A52" s="168" t="str">
        <f t="shared" si="0"/>
        <v/>
      </c>
      <c r="B52" s="234"/>
      <c r="C52" s="174" t="str">
        <f t="shared" si="1"/>
        <v/>
      </c>
      <c r="D52" s="174"/>
      <c r="E52" s="176" t="str">
        <f t="shared" si="2"/>
        <v/>
      </c>
      <c r="F52" s="105"/>
      <c r="G52" s="104">
        <f>VLOOKUP(A52,Liste!$F$3:$T$1578,2,FALSE)</f>
        <v>0</v>
      </c>
      <c r="H52" s="104">
        <f>VLOOKUP(A52,Liste!$F$3:$T$1578,3,FALSE)</f>
        <v>0</v>
      </c>
      <c r="I52" s="104">
        <f>VLOOKUP(A52,Liste!$F$3:$T$1578,4,FALSE)</f>
        <v>0</v>
      </c>
      <c r="J52" s="104">
        <f>VLOOKUP(A52,Liste!$F$3:$T$1578,5,FALSE)</f>
        <v>0</v>
      </c>
      <c r="K52" s="104">
        <f>VLOOKUP(A52,Liste!$F$3:$T$1578,9,FALSE)</f>
        <v>0</v>
      </c>
      <c r="X52" s="246" t="str">
        <f t="shared" si="3"/>
        <v>0</v>
      </c>
      <c r="Y52" s="94">
        <f>IF(ISERROR(VLOOKUP(X52,FSGT4_Class!$AL$8:$AM$107,2,FALSE))=TRUE,VLOOKUP(X52,FSGT5_Class!$AL$8:$AM$106,2,FALSE),(VLOOKUP(X52,FSGT4_Class!$AL$8:$AM$107,2,FALSE)))</f>
        <v>0</v>
      </c>
    </row>
    <row r="53" spans="1:25" ht="15" x14ac:dyDescent="0.2">
      <c r="A53" s="168" t="str">
        <f t="shared" si="0"/>
        <v/>
      </c>
      <c r="B53" s="234"/>
      <c r="C53" s="174" t="str">
        <f t="shared" si="1"/>
        <v/>
      </c>
      <c r="D53" s="174"/>
      <c r="E53" s="176" t="str">
        <f t="shared" si="2"/>
        <v/>
      </c>
      <c r="F53" s="105"/>
      <c r="G53" s="104">
        <f>VLOOKUP(A53,Liste!$F$3:$T$1578,2,FALSE)</f>
        <v>0</v>
      </c>
      <c r="H53" s="104">
        <f>VLOOKUP(A53,Liste!$F$3:$T$1578,3,FALSE)</f>
        <v>0</v>
      </c>
      <c r="I53" s="104">
        <f>VLOOKUP(A53,Liste!$F$3:$T$1578,4,FALSE)</f>
        <v>0</v>
      </c>
      <c r="J53" s="104">
        <f>VLOOKUP(A53,Liste!$F$3:$T$1578,5,FALSE)</f>
        <v>0</v>
      </c>
      <c r="K53" s="104">
        <f>VLOOKUP(A53,Liste!$F$3:$T$1578,9,FALSE)</f>
        <v>0</v>
      </c>
      <c r="X53" s="246" t="str">
        <f t="shared" si="3"/>
        <v>0</v>
      </c>
      <c r="Y53" s="94">
        <f>IF(ISERROR(VLOOKUP(X53,FSGT4_Class!$AL$8:$AM$107,2,FALSE))=TRUE,VLOOKUP(X53,FSGT5_Class!$AL$8:$AM$106,2,FALSE),(VLOOKUP(X53,FSGT4_Class!$AL$8:$AM$107,2,FALSE)))</f>
        <v>0</v>
      </c>
    </row>
    <row r="54" spans="1:25" ht="15" x14ac:dyDescent="0.2">
      <c r="A54" s="168" t="str">
        <f t="shared" ref="A54:A104" si="4">IF(C54="",E54,C54)</f>
        <v/>
      </c>
      <c r="B54" s="234"/>
      <c r="C54" s="174" t="str">
        <f t="shared" ref="C54:C104" si="5">IF(B54="","",CONCATENATE($B$6,B54))</f>
        <v/>
      </c>
      <c r="D54" s="174"/>
      <c r="E54" s="176" t="str">
        <f t="shared" ref="E54:E104" si="6">IF(D54="","",CONCATENATE($D$6,D54))</f>
        <v/>
      </c>
      <c r="F54" s="105"/>
      <c r="G54" s="104">
        <f>VLOOKUP(A54,Liste!$F$3:$T$1578,2,FALSE)</f>
        <v>0</v>
      </c>
      <c r="H54" s="104">
        <f>VLOOKUP(A54,Liste!$F$3:$T$1578,3,FALSE)</f>
        <v>0</v>
      </c>
      <c r="I54" s="104">
        <f>VLOOKUP(A54,Liste!$F$3:$T$1578,4,FALSE)</f>
        <v>0</v>
      </c>
      <c r="J54" s="104">
        <f>VLOOKUP(A54,Liste!$F$3:$T$1578,5,FALSE)</f>
        <v>0</v>
      </c>
      <c r="K54" s="104">
        <f>VLOOKUP(A54,Liste!$F$3:$T$1578,9,FALSE)</f>
        <v>0</v>
      </c>
      <c r="X54" s="246" t="str">
        <f t="shared" si="3"/>
        <v>0</v>
      </c>
      <c r="Y54" s="94">
        <f>IF(ISERROR(VLOOKUP(X54,FSGT4_Class!$AL$8:$AM$107,2,FALSE))=TRUE,VLOOKUP(X54,FSGT5_Class!$AL$8:$AM$106,2,FALSE),(VLOOKUP(X54,FSGT4_Class!$AL$8:$AM$107,2,FALSE)))</f>
        <v>0</v>
      </c>
    </row>
    <row r="55" spans="1:25" ht="15" x14ac:dyDescent="0.2">
      <c r="A55" s="168" t="str">
        <f t="shared" si="4"/>
        <v/>
      </c>
      <c r="B55" s="234"/>
      <c r="C55" s="174" t="str">
        <f t="shared" si="5"/>
        <v/>
      </c>
      <c r="D55" s="174"/>
      <c r="E55" s="176" t="str">
        <f t="shared" si="6"/>
        <v/>
      </c>
      <c r="F55" s="105"/>
      <c r="G55" s="104">
        <f>VLOOKUP(A55,Liste!$F$3:$T$1578,2,FALSE)</f>
        <v>0</v>
      </c>
      <c r="H55" s="104">
        <f>VLOOKUP(A55,Liste!$F$3:$T$1578,3,FALSE)</f>
        <v>0</v>
      </c>
      <c r="I55" s="104">
        <f>VLOOKUP(A55,Liste!$F$3:$T$1578,4,FALSE)</f>
        <v>0</v>
      </c>
      <c r="J55" s="104">
        <f>VLOOKUP(A55,Liste!$F$3:$T$1578,5,FALSE)</f>
        <v>0</v>
      </c>
      <c r="K55" s="104">
        <f>VLOOKUP(A55,Liste!$F$3:$T$1578,9,FALSE)</f>
        <v>0</v>
      </c>
      <c r="X55" s="246" t="str">
        <f t="shared" si="3"/>
        <v>0</v>
      </c>
      <c r="Y55" s="94">
        <f>IF(ISERROR(VLOOKUP(X55,FSGT4_Class!$AL$8:$AM$107,2,FALSE))=TRUE,VLOOKUP(X55,FSGT5_Class!$AL$8:$AM$106,2,FALSE),(VLOOKUP(X55,FSGT4_Class!$AL$8:$AM$107,2,FALSE)))</f>
        <v>0</v>
      </c>
    </row>
    <row r="56" spans="1:25" ht="15" x14ac:dyDescent="0.2">
      <c r="A56" s="168" t="str">
        <f t="shared" si="4"/>
        <v/>
      </c>
      <c r="B56" s="234"/>
      <c r="C56" s="174" t="str">
        <f t="shared" si="5"/>
        <v/>
      </c>
      <c r="D56" s="174"/>
      <c r="E56" s="176" t="str">
        <f t="shared" si="6"/>
        <v/>
      </c>
      <c r="F56" s="105"/>
      <c r="G56" s="104">
        <f>VLOOKUP(A56,Liste!$F$3:$T$1578,2,FALSE)</f>
        <v>0</v>
      </c>
      <c r="H56" s="104">
        <f>VLOOKUP(A56,Liste!$F$3:$T$1578,3,FALSE)</f>
        <v>0</v>
      </c>
      <c r="I56" s="104">
        <f>VLOOKUP(A56,Liste!$F$3:$T$1578,4,FALSE)</f>
        <v>0</v>
      </c>
      <c r="J56" s="104">
        <f>VLOOKUP(A56,Liste!$F$3:$T$1578,5,FALSE)</f>
        <v>0</v>
      </c>
      <c r="K56" s="104">
        <f>VLOOKUP(A56,Liste!$F$3:$T$1578,9,FALSE)</f>
        <v>0</v>
      </c>
      <c r="X56" s="246" t="str">
        <f t="shared" si="3"/>
        <v>0</v>
      </c>
      <c r="Y56" s="94">
        <f>IF(ISERROR(VLOOKUP(X56,FSGT4_Class!$AL$8:$AM$107,2,FALSE))=TRUE,VLOOKUP(X56,FSGT5_Class!$AL$8:$AM$106,2,FALSE),(VLOOKUP(X56,FSGT4_Class!$AL$8:$AM$107,2,FALSE)))</f>
        <v>0</v>
      </c>
    </row>
    <row r="57" spans="1:25" ht="15" x14ac:dyDescent="0.2">
      <c r="A57" s="168" t="str">
        <f t="shared" si="4"/>
        <v/>
      </c>
      <c r="B57" s="234"/>
      <c r="C57" s="174" t="str">
        <f t="shared" si="5"/>
        <v/>
      </c>
      <c r="D57" s="174"/>
      <c r="E57" s="176" t="str">
        <f t="shared" si="6"/>
        <v/>
      </c>
      <c r="F57" s="105"/>
      <c r="G57" s="104">
        <f>VLOOKUP(A57,Liste!$F$3:$T$1578,2,FALSE)</f>
        <v>0</v>
      </c>
      <c r="H57" s="104">
        <f>VLOOKUP(A57,Liste!$F$3:$T$1578,3,FALSE)</f>
        <v>0</v>
      </c>
      <c r="I57" s="104">
        <f>VLOOKUP(A57,Liste!$F$3:$T$1578,4,FALSE)</f>
        <v>0</v>
      </c>
      <c r="J57" s="104">
        <f>VLOOKUP(A57,Liste!$F$3:$T$1578,5,FALSE)</f>
        <v>0</v>
      </c>
      <c r="K57" s="104">
        <f>VLOOKUP(A57,Liste!$F$3:$T$1578,9,FALSE)</f>
        <v>0</v>
      </c>
      <c r="X57" s="246" t="str">
        <f t="shared" si="3"/>
        <v>0</v>
      </c>
      <c r="Y57" s="94">
        <f>IF(ISERROR(VLOOKUP(X57,FSGT4_Class!$AL$8:$AM$107,2,FALSE))=TRUE,VLOOKUP(X57,FSGT5_Class!$AL$8:$AM$106,2,FALSE),(VLOOKUP(X57,FSGT4_Class!$AL$8:$AM$107,2,FALSE)))</f>
        <v>0</v>
      </c>
    </row>
    <row r="58" spans="1:25" ht="15" x14ac:dyDescent="0.2">
      <c r="A58" s="168" t="str">
        <f t="shared" si="4"/>
        <v/>
      </c>
      <c r="B58" s="234"/>
      <c r="C58" s="174" t="str">
        <f t="shared" si="5"/>
        <v/>
      </c>
      <c r="D58" s="174"/>
      <c r="E58" s="176" t="str">
        <f t="shared" si="6"/>
        <v/>
      </c>
      <c r="F58" s="105"/>
      <c r="G58" s="104">
        <f>VLOOKUP(A58,Liste!$F$3:$T$1578,2,FALSE)</f>
        <v>0</v>
      </c>
      <c r="H58" s="104">
        <f>VLOOKUP(A58,Liste!$F$3:$T$1578,3,FALSE)</f>
        <v>0</v>
      </c>
      <c r="I58" s="104">
        <f>VLOOKUP(A58,Liste!$F$3:$T$1578,4,FALSE)</f>
        <v>0</v>
      </c>
      <c r="J58" s="104">
        <f>VLOOKUP(A58,Liste!$F$3:$T$1578,5,FALSE)</f>
        <v>0</v>
      </c>
      <c r="K58" s="104">
        <f>VLOOKUP(A58,Liste!$F$3:$T$1578,9,FALSE)</f>
        <v>0</v>
      </c>
      <c r="X58" s="246" t="str">
        <f t="shared" si="3"/>
        <v>0</v>
      </c>
      <c r="Y58" s="94">
        <f>IF(ISERROR(VLOOKUP(X58,FSGT4_Class!$AL$8:$AM$107,2,FALSE))=TRUE,VLOOKUP(X58,FSGT5_Class!$AL$8:$AM$106,2,FALSE),(VLOOKUP(X58,FSGT4_Class!$AL$8:$AM$107,2,FALSE)))</f>
        <v>0</v>
      </c>
    </row>
    <row r="59" spans="1:25" ht="15" x14ac:dyDescent="0.2">
      <c r="A59" s="168" t="str">
        <f t="shared" si="4"/>
        <v/>
      </c>
      <c r="B59" s="234"/>
      <c r="C59" s="174" t="str">
        <f t="shared" si="5"/>
        <v/>
      </c>
      <c r="D59" s="174"/>
      <c r="E59" s="176" t="str">
        <f t="shared" si="6"/>
        <v/>
      </c>
      <c r="F59" s="105"/>
      <c r="G59" s="104">
        <f>VLOOKUP(A59,Liste!$F$3:$T$1578,2,FALSE)</f>
        <v>0</v>
      </c>
      <c r="H59" s="104">
        <f>VLOOKUP(A59,Liste!$F$3:$T$1578,3,FALSE)</f>
        <v>0</v>
      </c>
      <c r="I59" s="104">
        <f>VLOOKUP(A59,Liste!$F$3:$T$1578,4,FALSE)</f>
        <v>0</v>
      </c>
      <c r="J59" s="104">
        <f>VLOOKUP(A59,Liste!$F$3:$T$1578,5,FALSE)</f>
        <v>0</v>
      </c>
      <c r="K59" s="104">
        <f>VLOOKUP(A59,Liste!$F$3:$T$1578,9,FALSE)</f>
        <v>0</v>
      </c>
      <c r="X59" s="246" t="str">
        <f t="shared" si="3"/>
        <v>0</v>
      </c>
      <c r="Y59" s="94">
        <f>IF(ISERROR(VLOOKUP(X59,FSGT4_Class!$AL$8:$AM$107,2,FALSE))=TRUE,VLOOKUP(X59,FSGT5_Class!$AL$8:$AM$106,2,FALSE),(VLOOKUP(X59,FSGT4_Class!$AL$8:$AM$107,2,FALSE)))</f>
        <v>0</v>
      </c>
    </row>
    <row r="60" spans="1:25" ht="15" x14ac:dyDescent="0.2">
      <c r="A60" s="168" t="str">
        <f t="shared" si="4"/>
        <v/>
      </c>
      <c r="B60" s="234"/>
      <c r="C60" s="174" t="str">
        <f t="shared" si="5"/>
        <v/>
      </c>
      <c r="D60" s="174"/>
      <c r="E60" s="176" t="str">
        <f t="shared" si="6"/>
        <v/>
      </c>
      <c r="F60" s="105"/>
      <c r="G60" s="104">
        <f>VLOOKUP(A60,Liste!$F$3:$T$1578,2,FALSE)</f>
        <v>0</v>
      </c>
      <c r="H60" s="104">
        <f>VLOOKUP(A60,Liste!$F$3:$T$1578,3,FALSE)</f>
        <v>0</v>
      </c>
      <c r="I60" s="104">
        <f>VLOOKUP(A60,Liste!$F$3:$T$1578,4,FALSE)</f>
        <v>0</v>
      </c>
      <c r="J60" s="104">
        <f>VLOOKUP(A60,Liste!$F$3:$T$1578,5,FALSE)</f>
        <v>0</v>
      </c>
      <c r="K60" s="104">
        <f>VLOOKUP(A60,Liste!$F$3:$T$1578,9,FALSE)</f>
        <v>0</v>
      </c>
      <c r="X60" s="246" t="str">
        <f t="shared" si="3"/>
        <v>0</v>
      </c>
      <c r="Y60" s="94">
        <f>IF(ISERROR(VLOOKUP(X60,FSGT4_Class!$AL$8:$AM$107,2,FALSE))=TRUE,VLOOKUP(X60,FSGT5_Class!$AL$8:$AM$106,2,FALSE),(VLOOKUP(X60,FSGT4_Class!$AL$8:$AM$107,2,FALSE)))</f>
        <v>0</v>
      </c>
    </row>
    <row r="61" spans="1:25" ht="15" x14ac:dyDescent="0.2">
      <c r="A61" s="168" t="str">
        <f t="shared" si="4"/>
        <v/>
      </c>
      <c r="B61" s="234"/>
      <c r="C61" s="174" t="str">
        <f t="shared" si="5"/>
        <v/>
      </c>
      <c r="D61" s="174"/>
      <c r="E61" s="176" t="str">
        <f t="shared" si="6"/>
        <v/>
      </c>
      <c r="F61" s="105"/>
      <c r="G61" s="104">
        <f>VLOOKUP(A61,Liste!$F$3:$T$1578,2,FALSE)</f>
        <v>0</v>
      </c>
      <c r="H61" s="104">
        <f>VLOOKUP(A61,Liste!$F$3:$T$1578,3,FALSE)</f>
        <v>0</v>
      </c>
      <c r="I61" s="104">
        <f>VLOOKUP(A61,Liste!$F$3:$T$1578,4,FALSE)</f>
        <v>0</v>
      </c>
      <c r="J61" s="104">
        <f>VLOOKUP(A61,Liste!$F$3:$T$1578,5,FALSE)</f>
        <v>0</v>
      </c>
      <c r="K61" s="104">
        <f>VLOOKUP(A61,Liste!$F$3:$T$1578,9,FALSE)</f>
        <v>0</v>
      </c>
      <c r="X61" s="246" t="str">
        <f t="shared" si="3"/>
        <v>0</v>
      </c>
      <c r="Y61" s="94">
        <f>IF(ISERROR(VLOOKUP(X61,FSGT4_Class!$AL$8:$AM$107,2,FALSE))=TRUE,VLOOKUP(X61,FSGT5_Class!$AL$8:$AM$106,2,FALSE),(VLOOKUP(X61,FSGT4_Class!$AL$8:$AM$107,2,FALSE)))</f>
        <v>0</v>
      </c>
    </row>
    <row r="62" spans="1:25" ht="15" x14ac:dyDescent="0.2">
      <c r="A62" s="168" t="str">
        <f t="shared" si="4"/>
        <v/>
      </c>
      <c r="B62" s="234"/>
      <c r="C62" s="174" t="str">
        <f t="shared" si="5"/>
        <v/>
      </c>
      <c r="D62" s="174"/>
      <c r="E62" s="176" t="str">
        <f t="shared" si="6"/>
        <v/>
      </c>
      <c r="F62" s="105"/>
      <c r="G62" s="104">
        <f>VLOOKUP(A62,Liste!$F$3:$T$1578,2,FALSE)</f>
        <v>0</v>
      </c>
      <c r="H62" s="104">
        <f>VLOOKUP(A62,Liste!$F$3:$T$1578,3,FALSE)</f>
        <v>0</v>
      </c>
      <c r="I62" s="104">
        <f>VLOOKUP(A62,Liste!$F$3:$T$1578,4,FALSE)</f>
        <v>0</v>
      </c>
      <c r="J62" s="104">
        <f>VLOOKUP(A62,Liste!$F$3:$T$1578,5,FALSE)</f>
        <v>0</v>
      </c>
      <c r="K62" s="104">
        <f>VLOOKUP(A62,Liste!$F$3:$T$1578,9,FALSE)</f>
        <v>0</v>
      </c>
      <c r="X62" s="246" t="str">
        <f t="shared" si="3"/>
        <v>0</v>
      </c>
      <c r="Y62" s="94">
        <f>IF(ISERROR(VLOOKUP(X62,FSGT4_Class!$AL$8:$AM$107,2,FALSE))=TRUE,VLOOKUP(X62,FSGT5_Class!$AL$8:$AM$106,2,FALSE),(VLOOKUP(X62,FSGT4_Class!$AL$8:$AM$107,2,FALSE)))</f>
        <v>0</v>
      </c>
    </row>
    <row r="63" spans="1:25" ht="15" x14ac:dyDescent="0.2">
      <c r="A63" s="168" t="str">
        <f t="shared" si="4"/>
        <v/>
      </c>
      <c r="B63" s="234"/>
      <c r="C63" s="174" t="str">
        <f t="shared" si="5"/>
        <v/>
      </c>
      <c r="D63" s="174"/>
      <c r="E63" s="176" t="str">
        <f t="shared" si="6"/>
        <v/>
      </c>
      <c r="F63" s="105"/>
      <c r="G63" s="104">
        <f>VLOOKUP(A63,Liste!$F$3:$T$1578,2,FALSE)</f>
        <v>0</v>
      </c>
      <c r="H63" s="104">
        <f>VLOOKUP(A63,Liste!$F$3:$T$1578,3,FALSE)</f>
        <v>0</v>
      </c>
      <c r="I63" s="104">
        <f>VLOOKUP(A63,Liste!$F$3:$T$1578,4,FALSE)</f>
        <v>0</v>
      </c>
      <c r="J63" s="104">
        <f>VLOOKUP(A63,Liste!$F$3:$T$1578,5,FALSE)</f>
        <v>0</v>
      </c>
      <c r="K63" s="104">
        <f>VLOOKUP(A63,Liste!$F$3:$T$1578,9,FALSE)</f>
        <v>0</v>
      </c>
      <c r="X63" s="246" t="str">
        <f t="shared" si="3"/>
        <v>0</v>
      </c>
      <c r="Y63" s="94">
        <f>IF(ISERROR(VLOOKUP(X63,FSGT4_Class!$AL$8:$AM$107,2,FALSE))=TRUE,VLOOKUP(X63,FSGT5_Class!$AL$8:$AM$106,2,FALSE),(VLOOKUP(X63,FSGT4_Class!$AL$8:$AM$107,2,FALSE)))</f>
        <v>0</v>
      </c>
    </row>
    <row r="64" spans="1:25" ht="15" x14ac:dyDescent="0.2">
      <c r="A64" s="168" t="str">
        <f t="shared" si="4"/>
        <v/>
      </c>
      <c r="B64" s="234"/>
      <c r="C64" s="174" t="str">
        <f t="shared" si="5"/>
        <v/>
      </c>
      <c r="D64" s="174"/>
      <c r="E64" s="176" t="str">
        <f t="shared" si="6"/>
        <v/>
      </c>
      <c r="F64" s="105"/>
      <c r="G64" s="104">
        <f>VLOOKUP(A64,Liste!$F$3:$T$1578,2,FALSE)</f>
        <v>0</v>
      </c>
      <c r="H64" s="104">
        <f>VLOOKUP(A64,Liste!$F$3:$T$1578,3,FALSE)</f>
        <v>0</v>
      </c>
      <c r="I64" s="104">
        <f>VLOOKUP(A64,Liste!$F$3:$T$1578,4,FALSE)</f>
        <v>0</v>
      </c>
      <c r="J64" s="104">
        <f>VLOOKUP(A64,Liste!$F$3:$T$1578,5,FALSE)</f>
        <v>0</v>
      </c>
      <c r="K64" s="104">
        <f>VLOOKUP(A64,Liste!$F$3:$T$1578,9,FALSE)</f>
        <v>0</v>
      </c>
      <c r="X64" s="246" t="str">
        <f t="shared" si="3"/>
        <v>0</v>
      </c>
      <c r="Y64" s="94">
        <f>IF(ISERROR(VLOOKUP(X64,FSGT4_Class!$AL$8:$AM$107,2,FALSE))=TRUE,VLOOKUP(X64,FSGT5_Class!$AL$8:$AM$106,2,FALSE),(VLOOKUP(X64,FSGT4_Class!$AL$8:$AM$107,2,FALSE)))</f>
        <v>0</v>
      </c>
    </row>
    <row r="65" spans="1:25" ht="15" x14ac:dyDescent="0.2">
      <c r="A65" s="168" t="str">
        <f t="shared" si="4"/>
        <v/>
      </c>
      <c r="B65" s="234"/>
      <c r="C65" s="174" t="str">
        <f t="shared" si="5"/>
        <v/>
      </c>
      <c r="D65" s="174"/>
      <c r="E65" s="176" t="str">
        <f t="shared" si="6"/>
        <v/>
      </c>
      <c r="F65" s="105"/>
      <c r="G65" s="104">
        <f>VLOOKUP(A65,Liste!$F$3:$T$1578,2,FALSE)</f>
        <v>0</v>
      </c>
      <c r="H65" s="104">
        <f>VLOOKUP(A65,Liste!$F$3:$T$1578,3,FALSE)</f>
        <v>0</v>
      </c>
      <c r="I65" s="104">
        <f>VLOOKUP(A65,Liste!$F$3:$T$1578,4,FALSE)</f>
        <v>0</v>
      </c>
      <c r="J65" s="104">
        <f>VLOOKUP(A65,Liste!$F$3:$T$1578,5,FALSE)</f>
        <v>0</v>
      </c>
      <c r="K65" s="104">
        <f>VLOOKUP(A65,Liste!$F$3:$T$1578,9,FALSE)</f>
        <v>0</v>
      </c>
      <c r="X65" s="246" t="str">
        <f t="shared" si="3"/>
        <v>0</v>
      </c>
      <c r="Y65" s="94">
        <f>IF(ISERROR(VLOOKUP(X65,FSGT4_Class!$AL$8:$AM$107,2,FALSE))=TRUE,VLOOKUP(X65,FSGT5_Class!$AL$8:$AM$106,2,FALSE),(VLOOKUP(X65,FSGT4_Class!$AL$8:$AM$107,2,FALSE)))</f>
        <v>0</v>
      </c>
    </row>
    <row r="66" spans="1:25" ht="15" x14ac:dyDescent="0.2">
      <c r="A66" s="168" t="str">
        <f t="shared" si="4"/>
        <v/>
      </c>
      <c r="B66" s="234"/>
      <c r="C66" s="174" t="str">
        <f t="shared" si="5"/>
        <v/>
      </c>
      <c r="D66" s="174"/>
      <c r="E66" s="176" t="str">
        <f t="shared" si="6"/>
        <v/>
      </c>
      <c r="F66" s="105"/>
      <c r="G66" s="104">
        <f>VLOOKUP(A66,Liste!$F$3:$T$1578,2,FALSE)</f>
        <v>0</v>
      </c>
      <c r="H66" s="104">
        <f>VLOOKUP(A66,Liste!$F$3:$T$1578,3,FALSE)</f>
        <v>0</v>
      </c>
      <c r="I66" s="104">
        <f>VLOOKUP(A66,Liste!$F$3:$T$1578,4,FALSE)</f>
        <v>0</v>
      </c>
      <c r="J66" s="104">
        <f>VLOOKUP(A66,Liste!$F$3:$T$1578,5,FALSE)</f>
        <v>0</v>
      </c>
      <c r="K66" s="104">
        <f>VLOOKUP(A66,Liste!$F$3:$T$1578,9,FALSE)</f>
        <v>0</v>
      </c>
      <c r="X66" s="246" t="str">
        <f t="shared" si="3"/>
        <v>0</v>
      </c>
      <c r="Y66" s="94">
        <f>IF(ISERROR(VLOOKUP(X66,FSGT4_Class!$AL$8:$AM$107,2,FALSE))=TRUE,VLOOKUP(X66,FSGT5_Class!$AL$8:$AM$106,2,FALSE),(VLOOKUP(X66,FSGT4_Class!$AL$8:$AM$107,2,FALSE)))</f>
        <v>0</v>
      </c>
    </row>
    <row r="67" spans="1:25" ht="15" x14ac:dyDescent="0.2">
      <c r="A67" s="168" t="str">
        <f t="shared" si="4"/>
        <v/>
      </c>
      <c r="B67" s="234"/>
      <c r="C67" s="174" t="str">
        <f t="shared" si="5"/>
        <v/>
      </c>
      <c r="D67" s="174"/>
      <c r="E67" s="176" t="str">
        <f t="shared" si="6"/>
        <v/>
      </c>
      <c r="F67" s="105"/>
      <c r="G67" s="104">
        <f>VLOOKUP(A67,Liste!$F$3:$T$1578,2,FALSE)</f>
        <v>0</v>
      </c>
      <c r="H67" s="104">
        <f>VLOOKUP(A67,Liste!$F$3:$T$1578,3,FALSE)</f>
        <v>0</v>
      </c>
      <c r="I67" s="104">
        <f>VLOOKUP(A67,Liste!$F$3:$T$1578,4,FALSE)</f>
        <v>0</v>
      </c>
      <c r="J67" s="104">
        <f>VLOOKUP(A67,Liste!$F$3:$T$1578,5,FALSE)</f>
        <v>0</v>
      </c>
      <c r="K67" s="104">
        <f>VLOOKUP(A67,Liste!$F$3:$T$1578,9,FALSE)</f>
        <v>0</v>
      </c>
      <c r="X67" s="246" t="str">
        <f t="shared" si="3"/>
        <v>0</v>
      </c>
      <c r="Y67" s="94">
        <f>IF(ISERROR(VLOOKUP(X67,FSGT4_Class!$AL$8:$AM$107,2,FALSE))=TRUE,VLOOKUP(X67,FSGT5_Class!$AL$8:$AM$106,2,FALSE),(VLOOKUP(X67,FSGT4_Class!$AL$8:$AM$107,2,FALSE)))</f>
        <v>0</v>
      </c>
    </row>
    <row r="68" spans="1:25" ht="15" x14ac:dyDescent="0.2">
      <c r="A68" s="168" t="str">
        <f t="shared" si="4"/>
        <v/>
      </c>
      <c r="B68" s="234"/>
      <c r="C68" s="174" t="str">
        <f t="shared" si="5"/>
        <v/>
      </c>
      <c r="D68" s="174"/>
      <c r="E68" s="176" t="str">
        <f t="shared" si="6"/>
        <v/>
      </c>
      <c r="F68" s="105"/>
      <c r="G68" s="104">
        <f>VLOOKUP(A68,Liste!$F$3:$T$1578,2,FALSE)</f>
        <v>0</v>
      </c>
      <c r="H68" s="104">
        <f>VLOOKUP(A68,Liste!$F$3:$T$1578,3,FALSE)</f>
        <v>0</v>
      </c>
      <c r="I68" s="104">
        <f>VLOOKUP(A68,Liste!$F$3:$T$1578,4,FALSE)</f>
        <v>0</v>
      </c>
      <c r="J68" s="104">
        <f>VLOOKUP(A68,Liste!$F$3:$T$1578,5,FALSE)</f>
        <v>0</v>
      </c>
      <c r="K68" s="104">
        <f>VLOOKUP(A68,Liste!$F$3:$T$1578,9,FALSE)</f>
        <v>0</v>
      </c>
      <c r="X68" s="246" t="str">
        <f t="shared" si="3"/>
        <v>0</v>
      </c>
      <c r="Y68" s="94">
        <f>IF(ISERROR(VLOOKUP(X68,FSGT4_Class!$AL$8:$AM$107,2,FALSE))=TRUE,VLOOKUP(X68,FSGT5_Class!$AL$8:$AM$106,2,FALSE),(VLOOKUP(X68,FSGT4_Class!$AL$8:$AM$107,2,FALSE)))</f>
        <v>0</v>
      </c>
    </row>
    <row r="69" spans="1:25" ht="15" x14ac:dyDescent="0.2">
      <c r="A69" s="168" t="str">
        <f t="shared" si="4"/>
        <v/>
      </c>
      <c r="B69" s="234"/>
      <c r="C69" s="174" t="str">
        <f t="shared" si="5"/>
        <v/>
      </c>
      <c r="D69" s="174"/>
      <c r="E69" s="176" t="str">
        <f t="shared" si="6"/>
        <v/>
      </c>
      <c r="F69" s="105"/>
      <c r="G69" s="104">
        <f>VLOOKUP(A69,Liste!$F$3:$T$1578,2,FALSE)</f>
        <v>0</v>
      </c>
      <c r="H69" s="104">
        <f>VLOOKUP(A69,Liste!$F$3:$T$1578,3,FALSE)</f>
        <v>0</v>
      </c>
      <c r="I69" s="104">
        <f>VLOOKUP(A69,Liste!$F$3:$T$1578,4,FALSE)</f>
        <v>0</v>
      </c>
      <c r="J69" s="104">
        <f>VLOOKUP(A69,Liste!$F$3:$T$1578,5,FALSE)</f>
        <v>0</v>
      </c>
      <c r="K69" s="104">
        <f>VLOOKUP(A69,Liste!$F$3:$T$1578,9,FALSE)</f>
        <v>0</v>
      </c>
      <c r="X69" s="246" t="str">
        <f t="shared" ref="X69:X104" si="7">CONCATENATE(F69,G69)</f>
        <v>0</v>
      </c>
      <c r="Y69" s="94">
        <f>IF(ISERROR(VLOOKUP(X69,FSGT4_Class!$AL$8:$AM$107,2,FALSE))=TRUE,VLOOKUP(X69,FSGT5_Class!$AL$8:$AM$106,2,FALSE),(VLOOKUP(X69,FSGT4_Class!$AL$8:$AM$107,2,FALSE)))</f>
        <v>0</v>
      </c>
    </row>
    <row r="70" spans="1:25" ht="15" x14ac:dyDescent="0.2">
      <c r="A70" s="168" t="str">
        <f t="shared" si="4"/>
        <v/>
      </c>
      <c r="B70" s="234"/>
      <c r="C70" s="174" t="str">
        <f t="shared" si="5"/>
        <v/>
      </c>
      <c r="D70" s="174"/>
      <c r="E70" s="176" t="str">
        <f t="shared" si="6"/>
        <v/>
      </c>
      <c r="F70" s="105"/>
      <c r="G70" s="104">
        <f>VLOOKUP(A70,Liste!$F$3:$T$1578,2,FALSE)</f>
        <v>0</v>
      </c>
      <c r="H70" s="104">
        <f>VLOOKUP(A70,Liste!$F$3:$T$1578,3,FALSE)</f>
        <v>0</v>
      </c>
      <c r="I70" s="104">
        <f>VLOOKUP(A70,Liste!$F$3:$T$1578,4,FALSE)</f>
        <v>0</v>
      </c>
      <c r="J70" s="104">
        <f>VLOOKUP(A70,Liste!$F$3:$T$1578,5,FALSE)</f>
        <v>0</v>
      </c>
      <c r="K70" s="104">
        <f>VLOOKUP(A70,Liste!$F$3:$T$1578,9,FALSE)</f>
        <v>0</v>
      </c>
      <c r="X70" s="246" t="str">
        <f t="shared" si="7"/>
        <v>0</v>
      </c>
      <c r="Y70" s="94">
        <f>IF(ISERROR(VLOOKUP(X70,FSGT4_Class!$AL$8:$AM$107,2,FALSE))=TRUE,VLOOKUP(X70,FSGT5_Class!$AL$8:$AM$106,2,FALSE),(VLOOKUP(X70,FSGT4_Class!$AL$8:$AM$107,2,FALSE)))</f>
        <v>0</v>
      </c>
    </row>
    <row r="71" spans="1:25" ht="15" x14ac:dyDescent="0.2">
      <c r="A71" s="168" t="str">
        <f t="shared" si="4"/>
        <v/>
      </c>
      <c r="B71" s="234"/>
      <c r="C71" s="174" t="str">
        <f t="shared" si="5"/>
        <v/>
      </c>
      <c r="D71" s="174"/>
      <c r="E71" s="176" t="str">
        <f t="shared" si="6"/>
        <v/>
      </c>
      <c r="F71" s="105"/>
      <c r="G71" s="104">
        <f>VLOOKUP(A71,Liste!$F$3:$T$1578,2,FALSE)</f>
        <v>0</v>
      </c>
      <c r="H71" s="104">
        <f>VLOOKUP(A71,Liste!$F$3:$T$1578,3,FALSE)</f>
        <v>0</v>
      </c>
      <c r="I71" s="104">
        <f>VLOOKUP(A71,Liste!$F$3:$T$1578,4,FALSE)</f>
        <v>0</v>
      </c>
      <c r="J71" s="104">
        <f>VLOOKUP(A71,Liste!$F$3:$T$1578,5,FALSE)</f>
        <v>0</v>
      </c>
      <c r="K71" s="104">
        <f>VLOOKUP(A71,Liste!$F$3:$T$1578,9,FALSE)</f>
        <v>0</v>
      </c>
      <c r="X71" s="246" t="str">
        <f t="shared" si="7"/>
        <v>0</v>
      </c>
      <c r="Y71" s="94">
        <f>IF(ISERROR(VLOOKUP(X71,FSGT4_Class!$AL$8:$AM$107,2,FALSE))=TRUE,VLOOKUP(X71,FSGT5_Class!$AL$8:$AM$106,2,FALSE),(VLOOKUP(X71,FSGT4_Class!$AL$8:$AM$107,2,FALSE)))</f>
        <v>0</v>
      </c>
    </row>
    <row r="72" spans="1:25" ht="15" x14ac:dyDescent="0.2">
      <c r="A72" s="168" t="str">
        <f t="shared" si="4"/>
        <v/>
      </c>
      <c r="B72" s="234"/>
      <c r="C72" s="174" t="str">
        <f t="shared" si="5"/>
        <v/>
      </c>
      <c r="D72" s="174"/>
      <c r="E72" s="176" t="str">
        <f t="shared" si="6"/>
        <v/>
      </c>
      <c r="F72" s="105"/>
      <c r="G72" s="104">
        <f>VLOOKUP(A72,Liste!$F$3:$T$1578,2,FALSE)</f>
        <v>0</v>
      </c>
      <c r="H72" s="104">
        <f>VLOOKUP(A72,Liste!$F$3:$T$1578,3,FALSE)</f>
        <v>0</v>
      </c>
      <c r="I72" s="104">
        <f>VLOOKUP(A72,Liste!$F$3:$T$1578,4,FALSE)</f>
        <v>0</v>
      </c>
      <c r="J72" s="104">
        <f>VLOOKUP(A72,Liste!$F$3:$T$1578,5,FALSE)</f>
        <v>0</v>
      </c>
      <c r="K72" s="104">
        <f>VLOOKUP(A72,Liste!$F$3:$T$1578,9,FALSE)</f>
        <v>0</v>
      </c>
      <c r="X72" s="246" t="str">
        <f t="shared" si="7"/>
        <v>0</v>
      </c>
      <c r="Y72" s="94">
        <f>IF(ISERROR(VLOOKUP(X72,FSGT4_Class!$AL$8:$AM$107,2,FALSE))=TRUE,VLOOKUP(X72,FSGT5_Class!$AL$8:$AM$106,2,FALSE),(VLOOKUP(X72,FSGT4_Class!$AL$8:$AM$107,2,FALSE)))</f>
        <v>0</v>
      </c>
    </row>
    <row r="73" spans="1:25" ht="15" x14ac:dyDescent="0.2">
      <c r="A73" s="168" t="str">
        <f t="shared" si="4"/>
        <v/>
      </c>
      <c r="B73" s="234"/>
      <c r="C73" s="174" t="str">
        <f t="shared" si="5"/>
        <v/>
      </c>
      <c r="D73" s="174"/>
      <c r="E73" s="176" t="str">
        <f t="shared" si="6"/>
        <v/>
      </c>
      <c r="F73" s="105"/>
      <c r="G73" s="104">
        <f>VLOOKUP(A73,Liste!$F$3:$T$1578,2,FALSE)</f>
        <v>0</v>
      </c>
      <c r="H73" s="104">
        <f>VLOOKUP(A73,Liste!$F$3:$T$1578,3,FALSE)</f>
        <v>0</v>
      </c>
      <c r="I73" s="104">
        <f>VLOOKUP(A73,Liste!$F$3:$T$1578,4,FALSE)</f>
        <v>0</v>
      </c>
      <c r="J73" s="104">
        <f>VLOOKUP(A73,Liste!$F$3:$T$1578,5,FALSE)</f>
        <v>0</v>
      </c>
      <c r="K73" s="104">
        <f>VLOOKUP(A73,Liste!$F$3:$T$1578,9,FALSE)</f>
        <v>0</v>
      </c>
      <c r="X73" s="246" t="str">
        <f t="shared" si="7"/>
        <v>0</v>
      </c>
      <c r="Y73" s="94">
        <f>IF(ISERROR(VLOOKUP(X73,FSGT4_Class!$AL$8:$AM$107,2,FALSE))=TRUE,VLOOKUP(X73,FSGT5_Class!$AL$8:$AM$106,2,FALSE),(VLOOKUP(X73,FSGT4_Class!$AL$8:$AM$107,2,FALSE)))</f>
        <v>0</v>
      </c>
    </row>
    <row r="74" spans="1:25" ht="15" x14ac:dyDescent="0.2">
      <c r="A74" s="168" t="str">
        <f t="shared" si="4"/>
        <v/>
      </c>
      <c r="B74" s="234"/>
      <c r="C74" s="174" t="str">
        <f t="shared" si="5"/>
        <v/>
      </c>
      <c r="D74" s="174"/>
      <c r="E74" s="176" t="str">
        <f t="shared" si="6"/>
        <v/>
      </c>
      <c r="F74" s="105"/>
      <c r="G74" s="104">
        <f>VLOOKUP(A74,Liste!$F$3:$T$1578,2,FALSE)</f>
        <v>0</v>
      </c>
      <c r="H74" s="104">
        <f>VLOOKUP(A74,Liste!$F$3:$T$1578,3,FALSE)</f>
        <v>0</v>
      </c>
      <c r="I74" s="104">
        <f>VLOOKUP(A74,Liste!$F$3:$T$1578,4,FALSE)</f>
        <v>0</v>
      </c>
      <c r="J74" s="104">
        <f>VLOOKUP(A74,Liste!$F$3:$T$1578,5,FALSE)</f>
        <v>0</v>
      </c>
      <c r="K74" s="104">
        <f>VLOOKUP(A74,Liste!$F$3:$T$1578,9,FALSE)</f>
        <v>0</v>
      </c>
      <c r="X74" s="246" t="str">
        <f t="shared" si="7"/>
        <v>0</v>
      </c>
      <c r="Y74" s="94">
        <f>IF(ISERROR(VLOOKUP(X74,FSGT4_Class!$AL$8:$AM$107,2,FALSE))=TRUE,VLOOKUP(X74,FSGT5_Class!$AL$8:$AM$106,2,FALSE),(VLOOKUP(X74,FSGT4_Class!$AL$8:$AM$107,2,FALSE)))</f>
        <v>0</v>
      </c>
    </row>
    <row r="75" spans="1:25" ht="15" x14ac:dyDescent="0.2">
      <c r="A75" s="168" t="str">
        <f t="shared" si="4"/>
        <v/>
      </c>
      <c r="B75" s="234"/>
      <c r="C75" s="174" t="str">
        <f t="shared" si="5"/>
        <v/>
      </c>
      <c r="D75" s="174"/>
      <c r="E75" s="176" t="str">
        <f t="shared" si="6"/>
        <v/>
      </c>
      <c r="F75" s="105"/>
      <c r="G75" s="104">
        <f>VLOOKUP(A75,Liste!$F$3:$T$1578,2,FALSE)</f>
        <v>0</v>
      </c>
      <c r="H75" s="104">
        <f>VLOOKUP(A75,Liste!$F$3:$T$1578,3,FALSE)</f>
        <v>0</v>
      </c>
      <c r="I75" s="104">
        <f>VLOOKUP(A75,Liste!$F$3:$T$1578,4,FALSE)</f>
        <v>0</v>
      </c>
      <c r="J75" s="104">
        <f>VLOOKUP(A75,Liste!$F$3:$T$1578,5,FALSE)</f>
        <v>0</v>
      </c>
      <c r="K75" s="104">
        <f>VLOOKUP(A75,Liste!$F$3:$T$1578,9,FALSE)</f>
        <v>0</v>
      </c>
      <c r="X75" s="246" t="str">
        <f t="shared" si="7"/>
        <v>0</v>
      </c>
      <c r="Y75" s="94">
        <f>IF(ISERROR(VLOOKUP(X75,FSGT4_Class!$AL$8:$AM$107,2,FALSE))=TRUE,VLOOKUP(X75,FSGT5_Class!$AL$8:$AM$106,2,FALSE),(VLOOKUP(X75,FSGT4_Class!$AL$8:$AM$107,2,FALSE)))</f>
        <v>0</v>
      </c>
    </row>
    <row r="76" spans="1:25" ht="15" x14ac:dyDescent="0.2">
      <c r="A76" s="168" t="str">
        <f t="shared" si="4"/>
        <v/>
      </c>
      <c r="B76" s="234"/>
      <c r="C76" s="174" t="str">
        <f t="shared" si="5"/>
        <v/>
      </c>
      <c r="D76" s="174"/>
      <c r="E76" s="176" t="str">
        <f t="shared" si="6"/>
        <v/>
      </c>
      <c r="F76" s="105"/>
      <c r="G76" s="104">
        <f>VLOOKUP(A76,Liste!$F$3:$T$1578,2,FALSE)</f>
        <v>0</v>
      </c>
      <c r="H76" s="104">
        <f>VLOOKUP(A76,Liste!$F$3:$T$1578,3,FALSE)</f>
        <v>0</v>
      </c>
      <c r="I76" s="104">
        <f>VLOOKUP(A76,Liste!$F$3:$T$1578,4,FALSE)</f>
        <v>0</v>
      </c>
      <c r="J76" s="104">
        <f>VLOOKUP(A76,Liste!$F$3:$T$1578,5,FALSE)</f>
        <v>0</v>
      </c>
      <c r="K76" s="104">
        <f>VLOOKUP(A76,Liste!$F$3:$T$1578,9,FALSE)</f>
        <v>0</v>
      </c>
      <c r="X76" s="246" t="str">
        <f t="shared" si="7"/>
        <v>0</v>
      </c>
      <c r="Y76" s="94">
        <f>IF(ISERROR(VLOOKUP(X76,FSGT4_Class!$AL$8:$AM$107,2,FALSE))=TRUE,VLOOKUP(X76,FSGT5_Class!$AL$8:$AM$106,2,FALSE),(VLOOKUP(X76,FSGT4_Class!$AL$8:$AM$107,2,FALSE)))</f>
        <v>0</v>
      </c>
    </row>
    <row r="77" spans="1:25" ht="15" x14ac:dyDescent="0.2">
      <c r="A77" s="168" t="str">
        <f t="shared" si="4"/>
        <v/>
      </c>
      <c r="B77" s="234"/>
      <c r="C77" s="174" t="str">
        <f t="shared" si="5"/>
        <v/>
      </c>
      <c r="D77" s="174"/>
      <c r="E77" s="176" t="str">
        <f t="shared" si="6"/>
        <v/>
      </c>
      <c r="F77" s="105"/>
      <c r="G77" s="104">
        <f>VLOOKUP(A77,Liste!$F$3:$T$1578,2,FALSE)</f>
        <v>0</v>
      </c>
      <c r="H77" s="104">
        <f>VLOOKUP(A77,Liste!$F$3:$T$1578,3,FALSE)</f>
        <v>0</v>
      </c>
      <c r="I77" s="104">
        <f>VLOOKUP(A77,Liste!$F$3:$T$1578,4,FALSE)</f>
        <v>0</v>
      </c>
      <c r="J77" s="104">
        <f>VLOOKUP(A77,Liste!$F$3:$T$1578,5,FALSE)</f>
        <v>0</v>
      </c>
      <c r="K77" s="104">
        <f>VLOOKUP(A77,Liste!$F$3:$T$1578,9,FALSE)</f>
        <v>0</v>
      </c>
      <c r="X77" s="246" t="str">
        <f t="shared" si="7"/>
        <v>0</v>
      </c>
      <c r="Y77" s="94">
        <f>IF(ISERROR(VLOOKUP(X77,FSGT4_Class!$AL$8:$AM$107,2,FALSE))=TRUE,VLOOKUP(X77,FSGT5_Class!$AL$8:$AM$106,2,FALSE),(VLOOKUP(X77,FSGT4_Class!$AL$8:$AM$107,2,FALSE)))</f>
        <v>0</v>
      </c>
    </row>
    <row r="78" spans="1:25" ht="15" x14ac:dyDescent="0.2">
      <c r="A78" s="168" t="str">
        <f t="shared" si="4"/>
        <v/>
      </c>
      <c r="B78" s="234"/>
      <c r="C78" s="174" t="str">
        <f t="shared" si="5"/>
        <v/>
      </c>
      <c r="D78" s="174"/>
      <c r="E78" s="176" t="str">
        <f t="shared" si="6"/>
        <v/>
      </c>
      <c r="F78" s="105"/>
      <c r="G78" s="104">
        <f>VLOOKUP(A78,Liste!$F$3:$T$1578,2,FALSE)</f>
        <v>0</v>
      </c>
      <c r="H78" s="104">
        <f>VLOOKUP(A78,Liste!$F$3:$T$1578,3,FALSE)</f>
        <v>0</v>
      </c>
      <c r="I78" s="104">
        <f>VLOOKUP(A78,Liste!$F$3:$T$1578,4,FALSE)</f>
        <v>0</v>
      </c>
      <c r="J78" s="104">
        <f>VLOOKUP(A78,Liste!$F$3:$T$1578,5,FALSE)</f>
        <v>0</v>
      </c>
      <c r="K78" s="104">
        <f>VLOOKUP(A78,Liste!$F$3:$T$1578,9,FALSE)</f>
        <v>0</v>
      </c>
      <c r="X78" s="246" t="str">
        <f t="shared" si="7"/>
        <v>0</v>
      </c>
      <c r="Y78" s="94">
        <f>IF(ISERROR(VLOOKUP(X78,FSGT4_Class!$AL$8:$AM$107,2,FALSE))=TRUE,VLOOKUP(X78,FSGT5_Class!$AL$8:$AM$106,2,FALSE),(VLOOKUP(X78,FSGT4_Class!$AL$8:$AM$107,2,FALSE)))</f>
        <v>0</v>
      </c>
    </row>
    <row r="79" spans="1:25" ht="15" x14ac:dyDescent="0.2">
      <c r="A79" s="168" t="str">
        <f t="shared" si="4"/>
        <v/>
      </c>
      <c r="B79" s="234"/>
      <c r="C79" s="174" t="str">
        <f t="shared" si="5"/>
        <v/>
      </c>
      <c r="D79" s="174"/>
      <c r="E79" s="176" t="str">
        <f t="shared" si="6"/>
        <v/>
      </c>
      <c r="F79" s="105"/>
      <c r="G79" s="104">
        <f>VLOOKUP(A79,Liste!$F$3:$T$1578,2,FALSE)</f>
        <v>0</v>
      </c>
      <c r="H79" s="104">
        <f>VLOOKUP(A79,Liste!$F$3:$T$1578,3,FALSE)</f>
        <v>0</v>
      </c>
      <c r="I79" s="104">
        <f>VLOOKUP(A79,Liste!$F$3:$T$1578,4,FALSE)</f>
        <v>0</v>
      </c>
      <c r="J79" s="104">
        <f>VLOOKUP(A79,Liste!$F$3:$T$1578,5,FALSE)</f>
        <v>0</v>
      </c>
      <c r="K79" s="104">
        <f>VLOOKUP(A79,Liste!$F$3:$T$1578,9,FALSE)</f>
        <v>0</v>
      </c>
      <c r="X79" s="246" t="str">
        <f t="shared" si="7"/>
        <v>0</v>
      </c>
      <c r="Y79" s="94">
        <f>IF(ISERROR(VLOOKUP(X79,FSGT4_Class!$AL$8:$AM$107,2,FALSE))=TRUE,VLOOKUP(X79,FSGT5_Class!$AL$8:$AM$106,2,FALSE),(VLOOKUP(X79,FSGT4_Class!$AL$8:$AM$107,2,FALSE)))</f>
        <v>0</v>
      </c>
    </row>
    <row r="80" spans="1:25" ht="15" x14ac:dyDescent="0.2">
      <c r="A80" s="168" t="str">
        <f t="shared" si="4"/>
        <v/>
      </c>
      <c r="B80" s="234"/>
      <c r="C80" s="174" t="str">
        <f t="shared" si="5"/>
        <v/>
      </c>
      <c r="D80" s="174"/>
      <c r="E80" s="176" t="str">
        <f t="shared" si="6"/>
        <v/>
      </c>
      <c r="F80" s="105"/>
      <c r="G80" s="104">
        <f>VLOOKUP(A80,Liste!$F$3:$T$1578,2,FALSE)</f>
        <v>0</v>
      </c>
      <c r="H80" s="104">
        <f>VLOOKUP(A80,Liste!$F$3:$T$1578,3,FALSE)</f>
        <v>0</v>
      </c>
      <c r="I80" s="104">
        <f>VLOOKUP(A80,Liste!$F$3:$T$1578,4,FALSE)</f>
        <v>0</v>
      </c>
      <c r="J80" s="104">
        <f>VLOOKUP(A80,Liste!$F$3:$T$1578,5,FALSE)</f>
        <v>0</v>
      </c>
      <c r="K80" s="104">
        <f>VLOOKUP(A80,Liste!$F$3:$T$1578,9,FALSE)</f>
        <v>0</v>
      </c>
      <c r="X80" s="246" t="str">
        <f t="shared" si="7"/>
        <v>0</v>
      </c>
      <c r="Y80" s="94">
        <f>IF(ISERROR(VLOOKUP(X80,FSGT4_Class!$AL$8:$AM$107,2,FALSE))=TRUE,VLOOKUP(X80,FSGT5_Class!$AL$8:$AM$106,2,FALSE),(VLOOKUP(X80,FSGT4_Class!$AL$8:$AM$107,2,FALSE)))</f>
        <v>0</v>
      </c>
    </row>
    <row r="81" spans="1:25" ht="15" x14ac:dyDescent="0.2">
      <c r="A81" s="168" t="str">
        <f t="shared" si="4"/>
        <v/>
      </c>
      <c r="B81" s="234"/>
      <c r="C81" s="174" t="str">
        <f t="shared" si="5"/>
        <v/>
      </c>
      <c r="D81" s="174"/>
      <c r="E81" s="176" t="str">
        <f t="shared" si="6"/>
        <v/>
      </c>
      <c r="F81" s="105"/>
      <c r="G81" s="104">
        <f>VLOOKUP(A81,Liste!$F$3:$T$1578,2,FALSE)</f>
        <v>0</v>
      </c>
      <c r="H81" s="104">
        <f>VLOOKUP(A81,Liste!$F$3:$T$1578,3,FALSE)</f>
        <v>0</v>
      </c>
      <c r="I81" s="104">
        <f>VLOOKUP(A81,Liste!$F$3:$T$1578,4,FALSE)</f>
        <v>0</v>
      </c>
      <c r="J81" s="104">
        <f>VLOOKUP(A81,Liste!$F$3:$T$1578,5,FALSE)</f>
        <v>0</v>
      </c>
      <c r="K81" s="104">
        <f>VLOOKUP(A81,Liste!$F$3:$T$1578,9,FALSE)</f>
        <v>0</v>
      </c>
      <c r="X81" s="246" t="str">
        <f t="shared" si="7"/>
        <v>0</v>
      </c>
      <c r="Y81" s="94">
        <f>IF(ISERROR(VLOOKUP(X81,FSGT4_Class!$AL$8:$AM$107,2,FALSE))=TRUE,VLOOKUP(X81,FSGT5_Class!$AL$8:$AM$106,2,FALSE),(VLOOKUP(X81,FSGT4_Class!$AL$8:$AM$107,2,FALSE)))</f>
        <v>0</v>
      </c>
    </row>
    <row r="82" spans="1:25" ht="15" x14ac:dyDescent="0.2">
      <c r="A82" s="168" t="str">
        <f t="shared" si="4"/>
        <v/>
      </c>
      <c r="B82" s="234"/>
      <c r="C82" s="174" t="str">
        <f t="shared" si="5"/>
        <v/>
      </c>
      <c r="D82" s="174"/>
      <c r="E82" s="176" t="str">
        <f t="shared" si="6"/>
        <v/>
      </c>
      <c r="F82" s="105"/>
      <c r="G82" s="104">
        <f>VLOOKUP(A82,Liste!$F$3:$T$1578,2,FALSE)</f>
        <v>0</v>
      </c>
      <c r="H82" s="104">
        <f>VLOOKUP(A82,Liste!$F$3:$T$1578,3,FALSE)</f>
        <v>0</v>
      </c>
      <c r="I82" s="104">
        <f>VLOOKUP(A82,Liste!$F$3:$T$1578,4,FALSE)</f>
        <v>0</v>
      </c>
      <c r="J82" s="104">
        <f>VLOOKUP(A82,Liste!$F$3:$T$1578,5,FALSE)</f>
        <v>0</v>
      </c>
      <c r="K82" s="104">
        <f>VLOOKUP(A82,Liste!$F$3:$T$1578,9,FALSE)</f>
        <v>0</v>
      </c>
      <c r="X82" s="246" t="str">
        <f t="shared" si="7"/>
        <v>0</v>
      </c>
      <c r="Y82" s="94">
        <f>IF(ISERROR(VLOOKUP(X82,FSGT4_Class!$AL$8:$AM$107,2,FALSE))=TRUE,VLOOKUP(X82,FSGT5_Class!$AL$8:$AM$106,2,FALSE),(VLOOKUP(X82,FSGT4_Class!$AL$8:$AM$107,2,FALSE)))</f>
        <v>0</v>
      </c>
    </row>
    <row r="83" spans="1:25" ht="15" x14ac:dyDescent="0.2">
      <c r="A83" s="168" t="str">
        <f t="shared" si="4"/>
        <v/>
      </c>
      <c r="B83" s="234"/>
      <c r="C83" s="174" t="str">
        <f t="shared" si="5"/>
        <v/>
      </c>
      <c r="D83" s="174"/>
      <c r="E83" s="176" t="str">
        <f t="shared" si="6"/>
        <v/>
      </c>
      <c r="F83" s="105"/>
      <c r="G83" s="104">
        <f>VLOOKUP(A83,Liste!$F$3:$T$1578,2,FALSE)</f>
        <v>0</v>
      </c>
      <c r="H83" s="104">
        <f>VLOOKUP(A83,Liste!$F$3:$T$1578,3,FALSE)</f>
        <v>0</v>
      </c>
      <c r="I83" s="104">
        <f>VLOOKUP(A83,Liste!$F$3:$T$1578,4,FALSE)</f>
        <v>0</v>
      </c>
      <c r="J83" s="104">
        <f>VLOOKUP(A83,Liste!$F$3:$T$1578,5,FALSE)</f>
        <v>0</v>
      </c>
      <c r="K83" s="104">
        <f>VLOOKUP(A83,Liste!$F$3:$T$1578,9,FALSE)</f>
        <v>0</v>
      </c>
      <c r="X83" s="246" t="str">
        <f t="shared" si="7"/>
        <v>0</v>
      </c>
      <c r="Y83" s="94">
        <f>IF(ISERROR(VLOOKUP(X83,FSGT4_Class!$AL$8:$AM$107,2,FALSE))=TRUE,VLOOKUP(X83,FSGT5_Class!$AL$8:$AM$106,2,FALSE),(VLOOKUP(X83,FSGT4_Class!$AL$8:$AM$107,2,FALSE)))</f>
        <v>0</v>
      </c>
    </row>
    <row r="84" spans="1:25" ht="15" x14ac:dyDescent="0.2">
      <c r="A84" s="168" t="str">
        <f t="shared" si="4"/>
        <v/>
      </c>
      <c r="B84" s="234"/>
      <c r="C84" s="174" t="str">
        <f t="shared" si="5"/>
        <v/>
      </c>
      <c r="D84" s="174"/>
      <c r="E84" s="176" t="str">
        <f t="shared" si="6"/>
        <v/>
      </c>
      <c r="F84" s="105"/>
      <c r="G84" s="104">
        <f>VLOOKUP(A84,Liste!$F$3:$T$1578,2,FALSE)</f>
        <v>0</v>
      </c>
      <c r="H84" s="104">
        <f>VLOOKUP(A84,Liste!$F$3:$T$1578,3,FALSE)</f>
        <v>0</v>
      </c>
      <c r="I84" s="104">
        <f>VLOOKUP(A84,Liste!$F$3:$T$1578,4,FALSE)</f>
        <v>0</v>
      </c>
      <c r="J84" s="104">
        <f>VLOOKUP(A84,Liste!$F$3:$T$1578,5,FALSE)</f>
        <v>0</v>
      </c>
      <c r="K84" s="104">
        <f>VLOOKUP(A84,Liste!$F$3:$T$1578,9,FALSE)</f>
        <v>0</v>
      </c>
      <c r="X84" s="246" t="str">
        <f t="shared" si="7"/>
        <v>0</v>
      </c>
      <c r="Y84" s="94">
        <f>IF(ISERROR(VLOOKUP(X84,FSGT4_Class!$AL$8:$AM$107,2,FALSE))=TRUE,VLOOKUP(X84,FSGT5_Class!$AL$8:$AM$106,2,FALSE),(VLOOKUP(X84,FSGT4_Class!$AL$8:$AM$107,2,FALSE)))</f>
        <v>0</v>
      </c>
    </row>
    <row r="85" spans="1:25" ht="15" x14ac:dyDescent="0.2">
      <c r="A85" s="168" t="str">
        <f t="shared" si="4"/>
        <v/>
      </c>
      <c r="B85" s="234"/>
      <c r="C85" s="174" t="str">
        <f t="shared" si="5"/>
        <v/>
      </c>
      <c r="D85" s="174"/>
      <c r="E85" s="176" t="str">
        <f t="shared" si="6"/>
        <v/>
      </c>
      <c r="F85" s="105"/>
      <c r="G85" s="104">
        <f>VLOOKUP(A85,Liste!$F$3:$T$1578,2,FALSE)</f>
        <v>0</v>
      </c>
      <c r="H85" s="104">
        <f>VLOOKUP(A85,Liste!$F$3:$T$1578,3,FALSE)</f>
        <v>0</v>
      </c>
      <c r="I85" s="104">
        <f>VLOOKUP(A85,Liste!$F$3:$T$1578,4,FALSE)</f>
        <v>0</v>
      </c>
      <c r="J85" s="104">
        <f>VLOOKUP(A85,Liste!$F$3:$T$1578,5,FALSE)</f>
        <v>0</v>
      </c>
      <c r="K85" s="104">
        <f>VLOOKUP(A85,Liste!$F$3:$T$1578,9,FALSE)</f>
        <v>0</v>
      </c>
      <c r="X85" s="246" t="str">
        <f t="shared" si="7"/>
        <v>0</v>
      </c>
      <c r="Y85" s="94">
        <f>IF(ISERROR(VLOOKUP(X85,FSGT4_Class!$AL$8:$AM$107,2,FALSE))=TRUE,VLOOKUP(X85,FSGT5_Class!$AL$8:$AM$106,2,FALSE),(VLOOKUP(X85,FSGT4_Class!$AL$8:$AM$107,2,FALSE)))</f>
        <v>0</v>
      </c>
    </row>
    <row r="86" spans="1:25" ht="15" x14ac:dyDescent="0.2">
      <c r="A86" s="168" t="str">
        <f t="shared" si="4"/>
        <v/>
      </c>
      <c r="B86" s="234"/>
      <c r="C86" s="174" t="str">
        <f t="shared" si="5"/>
        <v/>
      </c>
      <c r="D86" s="174"/>
      <c r="E86" s="176" t="str">
        <f t="shared" si="6"/>
        <v/>
      </c>
      <c r="F86" s="105"/>
      <c r="G86" s="104">
        <f>VLOOKUP(A86,Liste!$F$3:$T$1578,2,FALSE)</f>
        <v>0</v>
      </c>
      <c r="H86" s="104">
        <f>VLOOKUP(A86,Liste!$F$3:$T$1578,3,FALSE)</f>
        <v>0</v>
      </c>
      <c r="I86" s="104">
        <f>VLOOKUP(A86,Liste!$F$3:$T$1578,4,FALSE)</f>
        <v>0</v>
      </c>
      <c r="J86" s="104">
        <f>VLOOKUP(A86,Liste!$F$3:$T$1578,5,FALSE)</f>
        <v>0</v>
      </c>
      <c r="K86" s="104">
        <f>VLOOKUP(A86,Liste!$F$3:$T$1578,9,FALSE)</f>
        <v>0</v>
      </c>
      <c r="X86" s="246" t="str">
        <f t="shared" si="7"/>
        <v>0</v>
      </c>
      <c r="Y86" s="94">
        <f>IF(ISERROR(VLOOKUP(X86,FSGT4_Class!$AL$8:$AM$107,2,FALSE))=TRUE,VLOOKUP(X86,FSGT5_Class!$AL$8:$AM$106,2,FALSE),(VLOOKUP(X86,FSGT4_Class!$AL$8:$AM$107,2,FALSE)))</f>
        <v>0</v>
      </c>
    </row>
    <row r="87" spans="1:25" ht="15" x14ac:dyDescent="0.2">
      <c r="A87" s="168" t="str">
        <f t="shared" si="4"/>
        <v/>
      </c>
      <c r="B87" s="234"/>
      <c r="C87" s="174" t="str">
        <f t="shared" si="5"/>
        <v/>
      </c>
      <c r="D87" s="174"/>
      <c r="E87" s="176" t="str">
        <f t="shared" si="6"/>
        <v/>
      </c>
      <c r="F87" s="105"/>
      <c r="G87" s="104">
        <f>VLOOKUP(A87,Liste!$F$3:$T$1578,2,FALSE)</f>
        <v>0</v>
      </c>
      <c r="H87" s="104">
        <f>VLOOKUP(A87,Liste!$F$3:$T$1578,3,FALSE)</f>
        <v>0</v>
      </c>
      <c r="I87" s="104">
        <f>VLOOKUP(A87,Liste!$F$3:$T$1578,4,FALSE)</f>
        <v>0</v>
      </c>
      <c r="J87" s="104">
        <f>VLOOKUP(A87,Liste!$F$3:$T$1578,5,FALSE)</f>
        <v>0</v>
      </c>
      <c r="K87" s="104">
        <f>VLOOKUP(A87,Liste!$F$3:$T$1578,9,FALSE)</f>
        <v>0</v>
      </c>
      <c r="X87" s="246" t="str">
        <f t="shared" si="7"/>
        <v>0</v>
      </c>
      <c r="Y87" s="94">
        <f>IF(ISERROR(VLOOKUP(X87,FSGT4_Class!$AL$8:$AM$107,2,FALSE))=TRUE,VLOOKUP(X87,FSGT5_Class!$AL$8:$AM$106,2,FALSE),(VLOOKUP(X87,FSGT4_Class!$AL$8:$AM$107,2,FALSE)))</f>
        <v>0</v>
      </c>
    </row>
    <row r="88" spans="1:25" ht="15" x14ac:dyDescent="0.2">
      <c r="A88" s="168" t="str">
        <f t="shared" si="4"/>
        <v/>
      </c>
      <c r="B88" s="234"/>
      <c r="C88" s="174" t="str">
        <f t="shared" si="5"/>
        <v/>
      </c>
      <c r="D88" s="174"/>
      <c r="E88" s="176" t="str">
        <f t="shared" si="6"/>
        <v/>
      </c>
      <c r="F88" s="105"/>
      <c r="G88" s="104">
        <f>VLOOKUP(A88,Liste!$F$3:$T$1578,2,FALSE)</f>
        <v>0</v>
      </c>
      <c r="H88" s="104">
        <f>VLOOKUP(A88,Liste!$F$3:$T$1578,3,FALSE)</f>
        <v>0</v>
      </c>
      <c r="I88" s="104">
        <f>VLOOKUP(A88,Liste!$F$3:$T$1578,4,FALSE)</f>
        <v>0</v>
      </c>
      <c r="J88" s="104">
        <f>VLOOKUP(A88,Liste!$F$3:$T$1578,5,FALSE)</f>
        <v>0</v>
      </c>
      <c r="K88" s="104">
        <f>VLOOKUP(A88,Liste!$F$3:$T$1578,9,FALSE)</f>
        <v>0</v>
      </c>
      <c r="X88" s="246" t="str">
        <f t="shared" si="7"/>
        <v>0</v>
      </c>
      <c r="Y88" s="94">
        <f>IF(ISERROR(VLOOKUP(X88,FSGT4_Class!$AL$8:$AM$107,2,FALSE))=TRUE,VLOOKUP(X88,FSGT5_Class!$AL$8:$AM$106,2,FALSE),(VLOOKUP(X88,FSGT4_Class!$AL$8:$AM$107,2,FALSE)))</f>
        <v>0</v>
      </c>
    </row>
    <row r="89" spans="1:25" ht="15" x14ac:dyDescent="0.2">
      <c r="A89" s="168" t="str">
        <f t="shared" si="4"/>
        <v/>
      </c>
      <c r="B89" s="234"/>
      <c r="C89" s="174" t="str">
        <f t="shared" si="5"/>
        <v/>
      </c>
      <c r="D89" s="174"/>
      <c r="E89" s="176" t="str">
        <f t="shared" si="6"/>
        <v/>
      </c>
      <c r="F89" s="105"/>
      <c r="G89" s="104">
        <f>VLOOKUP(A89,Liste!$F$3:$T$1578,2,FALSE)</f>
        <v>0</v>
      </c>
      <c r="H89" s="104">
        <f>VLOOKUP(A89,Liste!$F$3:$T$1578,3,FALSE)</f>
        <v>0</v>
      </c>
      <c r="I89" s="104">
        <f>VLOOKUP(A89,Liste!$F$3:$T$1578,4,FALSE)</f>
        <v>0</v>
      </c>
      <c r="J89" s="104">
        <f>VLOOKUP(A89,Liste!$F$3:$T$1578,5,FALSE)</f>
        <v>0</v>
      </c>
      <c r="K89" s="104">
        <f>VLOOKUP(A89,Liste!$F$3:$T$1578,9,FALSE)</f>
        <v>0</v>
      </c>
      <c r="X89" s="246" t="str">
        <f t="shared" si="7"/>
        <v>0</v>
      </c>
      <c r="Y89" s="94">
        <f>IF(ISERROR(VLOOKUP(X89,FSGT4_Class!$AL$8:$AM$107,2,FALSE))=TRUE,VLOOKUP(X89,FSGT5_Class!$AL$8:$AM$106,2,FALSE),(VLOOKUP(X89,FSGT4_Class!$AL$8:$AM$107,2,FALSE)))</f>
        <v>0</v>
      </c>
    </row>
    <row r="90" spans="1:25" ht="15" x14ac:dyDescent="0.2">
      <c r="A90" s="168" t="str">
        <f t="shared" si="4"/>
        <v/>
      </c>
      <c r="B90" s="234"/>
      <c r="C90" s="174" t="str">
        <f t="shared" si="5"/>
        <v/>
      </c>
      <c r="D90" s="174"/>
      <c r="E90" s="176" t="str">
        <f t="shared" si="6"/>
        <v/>
      </c>
      <c r="F90" s="105"/>
      <c r="G90" s="104">
        <f>VLOOKUP(A90,Liste!$F$3:$T$1578,2,FALSE)</f>
        <v>0</v>
      </c>
      <c r="H90" s="104">
        <f>VLOOKUP(A90,Liste!$F$3:$T$1578,3,FALSE)</f>
        <v>0</v>
      </c>
      <c r="I90" s="104">
        <f>VLOOKUP(A90,Liste!$F$3:$T$1578,4,FALSE)</f>
        <v>0</v>
      </c>
      <c r="J90" s="104">
        <f>VLOOKUP(A90,Liste!$F$3:$T$1578,5,FALSE)</f>
        <v>0</v>
      </c>
      <c r="K90" s="104">
        <f>VLOOKUP(A90,Liste!$F$3:$T$1578,9,FALSE)</f>
        <v>0</v>
      </c>
      <c r="X90" s="246" t="str">
        <f t="shared" si="7"/>
        <v>0</v>
      </c>
      <c r="Y90" s="94">
        <f>IF(ISERROR(VLOOKUP(X90,FSGT4_Class!$AL$8:$AM$107,2,FALSE))=TRUE,VLOOKUP(X90,FSGT5_Class!$AL$8:$AM$106,2,FALSE),(VLOOKUP(X90,FSGT4_Class!$AL$8:$AM$107,2,FALSE)))</f>
        <v>0</v>
      </c>
    </row>
    <row r="91" spans="1:25" ht="15" x14ac:dyDescent="0.2">
      <c r="A91" s="168" t="str">
        <f t="shared" si="4"/>
        <v/>
      </c>
      <c r="B91" s="234"/>
      <c r="C91" s="174" t="str">
        <f t="shared" si="5"/>
        <v/>
      </c>
      <c r="D91" s="174"/>
      <c r="E91" s="176" t="str">
        <f t="shared" si="6"/>
        <v/>
      </c>
      <c r="F91" s="105"/>
      <c r="G91" s="104">
        <f>VLOOKUP(A91,Liste!$F$3:$T$1578,2,FALSE)</f>
        <v>0</v>
      </c>
      <c r="H91" s="104">
        <f>VLOOKUP(A91,Liste!$F$3:$T$1578,3,FALSE)</f>
        <v>0</v>
      </c>
      <c r="I91" s="104">
        <f>VLOOKUP(A91,Liste!$F$3:$T$1578,4,FALSE)</f>
        <v>0</v>
      </c>
      <c r="J91" s="104">
        <f>VLOOKUP(A91,Liste!$F$3:$T$1578,5,FALSE)</f>
        <v>0</v>
      </c>
      <c r="K91" s="104">
        <f>VLOOKUP(A91,Liste!$F$3:$T$1578,9,FALSE)</f>
        <v>0</v>
      </c>
      <c r="X91" s="246" t="str">
        <f t="shared" si="7"/>
        <v>0</v>
      </c>
      <c r="Y91" s="94">
        <f>IF(ISERROR(VLOOKUP(X91,FSGT4_Class!$AL$8:$AM$107,2,FALSE))=TRUE,VLOOKUP(X91,FSGT5_Class!$AL$8:$AM$106,2,FALSE),(VLOOKUP(X91,FSGT4_Class!$AL$8:$AM$107,2,FALSE)))</f>
        <v>0</v>
      </c>
    </row>
    <row r="92" spans="1:25" ht="15" x14ac:dyDescent="0.2">
      <c r="A92" s="168" t="str">
        <f t="shared" si="4"/>
        <v/>
      </c>
      <c r="B92" s="234"/>
      <c r="C92" s="174" t="str">
        <f t="shared" si="5"/>
        <v/>
      </c>
      <c r="D92" s="174"/>
      <c r="E92" s="176" t="str">
        <f t="shared" si="6"/>
        <v/>
      </c>
      <c r="F92" s="105"/>
      <c r="G92" s="104">
        <f>VLOOKUP(A92,Liste!$F$3:$T$1578,2,FALSE)</f>
        <v>0</v>
      </c>
      <c r="H92" s="104">
        <f>VLOOKUP(A92,Liste!$F$3:$T$1578,3,FALSE)</f>
        <v>0</v>
      </c>
      <c r="I92" s="104">
        <f>VLOOKUP(A92,Liste!$F$3:$T$1578,4,FALSE)</f>
        <v>0</v>
      </c>
      <c r="J92" s="104">
        <f>VLOOKUP(A92,Liste!$F$3:$T$1578,5,FALSE)</f>
        <v>0</v>
      </c>
      <c r="K92" s="104">
        <f>VLOOKUP(A92,Liste!$F$3:$T$1578,9,FALSE)</f>
        <v>0</v>
      </c>
      <c r="X92" s="246" t="str">
        <f t="shared" si="7"/>
        <v>0</v>
      </c>
      <c r="Y92" s="94">
        <f>IF(ISERROR(VLOOKUP(X92,FSGT4_Class!$AL$8:$AM$107,2,FALSE))=TRUE,VLOOKUP(X92,FSGT5_Class!$AL$8:$AM$106,2,FALSE),(VLOOKUP(X92,FSGT4_Class!$AL$8:$AM$107,2,FALSE)))</f>
        <v>0</v>
      </c>
    </row>
    <row r="93" spans="1:25" ht="15" x14ac:dyDescent="0.2">
      <c r="A93" s="168" t="str">
        <f t="shared" si="4"/>
        <v/>
      </c>
      <c r="B93" s="234"/>
      <c r="C93" s="174" t="str">
        <f t="shared" si="5"/>
        <v/>
      </c>
      <c r="D93" s="174"/>
      <c r="E93" s="176" t="str">
        <f t="shared" si="6"/>
        <v/>
      </c>
      <c r="F93" s="105"/>
      <c r="G93" s="104">
        <f>VLOOKUP(A93,Liste!$F$3:$T$1578,2,FALSE)</f>
        <v>0</v>
      </c>
      <c r="H93" s="104">
        <f>VLOOKUP(A93,Liste!$F$3:$T$1578,3,FALSE)</f>
        <v>0</v>
      </c>
      <c r="I93" s="104">
        <f>VLOOKUP(A93,Liste!$F$3:$T$1578,4,FALSE)</f>
        <v>0</v>
      </c>
      <c r="J93" s="104">
        <f>VLOOKUP(A93,Liste!$F$3:$T$1578,5,FALSE)</f>
        <v>0</v>
      </c>
      <c r="K93" s="104">
        <f>VLOOKUP(A93,Liste!$F$3:$T$1578,9,FALSE)</f>
        <v>0</v>
      </c>
      <c r="X93" s="246" t="str">
        <f t="shared" si="7"/>
        <v>0</v>
      </c>
      <c r="Y93" s="94">
        <f>IF(ISERROR(VLOOKUP(X93,FSGT4_Class!$AL$8:$AM$107,2,FALSE))=TRUE,VLOOKUP(X93,FSGT5_Class!$AL$8:$AM$106,2,FALSE),(VLOOKUP(X93,FSGT4_Class!$AL$8:$AM$107,2,FALSE)))</f>
        <v>0</v>
      </c>
    </row>
    <row r="94" spans="1:25" ht="15" x14ac:dyDescent="0.2">
      <c r="A94" s="168" t="str">
        <f t="shared" si="4"/>
        <v/>
      </c>
      <c r="B94" s="234"/>
      <c r="C94" s="174" t="str">
        <f t="shared" si="5"/>
        <v/>
      </c>
      <c r="D94" s="174"/>
      <c r="E94" s="176" t="str">
        <f t="shared" si="6"/>
        <v/>
      </c>
      <c r="F94" s="105"/>
      <c r="G94" s="104">
        <f>VLOOKUP(A94,Liste!$F$3:$T$1578,2,FALSE)</f>
        <v>0</v>
      </c>
      <c r="H94" s="104">
        <f>VLOOKUP(A94,Liste!$F$3:$T$1578,3,FALSE)</f>
        <v>0</v>
      </c>
      <c r="I94" s="104">
        <f>VLOOKUP(A94,Liste!$F$3:$T$1578,4,FALSE)</f>
        <v>0</v>
      </c>
      <c r="J94" s="104">
        <f>VLOOKUP(A94,Liste!$F$3:$T$1578,5,FALSE)</f>
        <v>0</v>
      </c>
      <c r="K94" s="104">
        <f>VLOOKUP(A94,Liste!$F$3:$T$1578,9,FALSE)</f>
        <v>0</v>
      </c>
      <c r="X94" s="246" t="str">
        <f t="shared" si="7"/>
        <v>0</v>
      </c>
      <c r="Y94" s="94">
        <f>IF(ISERROR(VLOOKUP(X94,FSGT4_Class!$AL$8:$AM$107,2,FALSE))=TRUE,VLOOKUP(X94,FSGT5_Class!$AL$8:$AM$106,2,FALSE),(VLOOKUP(X94,FSGT4_Class!$AL$8:$AM$107,2,FALSE)))</f>
        <v>0</v>
      </c>
    </row>
    <row r="95" spans="1:25" ht="15" x14ac:dyDescent="0.2">
      <c r="A95" s="168" t="str">
        <f t="shared" si="4"/>
        <v/>
      </c>
      <c r="B95" s="234"/>
      <c r="C95" s="174" t="str">
        <f t="shared" si="5"/>
        <v/>
      </c>
      <c r="D95" s="174"/>
      <c r="E95" s="176" t="str">
        <f t="shared" si="6"/>
        <v/>
      </c>
      <c r="F95" s="105"/>
      <c r="G95" s="104">
        <f>VLOOKUP(A95,Liste!$F$3:$T$1578,2,FALSE)</f>
        <v>0</v>
      </c>
      <c r="H95" s="104">
        <f>VLOOKUP(A95,Liste!$F$3:$T$1578,3,FALSE)</f>
        <v>0</v>
      </c>
      <c r="I95" s="104">
        <f>VLOOKUP(A95,Liste!$F$3:$T$1578,4,FALSE)</f>
        <v>0</v>
      </c>
      <c r="J95" s="104">
        <f>VLOOKUP(A95,Liste!$F$3:$T$1578,5,FALSE)</f>
        <v>0</v>
      </c>
      <c r="K95" s="104">
        <f>VLOOKUP(A95,Liste!$F$3:$T$1578,9,FALSE)</f>
        <v>0</v>
      </c>
      <c r="X95" s="246" t="str">
        <f t="shared" si="7"/>
        <v>0</v>
      </c>
      <c r="Y95" s="94">
        <f>IF(ISERROR(VLOOKUP(X95,FSGT4_Class!$AL$8:$AM$107,2,FALSE))=TRUE,VLOOKUP(X95,FSGT5_Class!$AL$8:$AM$106,2,FALSE),(VLOOKUP(X95,FSGT4_Class!$AL$8:$AM$107,2,FALSE)))</f>
        <v>0</v>
      </c>
    </row>
    <row r="96" spans="1:25" ht="15" x14ac:dyDescent="0.2">
      <c r="A96" s="168" t="str">
        <f t="shared" si="4"/>
        <v/>
      </c>
      <c r="B96" s="234"/>
      <c r="C96" s="174" t="str">
        <f t="shared" si="5"/>
        <v/>
      </c>
      <c r="D96" s="174"/>
      <c r="E96" s="176" t="str">
        <f t="shared" si="6"/>
        <v/>
      </c>
      <c r="F96" s="105"/>
      <c r="G96" s="104">
        <f>VLOOKUP(A96,Liste!$F$3:$T$1578,2,FALSE)</f>
        <v>0</v>
      </c>
      <c r="H96" s="104">
        <f>VLOOKUP(A96,Liste!$F$3:$T$1578,3,FALSE)</f>
        <v>0</v>
      </c>
      <c r="I96" s="104">
        <f>VLOOKUP(A96,Liste!$F$3:$T$1578,4,FALSE)</f>
        <v>0</v>
      </c>
      <c r="J96" s="104">
        <f>VLOOKUP(A96,Liste!$F$3:$T$1578,5,FALSE)</f>
        <v>0</v>
      </c>
      <c r="K96" s="104">
        <f>VLOOKUP(A96,Liste!$F$3:$T$1578,9,FALSE)</f>
        <v>0</v>
      </c>
      <c r="X96" s="246" t="str">
        <f t="shared" si="7"/>
        <v>0</v>
      </c>
      <c r="Y96" s="94">
        <f>IF(ISERROR(VLOOKUP(X96,FSGT4_Class!$AL$8:$AM$107,2,FALSE))=TRUE,VLOOKUP(X96,FSGT5_Class!$AL$8:$AM$106,2,FALSE),(VLOOKUP(X96,FSGT4_Class!$AL$8:$AM$107,2,FALSE)))</f>
        <v>0</v>
      </c>
    </row>
    <row r="97" spans="1:25" ht="15" x14ac:dyDescent="0.2">
      <c r="A97" s="168" t="str">
        <f t="shared" si="4"/>
        <v/>
      </c>
      <c r="B97" s="234"/>
      <c r="C97" s="174" t="str">
        <f t="shared" si="5"/>
        <v/>
      </c>
      <c r="D97" s="174"/>
      <c r="E97" s="176" t="str">
        <f t="shared" si="6"/>
        <v/>
      </c>
      <c r="F97" s="105"/>
      <c r="G97" s="104">
        <f>VLOOKUP(A97,Liste!$F$3:$T$1578,2,FALSE)</f>
        <v>0</v>
      </c>
      <c r="H97" s="104">
        <f>VLOOKUP(A97,Liste!$F$3:$T$1578,3,FALSE)</f>
        <v>0</v>
      </c>
      <c r="I97" s="104">
        <f>VLOOKUP(A97,Liste!$F$3:$T$1578,4,FALSE)</f>
        <v>0</v>
      </c>
      <c r="J97" s="104">
        <f>VLOOKUP(A97,Liste!$F$3:$T$1578,5,FALSE)</f>
        <v>0</v>
      </c>
      <c r="K97" s="104">
        <f>VLOOKUP(A97,Liste!$F$3:$T$1578,9,FALSE)</f>
        <v>0</v>
      </c>
      <c r="X97" s="246" t="str">
        <f t="shared" si="7"/>
        <v>0</v>
      </c>
      <c r="Y97" s="94">
        <f>IF(ISERROR(VLOOKUP(X97,FSGT4_Class!$AL$8:$AM$107,2,FALSE))=TRUE,VLOOKUP(X97,FSGT5_Class!$AL$8:$AM$106,2,FALSE),(VLOOKUP(X97,FSGT4_Class!$AL$8:$AM$107,2,FALSE)))</f>
        <v>0</v>
      </c>
    </row>
    <row r="98" spans="1:25" ht="15" x14ac:dyDescent="0.2">
      <c r="A98" s="168" t="str">
        <f t="shared" si="4"/>
        <v/>
      </c>
      <c r="B98" s="234"/>
      <c r="C98" s="174" t="str">
        <f t="shared" si="5"/>
        <v/>
      </c>
      <c r="D98" s="174"/>
      <c r="E98" s="176" t="str">
        <f t="shared" si="6"/>
        <v/>
      </c>
      <c r="F98" s="105"/>
      <c r="G98" s="104">
        <f>VLOOKUP(A98,Liste!$F$3:$T$1578,2,FALSE)</f>
        <v>0</v>
      </c>
      <c r="H98" s="104">
        <f>VLOOKUP(A98,Liste!$F$3:$T$1578,3,FALSE)</f>
        <v>0</v>
      </c>
      <c r="I98" s="104">
        <f>VLOOKUP(A98,Liste!$F$3:$T$1578,4,FALSE)</f>
        <v>0</v>
      </c>
      <c r="J98" s="104">
        <f>VLOOKUP(A98,Liste!$F$3:$T$1578,5,FALSE)</f>
        <v>0</v>
      </c>
      <c r="K98" s="104">
        <f>VLOOKUP(A98,Liste!$F$3:$T$1578,9,FALSE)</f>
        <v>0</v>
      </c>
      <c r="X98" s="246" t="str">
        <f t="shared" si="7"/>
        <v>0</v>
      </c>
      <c r="Y98" s="94">
        <f>IF(ISERROR(VLOOKUP(X98,FSGT4_Class!$AL$8:$AM$107,2,FALSE))=TRUE,VLOOKUP(X98,FSGT5_Class!$AL$8:$AM$106,2,FALSE),(VLOOKUP(X98,FSGT4_Class!$AL$8:$AM$107,2,FALSE)))</f>
        <v>0</v>
      </c>
    </row>
    <row r="99" spans="1:25" ht="15" x14ac:dyDescent="0.2">
      <c r="A99" s="168" t="str">
        <f t="shared" si="4"/>
        <v/>
      </c>
      <c r="B99" s="234"/>
      <c r="C99" s="174" t="str">
        <f t="shared" si="5"/>
        <v/>
      </c>
      <c r="D99" s="174"/>
      <c r="E99" s="176" t="str">
        <f t="shared" si="6"/>
        <v/>
      </c>
      <c r="F99" s="105"/>
      <c r="G99" s="104">
        <f>VLOOKUP(A99,Liste!$F$3:$T$1578,2,FALSE)</f>
        <v>0</v>
      </c>
      <c r="H99" s="104">
        <f>VLOOKUP(A99,Liste!$F$3:$T$1578,3,FALSE)</f>
        <v>0</v>
      </c>
      <c r="I99" s="104">
        <f>VLOOKUP(A99,Liste!$F$3:$T$1578,4,FALSE)</f>
        <v>0</v>
      </c>
      <c r="J99" s="104">
        <f>VLOOKUP(A99,Liste!$F$3:$T$1578,5,FALSE)</f>
        <v>0</v>
      </c>
      <c r="K99" s="104">
        <f>VLOOKUP(A99,Liste!$F$3:$T$1578,9,FALSE)</f>
        <v>0</v>
      </c>
      <c r="X99" s="246" t="str">
        <f t="shared" si="7"/>
        <v>0</v>
      </c>
      <c r="Y99" s="94">
        <f>IF(ISERROR(VLOOKUP(X99,FSGT4_Class!$AL$8:$AM$107,2,FALSE))=TRUE,VLOOKUP(X99,FSGT5_Class!$AL$8:$AM$106,2,FALSE),(VLOOKUP(X99,FSGT4_Class!$AL$8:$AM$107,2,FALSE)))</f>
        <v>0</v>
      </c>
    </row>
    <row r="100" spans="1:25" ht="15" x14ac:dyDescent="0.2">
      <c r="A100" s="168" t="str">
        <f t="shared" si="4"/>
        <v/>
      </c>
      <c r="B100" s="234"/>
      <c r="C100" s="174" t="str">
        <f t="shared" si="5"/>
        <v/>
      </c>
      <c r="D100" s="174"/>
      <c r="E100" s="176" t="str">
        <f t="shared" si="6"/>
        <v/>
      </c>
      <c r="F100" s="105"/>
      <c r="G100" s="104">
        <f>VLOOKUP(A100,Liste!$F$3:$T$1578,2,FALSE)</f>
        <v>0</v>
      </c>
      <c r="H100" s="104">
        <f>VLOOKUP(A100,Liste!$F$3:$T$1578,3,FALSE)</f>
        <v>0</v>
      </c>
      <c r="I100" s="104">
        <f>VLOOKUP(A100,Liste!$F$3:$T$1578,4,FALSE)</f>
        <v>0</v>
      </c>
      <c r="J100" s="104">
        <f>VLOOKUP(A100,Liste!$F$3:$T$1578,5,FALSE)</f>
        <v>0</v>
      </c>
      <c r="K100" s="104">
        <f>VLOOKUP(A100,Liste!$F$3:$T$1578,9,FALSE)</f>
        <v>0</v>
      </c>
      <c r="X100" s="246" t="str">
        <f t="shared" si="7"/>
        <v>0</v>
      </c>
      <c r="Y100" s="94">
        <f>IF(ISERROR(VLOOKUP(X100,FSGT4_Class!$AL$8:$AM$107,2,FALSE))=TRUE,VLOOKUP(X100,FSGT5_Class!$AL$8:$AM$106,2,FALSE),(VLOOKUP(X100,FSGT4_Class!$AL$8:$AM$107,2,FALSE)))</f>
        <v>0</v>
      </c>
    </row>
    <row r="101" spans="1:25" ht="15" x14ac:dyDescent="0.2">
      <c r="A101" s="168" t="str">
        <f t="shared" si="4"/>
        <v/>
      </c>
      <c r="B101" s="234"/>
      <c r="C101" s="174" t="str">
        <f t="shared" si="5"/>
        <v/>
      </c>
      <c r="D101" s="174"/>
      <c r="E101" s="176" t="str">
        <f t="shared" si="6"/>
        <v/>
      </c>
      <c r="F101" s="105"/>
      <c r="G101" s="104">
        <f>VLOOKUP(A101,Liste!$F$3:$T$1578,2,FALSE)</f>
        <v>0</v>
      </c>
      <c r="H101" s="104">
        <f>VLOOKUP(A101,Liste!$F$3:$T$1578,3,FALSE)</f>
        <v>0</v>
      </c>
      <c r="I101" s="104">
        <f>VLOOKUP(A101,Liste!$F$3:$T$1578,4,FALSE)</f>
        <v>0</v>
      </c>
      <c r="J101" s="104">
        <f>VLOOKUP(A101,Liste!$F$3:$T$1578,5,FALSE)</f>
        <v>0</v>
      </c>
      <c r="K101" s="104">
        <f>VLOOKUP(A101,Liste!$F$3:$T$1578,9,FALSE)</f>
        <v>0</v>
      </c>
      <c r="X101" s="246" t="str">
        <f t="shared" si="7"/>
        <v>0</v>
      </c>
      <c r="Y101" s="94">
        <f>IF(ISERROR(VLOOKUP(X101,FSGT4_Class!$AL$8:$AM$107,2,FALSE))=TRUE,VLOOKUP(X101,FSGT5_Class!$AL$8:$AM$106,2,FALSE),(VLOOKUP(X101,FSGT4_Class!$AL$8:$AM$107,2,FALSE)))</f>
        <v>0</v>
      </c>
    </row>
    <row r="102" spans="1:25" ht="15" x14ac:dyDescent="0.2">
      <c r="A102" s="168" t="str">
        <f t="shared" si="4"/>
        <v/>
      </c>
      <c r="B102" s="234"/>
      <c r="C102" s="174" t="str">
        <f t="shared" si="5"/>
        <v/>
      </c>
      <c r="D102" s="174"/>
      <c r="E102" s="176" t="str">
        <f t="shared" si="6"/>
        <v/>
      </c>
      <c r="F102" s="105"/>
      <c r="G102" s="104">
        <f>VLOOKUP(A102,Liste!$F$3:$T$1578,2,FALSE)</f>
        <v>0</v>
      </c>
      <c r="H102" s="104">
        <f>VLOOKUP(A102,Liste!$F$3:$T$1578,3,FALSE)</f>
        <v>0</v>
      </c>
      <c r="I102" s="104">
        <f>VLOOKUP(A102,Liste!$F$3:$T$1578,4,FALSE)</f>
        <v>0</v>
      </c>
      <c r="J102" s="104">
        <f>VLOOKUP(A102,Liste!$F$3:$T$1578,5,FALSE)</f>
        <v>0</v>
      </c>
      <c r="K102" s="104">
        <f>VLOOKUP(A102,Liste!$F$3:$T$1578,9,FALSE)</f>
        <v>0</v>
      </c>
      <c r="X102" s="246" t="str">
        <f t="shared" si="7"/>
        <v>0</v>
      </c>
      <c r="Y102" s="94">
        <f>IF(ISERROR(VLOOKUP(X102,FSGT4_Class!$AL$8:$AM$107,2,FALSE))=TRUE,VLOOKUP(X102,FSGT5_Class!$AL$8:$AM$106,2,FALSE),(VLOOKUP(X102,FSGT4_Class!$AL$8:$AM$107,2,FALSE)))</f>
        <v>0</v>
      </c>
    </row>
    <row r="103" spans="1:25" ht="15" x14ac:dyDescent="0.2">
      <c r="A103" s="168" t="str">
        <f t="shared" si="4"/>
        <v/>
      </c>
      <c r="B103" s="234"/>
      <c r="C103" s="174" t="str">
        <f t="shared" si="5"/>
        <v/>
      </c>
      <c r="D103" s="174"/>
      <c r="E103" s="176" t="str">
        <f t="shared" si="6"/>
        <v/>
      </c>
      <c r="F103" s="105"/>
      <c r="G103" s="104">
        <f>VLOOKUP(A103,Liste!$F$3:$T$1578,2,FALSE)</f>
        <v>0</v>
      </c>
      <c r="H103" s="104">
        <f>VLOOKUP(A103,Liste!$F$3:$T$1578,3,FALSE)</f>
        <v>0</v>
      </c>
      <c r="I103" s="104">
        <f>VLOOKUP(A103,Liste!$F$3:$T$1578,4,FALSE)</f>
        <v>0</v>
      </c>
      <c r="J103" s="104">
        <f>VLOOKUP(A103,Liste!$F$3:$T$1578,5,FALSE)</f>
        <v>0</v>
      </c>
      <c r="K103" s="104">
        <f>VLOOKUP(A103,Liste!$F$3:$T$1578,9,FALSE)</f>
        <v>0</v>
      </c>
      <c r="X103" s="246" t="str">
        <f t="shared" si="7"/>
        <v>0</v>
      </c>
      <c r="Y103" s="94">
        <f>IF(ISERROR(VLOOKUP(X103,FSGT4_Class!$AL$8:$AM$107,2,FALSE))=TRUE,VLOOKUP(X103,FSGT5_Class!$AL$8:$AM$106,2,FALSE),(VLOOKUP(X103,FSGT4_Class!$AL$8:$AM$107,2,FALSE)))</f>
        <v>0</v>
      </c>
    </row>
    <row r="104" spans="1:25" ht="15" x14ac:dyDescent="0.2">
      <c r="A104" s="168" t="str">
        <f t="shared" si="4"/>
        <v/>
      </c>
      <c r="B104" s="234"/>
      <c r="C104" s="174" t="str">
        <f t="shared" si="5"/>
        <v/>
      </c>
      <c r="D104" s="174"/>
      <c r="E104" s="176" t="str">
        <f t="shared" si="6"/>
        <v/>
      </c>
      <c r="F104" s="105"/>
      <c r="G104" s="104">
        <f>VLOOKUP(A104,Liste!$F$3:$T$1578,2,FALSE)</f>
        <v>0</v>
      </c>
      <c r="H104" s="104">
        <f>VLOOKUP(A104,Liste!$F$3:$T$1578,3,FALSE)</f>
        <v>0</v>
      </c>
      <c r="I104" s="104">
        <f>VLOOKUP(A104,Liste!$F$3:$T$1578,4,FALSE)</f>
        <v>0</v>
      </c>
      <c r="J104" s="104">
        <f>VLOOKUP(A104,Liste!$F$3:$T$1578,5,FALSE)</f>
        <v>0</v>
      </c>
      <c r="K104" s="104">
        <f>VLOOKUP(A104,Liste!$F$3:$T$1578,9,FALSE)</f>
        <v>0</v>
      </c>
      <c r="X104" s="246" t="str">
        <f t="shared" si="7"/>
        <v>0</v>
      </c>
      <c r="Y104" s="94">
        <f>IF(ISERROR(VLOOKUP(X104,FSGT4_Class!$AL$8:$AM$107,2,FALSE))=TRUE,VLOOKUP(X104,FSGT5_Class!$AL$8:$AM$106,2,FALSE),(VLOOKUP(X104,FSGT4_Class!$AL$8:$AM$107,2,FALSE)))</f>
        <v>0</v>
      </c>
    </row>
    <row r="105" spans="1:25" ht="14.25" x14ac:dyDescent="0.2">
      <c r="B105" s="234"/>
    </row>
    <row r="106" spans="1:25" ht="14.25" x14ac:dyDescent="0.2">
      <c r="B106" s="234"/>
    </row>
    <row r="107" spans="1:25" ht="14.25" hidden="1" x14ac:dyDescent="0.2">
      <c r="B107" s="234"/>
      <c r="F107" s="101">
        <v>0</v>
      </c>
    </row>
    <row r="108" spans="1:25" ht="14.25" x14ac:dyDescent="0.2">
      <c r="B108" s="234"/>
    </row>
    <row r="109" spans="1:25" ht="14.25" x14ac:dyDescent="0.2">
      <c r="B109" s="234"/>
    </row>
    <row r="110" spans="1:25" ht="14.25" x14ac:dyDescent="0.2">
      <c r="B110" s="234"/>
    </row>
    <row r="111" spans="1:25" ht="14.25" x14ac:dyDescent="0.2">
      <c r="B111" s="234"/>
    </row>
    <row r="112" spans="1:25" ht="14.25" x14ac:dyDescent="0.2">
      <c r="B112" s="234"/>
    </row>
    <row r="113" spans="2:2" ht="14.25" x14ac:dyDescent="0.2">
      <c r="B113" s="234"/>
    </row>
    <row r="114" spans="2:2" ht="14.25" x14ac:dyDescent="0.2">
      <c r="B114" s="234"/>
    </row>
    <row r="115" spans="2:2" ht="14.25" x14ac:dyDescent="0.2">
      <c r="B115" s="234"/>
    </row>
    <row r="116" spans="2:2" ht="14.25" x14ac:dyDescent="0.2">
      <c r="B116" s="234"/>
    </row>
    <row r="117" spans="2:2" ht="14.25" x14ac:dyDescent="0.2">
      <c r="B117" s="234"/>
    </row>
    <row r="118" spans="2:2" ht="14.25" x14ac:dyDescent="0.2">
      <c r="B118" s="234"/>
    </row>
    <row r="119" spans="2:2" ht="14.25" x14ac:dyDescent="0.2">
      <c r="B119" s="234"/>
    </row>
    <row r="120" spans="2:2" ht="14.25" x14ac:dyDescent="0.2">
      <c r="B120" s="234"/>
    </row>
    <row r="121" spans="2:2" ht="14.25" x14ac:dyDescent="0.2">
      <c r="B121" s="234"/>
    </row>
    <row r="122" spans="2:2" ht="14.25" x14ac:dyDescent="0.2">
      <c r="B122" s="234"/>
    </row>
    <row r="123" spans="2:2" ht="14.25" x14ac:dyDescent="0.2">
      <c r="B123" s="234"/>
    </row>
    <row r="124" spans="2:2" ht="14.25" x14ac:dyDescent="0.2">
      <c r="B124" s="234"/>
    </row>
    <row r="125" spans="2:2" ht="14.25" x14ac:dyDescent="0.2">
      <c r="B125" s="234"/>
    </row>
    <row r="126" spans="2:2" ht="14.25" x14ac:dyDescent="0.2">
      <c r="B126" s="234"/>
    </row>
    <row r="127" spans="2:2" ht="14.25" x14ac:dyDescent="0.2">
      <c r="B127" s="234"/>
    </row>
    <row r="128" spans="2:2" ht="14.25" x14ac:dyDescent="0.2">
      <c r="B128" s="234"/>
    </row>
    <row r="129" spans="2:2" ht="14.25" x14ac:dyDescent="0.2">
      <c r="B129" s="234"/>
    </row>
    <row r="130" spans="2:2" ht="14.25" x14ac:dyDescent="0.2">
      <c r="B130" s="234"/>
    </row>
    <row r="131" spans="2:2" ht="14.25" x14ac:dyDescent="0.2">
      <c r="B131" s="234"/>
    </row>
    <row r="132" spans="2:2" ht="14.25" x14ac:dyDescent="0.2">
      <c r="B132" s="234"/>
    </row>
    <row r="133" spans="2:2" ht="14.25" x14ac:dyDescent="0.2">
      <c r="B133" s="234"/>
    </row>
    <row r="134" spans="2:2" ht="14.25" x14ac:dyDescent="0.2">
      <c r="B134" s="234"/>
    </row>
    <row r="135" spans="2:2" ht="14.25" x14ac:dyDescent="0.2">
      <c r="B135" s="234"/>
    </row>
    <row r="136" spans="2:2" ht="14.25" x14ac:dyDescent="0.2">
      <c r="B136" s="234"/>
    </row>
    <row r="137" spans="2:2" ht="14.25" x14ac:dyDescent="0.2">
      <c r="B137" s="234"/>
    </row>
    <row r="138" spans="2:2" ht="14.25" x14ac:dyDescent="0.2">
      <c r="B138" s="234"/>
    </row>
    <row r="139" spans="2:2" ht="14.25" x14ac:dyDescent="0.2">
      <c r="B139" s="234"/>
    </row>
    <row r="140" spans="2:2" ht="14.25" x14ac:dyDescent="0.25">
      <c r="B140" s="235"/>
    </row>
    <row r="141" spans="2:2" ht="14.25" x14ac:dyDescent="0.25">
      <c r="B141" s="235"/>
    </row>
    <row r="142" spans="2:2" ht="14.25" x14ac:dyDescent="0.25">
      <c r="B142" s="235"/>
    </row>
    <row r="143" spans="2:2" ht="14.25" x14ac:dyDescent="0.25">
      <c r="B143" s="235"/>
    </row>
    <row r="144" spans="2:2" ht="14.25" x14ac:dyDescent="0.25">
      <c r="B144" s="235"/>
    </row>
    <row r="145" spans="2:2" ht="14.25" x14ac:dyDescent="0.25">
      <c r="B145" s="235"/>
    </row>
    <row r="146" spans="2:2" ht="14.25" x14ac:dyDescent="0.25">
      <c r="B146" s="236"/>
    </row>
    <row r="147" spans="2:2" ht="14.25" x14ac:dyDescent="0.25">
      <c r="B147" s="235"/>
    </row>
    <row r="148" spans="2:2" ht="14.25" x14ac:dyDescent="0.25">
      <c r="B148" s="235"/>
    </row>
    <row r="149" spans="2:2" ht="14.25" x14ac:dyDescent="0.25">
      <c r="B149" s="235"/>
    </row>
    <row r="150" spans="2:2" ht="14.25" x14ac:dyDescent="0.25">
      <c r="B150" s="235"/>
    </row>
    <row r="151" spans="2:2" ht="14.25" x14ac:dyDescent="0.25">
      <c r="B151" s="235"/>
    </row>
    <row r="152" spans="2:2" ht="14.25" x14ac:dyDescent="0.25">
      <c r="B152" s="235"/>
    </row>
    <row r="153" spans="2:2" ht="14.25" x14ac:dyDescent="0.25">
      <c r="B153" s="235"/>
    </row>
    <row r="154" spans="2:2" ht="14.25" x14ac:dyDescent="0.25">
      <c r="B154" s="235"/>
    </row>
    <row r="155" spans="2:2" ht="14.25" x14ac:dyDescent="0.25">
      <c r="B155" s="235"/>
    </row>
    <row r="156" spans="2:2" ht="14.25" x14ac:dyDescent="0.25">
      <c r="B156" s="236"/>
    </row>
    <row r="157" spans="2:2" ht="14.25" x14ac:dyDescent="0.25">
      <c r="B157" s="235"/>
    </row>
    <row r="158" spans="2:2" ht="14.25" x14ac:dyDescent="0.25">
      <c r="B158" s="235"/>
    </row>
    <row r="159" spans="2:2" ht="14.25" x14ac:dyDescent="0.25">
      <c r="B159" s="236"/>
    </row>
    <row r="160" spans="2:2" ht="14.25" x14ac:dyDescent="0.25">
      <c r="B160" s="235"/>
    </row>
    <row r="161" spans="2:2" ht="14.25" x14ac:dyDescent="0.25">
      <c r="B161" s="235"/>
    </row>
    <row r="162" spans="2:2" ht="14.25" x14ac:dyDescent="0.25">
      <c r="B162" s="235"/>
    </row>
    <row r="163" spans="2:2" ht="14.25" x14ac:dyDescent="0.25">
      <c r="B163" s="235"/>
    </row>
    <row r="164" spans="2:2" ht="14.25" x14ac:dyDescent="0.25">
      <c r="B164" s="235"/>
    </row>
    <row r="165" spans="2:2" ht="14.25" x14ac:dyDescent="0.25">
      <c r="B165" s="235"/>
    </row>
    <row r="166" spans="2:2" ht="14.25" x14ac:dyDescent="0.25">
      <c r="B166" s="235"/>
    </row>
    <row r="167" spans="2:2" ht="14.25" x14ac:dyDescent="0.25">
      <c r="B167" s="235"/>
    </row>
    <row r="168" spans="2:2" ht="14.25" x14ac:dyDescent="0.25">
      <c r="B168" s="235"/>
    </row>
    <row r="169" spans="2:2" ht="14.25" x14ac:dyDescent="0.25">
      <c r="B169" s="235"/>
    </row>
    <row r="170" spans="2:2" ht="14.25" x14ac:dyDescent="0.25">
      <c r="B170" s="235"/>
    </row>
    <row r="171" spans="2:2" ht="14.25" x14ac:dyDescent="0.25">
      <c r="B171" s="235"/>
    </row>
    <row r="172" spans="2:2" ht="14.25" x14ac:dyDescent="0.25">
      <c r="B172" s="235"/>
    </row>
    <row r="173" spans="2:2" ht="14.25" x14ac:dyDescent="0.25">
      <c r="B173" s="235"/>
    </row>
    <row r="174" spans="2:2" ht="14.25" x14ac:dyDescent="0.25">
      <c r="B174" s="235"/>
    </row>
    <row r="175" spans="2:2" ht="14.25" x14ac:dyDescent="0.25">
      <c r="B175" s="235"/>
    </row>
    <row r="176" spans="2:2" ht="14.25" x14ac:dyDescent="0.25">
      <c r="B176" s="235"/>
    </row>
    <row r="177" spans="2:2" ht="14.25" x14ac:dyDescent="0.25">
      <c r="B177" s="236"/>
    </row>
    <row r="178" spans="2:2" ht="14.25" x14ac:dyDescent="0.25">
      <c r="B178" s="235"/>
    </row>
    <row r="179" spans="2:2" ht="14.25" x14ac:dyDescent="0.25">
      <c r="B179" s="235"/>
    </row>
    <row r="180" spans="2:2" ht="14.25" x14ac:dyDescent="0.25">
      <c r="B180" s="235"/>
    </row>
    <row r="181" spans="2:2" ht="14.25" x14ac:dyDescent="0.25">
      <c r="B181" s="235"/>
    </row>
  </sheetData>
  <mergeCells count="10">
    <mergeCell ref="F1:K1"/>
    <mergeCell ref="J2:K4"/>
    <mergeCell ref="F3:H3"/>
    <mergeCell ref="B5:E5"/>
    <mergeCell ref="F5:F6"/>
    <mergeCell ref="G5:G6"/>
    <mergeCell ref="H5:H6"/>
    <mergeCell ref="I5:I6"/>
    <mergeCell ref="J5:J6"/>
    <mergeCell ref="K5:K6"/>
  </mergeCells>
  <conditionalFormatting sqref="W7:W23">
    <cfRule type="cellIs" dxfId="87" priority="24" operator="notEqual">
      <formula>"X"</formula>
    </cfRule>
  </conditionalFormatting>
  <conditionalFormatting sqref="Z7:AG23">
    <cfRule type="cellIs" dxfId="86" priority="22" operator="equal">
      <formula>0</formula>
    </cfRule>
    <cfRule type="cellIs" dxfId="85" priority="23" operator="greaterThan">
      <formula>0</formula>
    </cfRule>
  </conditionalFormatting>
  <conditionalFormatting sqref="W7:W23 Z7:AU23 K7:K104">
    <cfRule type="containsErrors" dxfId="84" priority="21">
      <formula>ISERROR(K7)</formula>
    </cfRule>
  </conditionalFormatting>
  <conditionalFormatting sqref="AR7:AR23">
    <cfRule type="containsText" dxfId="83" priority="20" operator="containsText" text="NON">
      <formula>NOT(ISERROR(SEARCH("NON",AR7)))</formula>
    </cfRule>
  </conditionalFormatting>
  <conditionalFormatting sqref="K7:K104">
    <cfRule type="cellIs" dxfId="82" priority="18" operator="equal">
      <formula>0</formula>
    </cfRule>
    <cfRule type="containsErrors" dxfId="81" priority="19">
      <formula>ISERROR(K7)</formula>
    </cfRule>
  </conditionalFormatting>
  <conditionalFormatting sqref="K7:K104">
    <cfRule type="containsText" dxfId="80" priority="10" operator="containsText" text="M">
      <formula>NOT(ISERROR(SEARCH("M",K7)))</formula>
    </cfRule>
    <cfRule type="containsText" dxfId="79" priority="11" operator="containsText" text="F">
      <formula>NOT(ISERROR(SEARCH("F",K7)))</formula>
    </cfRule>
  </conditionalFormatting>
  <conditionalFormatting sqref="G7:J104">
    <cfRule type="cellIs" dxfId="78" priority="9" operator="equal">
      <formula>0</formula>
    </cfRule>
  </conditionalFormatting>
  <conditionalFormatting sqref="K1:K4 K7:K1048576">
    <cfRule type="cellIs" dxfId="77" priority="8" operator="equal">
      <formula>5</formula>
    </cfRule>
  </conditionalFormatting>
  <conditionalFormatting sqref="Y1:Y1048576 F1:F4 F7:F1048576">
    <cfRule type="uniqueValues" dxfId="76" priority="2"/>
  </conditionalFormatting>
  <conditionalFormatting sqref="B1:D1048576">
    <cfRule type="duplicateValues" dxfId="75" priority="1"/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AM106"/>
  <sheetViews>
    <sheetView tabSelected="1" workbookViewId="0">
      <pane ySplit="7" topLeftCell="A8" activePane="bottomLeft" state="frozen"/>
      <selection activeCell="B9" sqref="B9"/>
      <selection pane="bottomLeft" activeCell="B9" sqref="B9"/>
    </sheetView>
  </sheetViews>
  <sheetFormatPr baseColWidth="10" defaultRowHeight="15" x14ac:dyDescent="0.25"/>
  <cols>
    <col min="1" max="1" width="5" style="182" customWidth="1"/>
    <col min="2" max="2" width="5" style="182" hidden="1" customWidth="1"/>
    <col min="3" max="3" width="9" style="182" customWidth="1"/>
    <col min="4" max="6" width="23.42578125" style="182" customWidth="1"/>
    <col min="7" max="8" width="9.5703125" style="182" customWidth="1"/>
    <col min="9" max="9" width="4" style="197" customWidth="1"/>
    <col min="10" max="10" width="5.7109375" style="2" hidden="1" customWidth="1"/>
    <col min="11" max="11" width="8" style="2" customWidth="1"/>
    <col min="12" max="13" width="7.7109375" style="2" hidden="1" customWidth="1"/>
    <col min="14" max="14" width="7.5703125" style="2" customWidth="1"/>
    <col min="15" max="15" width="5.7109375" style="2" hidden="1" customWidth="1"/>
    <col min="16" max="16" width="8" style="2" customWidth="1"/>
    <col min="17" max="18" width="7.7109375" style="2" hidden="1" customWidth="1"/>
    <col min="19" max="19" width="7.5703125" style="2" customWidth="1"/>
    <col min="20" max="20" width="4" style="2" hidden="1" customWidth="1"/>
    <col min="21" max="21" width="5.7109375" style="2" hidden="1" customWidth="1"/>
    <col min="22" max="22" width="8" style="2" hidden="1" customWidth="1"/>
    <col min="23" max="23" width="6.42578125" style="2" hidden="1" customWidth="1"/>
    <col min="24" max="24" width="8.5703125" style="2" hidden="1" customWidth="1"/>
    <col min="25" max="25" width="7.5703125" style="2" hidden="1" customWidth="1"/>
    <col min="26" max="27" width="7.7109375" style="182" hidden="1" customWidth="1"/>
    <col min="28" max="28" width="12.140625" style="182" hidden="1" customWidth="1"/>
    <col min="29" max="29" width="7.7109375" style="182" hidden="1" customWidth="1"/>
    <col min="30" max="37" width="11.42578125" style="182"/>
    <col min="38" max="38" width="18.42578125" style="182" hidden="1" customWidth="1"/>
    <col min="39" max="39" width="0" style="182" hidden="1" customWidth="1"/>
    <col min="40" max="16384" width="11.42578125" style="182"/>
  </cols>
  <sheetData>
    <row r="2" spans="1:39" s="101" customFormat="1" ht="26.25" thickBot="1" x14ac:dyDescent="0.3">
      <c r="A2" s="302" t="str">
        <f>Entete!B2</f>
        <v>CYCLO SAN MARTINOIS</v>
      </c>
      <c r="B2" s="302"/>
      <c r="C2" s="302"/>
      <c r="D2" s="302"/>
      <c r="E2" s="302"/>
      <c r="F2" s="302"/>
      <c r="G2" s="302"/>
      <c r="H2" s="302"/>
      <c r="I2" s="193"/>
      <c r="J2" s="216"/>
      <c r="K2" s="216"/>
      <c r="L2" s="216"/>
      <c r="M2" s="205">
        <f>MIN(M8:M56)</f>
        <v>20</v>
      </c>
      <c r="N2" s="216"/>
      <c r="O2" s="216"/>
      <c r="P2" s="216"/>
      <c r="Q2" s="216"/>
      <c r="R2" s="205">
        <f>MIN(R8:R56)</f>
        <v>0</v>
      </c>
      <c r="S2" s="216"/>
      <c r="T2" s="216"/>
      <c r="U2" s="209"/>
      <c r="V2" s="209"/>
      <c r="W2" s="209"/>
      <c r="X2" s="205">
        <f>MIN(X8:X56)</f>
        <v>20</v>
      </c>
      <c r="Y2" s="216"/>
      <c r="Z2" s="216"/>
      <c r="AA2" s="216"/>
      <c r="AB2" s="146"/>
      <c r="AC2" s="146"/>
      <c r="AL2" s="146"/>
    </row>
    <row r="3" spans="1:39" s="101" customFormat="1" ht="9" customHeight="1" thickTop="1" x14ac:dyDescent="0.25">
      <c r="A3" s="189"/>
      <c r="B3" s="189"/>
      <c r="C3" s="189"/>
      <c r="D3" s="189"/>
      <c r="E3" s="189"/>
      <c r="F3" s="189"/>
      <c r="G3" s="294" t="s">
        <v>533</v>
      </c>
      <c r="H3" s="295"/>
      <c r="I3" s="226"/>
      <c r="J3" s="303" t="s">
        <v>1070</v>
      </c>
      <c r="K3" s="304"/>
      <c r="L3" s="304"/>
      <c r="M3" s="304"/>
      <c r="N3" s="305"/>
      <c r="O3" s="303" t="s">
        <v>1071</v>
      </c>
      <c r="P3" s="304"/>
      <c r="Q3" s="304"/>
      <c r="R3" s="304"/>
      <c r="S3" s="305"/>
      <c r="T3" s="229"/>
      <c r="U3" s="294" t="s">
        <v>1072</v>
      </c>
      <c r="V3" s="312"/>
      <c r="W3" s="312"/>
      <c r="X3" s="312"/>
      <c r="Y3" s="295"/>
      <c r="Z3" s="147"/>
      <c r="AA3" s="147"/>
      <c r="AB3" s="147"/>
      <c r="AC3" s="147"/>
      <c r="AL3" s="147"/>
    </row>
    <row r="4" spans="1:39" s="101" customFormat="1" ht="18.75" customHeight="1" x14ac:dyDescent="0.25">
      <c r="A4" s="323" t="str">
        <f>Entete!B4</f>
        <v>PRIX DE TOUTENANT - CLASSEMENT GENERAL</v>
      </c>
      <c r="B4" s="323"/>
      <c r="C4" s="323"/>
      <c r="D4" s="323"/>
      <c r="E4" s="323"/>
      <c r="F4" s="154" t="str">
        <f>Entete!B6</f>
        <v>22 JUIN 2014</v>
      </c>
      <c r="G4" s="296"/>
      <c r="H4" s="297"/>
      <c r="I4" s="227"/>
      <c r="J4" s="306"/>
      <c r="K4" s="307"/>
      <c r="L4" s="307"/>
      <c r="M4" s="307"/>
      <c r="N4" s="308"/>
      <c r="O4" s="306"/>
      <c r="P4" s="307"/>
      <c r="Q4" s="307"/>
      <c r="R4" s="307"/>
      <c r="S4" s="308"/>
      <c r="T4" s="223"/>
      <c r="U4" s="296"/>
      <c r="V4" s="313"/>
      <c r="W4" s="313"/>
      <c r="X4" s="313"/>
      <c r="Y4" s="297"/>
      <c r="Z4" s="148"/>
      <c r="AB4" s="103"/>
      <c r="AC4" s="103"/>
      <c r="AL4" s="103"/>
    </row>
    <row r="5" spans="1:39" s="101" customFormat="1" ht="15.75" customHeight="1" thickBot="1" x14ac:dyDescent="0.3">
      <c r="G5" s="296"/>
      <c r="H5" s="297"/>
      <c r="I5" s="228"/>
      <c r="J5" s="309"/>
      <c r="K5" s="310"/>
      <c r="L5" s="310"/>
      <c r="M5" s="310"/>
      <c r="N5" s="311"/>
      <c r="O5" s="309"/>
      <c r="P5" s="310"/>
      <c r="Q5" s="310"/>
      <c r="R5" s="310"/>
      <c r="S5" s="311"/>
      <c r="T5" s="223"/>
      <c r="U5" s="314"/>
      <c r="V5" s="315"/>
      <c r="W5" s="315"/>
      <c r="X5" s="315"/>
      <c r="Y5" s="316"/>
    </row>
    <row r="6" spans="1:39" s="207" customFormat="1" ht="13.5" thickTop="1" x14ac:dyDescent="0.25">
      <c r="A6" s="298" t="s">
        <v>513</v>
      </c>
      <c r="B6" s="210"/>
      <c r="C6" s="300" t="s">
        <v>507</v>
      </c>
      <c r="D6" s="286" t="s">
        <v>295</v>
      </c>
      <c r="E6" s="288" t="s">
        <v>8</v>
      </c>
      <c r="F6" s="290" t="s">
        <v>0</v>
      </c>
      <c r="G6" s="281" t="s">
        <v>9</v>
      </c>
      <c r="H6" s="327">
        <v>5</v>
      </c>
      <c r="I6" s="142"/>
      <c r="J6" s="317" t="s">
        <v>550</v>
      </c>
      <c r="K6" s="318"/>
      <c r="L6" s="318"/>
      <c r="M6" s="212"/>
      <c r="N6" s="321" t="s">
        <v>544</v>
      </c>
      <c r="O6" s="317" t="s">
        <v>597</v>
      </c>
      <c r="P6" s="318"/>
      <c r="Q6" s="318"/>
      <c r="R6" s="212"/>
      <c r="S6" s="321" t="s">
        <v>544</v>
      </c>
      <c r="T6" s="215"/>
      <c r="U6" s="317" t="s">
        <v>1073</v>
      </c>
      <c r="V6" s="318"/>
      <c r="W6" s="318"/>
      <c r="X6" s="212"/>
      <c r="Y6" s="321" t="s">
        <v>544</v>
      </c>
      <c r="Z6" s="86"/>
      <c r="AA6" s="86"/>
      <c r="AB6" s="86"/>
      <c r="AC6" s="86"/>
      <c r="AL6" s="86"/>
      <c r="AM6" s="243"/>
    </row>
    <row r="7" spans="1:39" s="207" customFormat="1" ht="13.5" thickBot="1" x14ac:dyDescent="0.3">
      <c r="A7" s="326"/>
      <c r="B7" s="211"/>
      <c r="C7" s="301"/>
      <c r="D7" s="287"/>
      <c r="E7" s="289"/>
      <c r="F7" s="291"/>
      <c r="G7" s="282"/>
      <c r="H7" s="328"/>
      <c r="I7" s="142"/>
      <c r="J7" s="319"/>
      <c r="K7" s="320"/>
      <c r="L7" s="320"/>
      <c r="M7" s="213"/>
      <c r="N7" s="322"/>
      <c r="O7" s="319"/>
      <c r="P7" s="320"/>
      <c r="Q7" s="320"/>
      <c r="R7" s="213"/>
      <c r="S7" s="322"/>
      <c r="T7" s="215"/>
      <c r="U7" s="319"/>
      <c r="V7" s="320"/>
      <c r="W7" s="320"/>
      <c r="X7" s="213"/>
      <c r="Y7" s="322"/>
      <c r="Z7" s="85"/>
      <c r="AA7" s="85"/>
      <c r="AB7" s="85"/>
      <c r="AC7" s="85"/>
      <c r="AL7" s="85"/>
      <c r="AM7" s="243"/>
    </row>
    <row r="8" spans="1:39" ht="15.75" thickTop="1" x14ac:dyDescent="0.25">
      <c r="A8" s="106">
        <v>1</v>
      </c>
      <c r="B8" s="157">
        <f t="shared" ref="B8:B56" si="0">IF(A8="A",0,IF(A8="NC",0,1))</f>
        <v>1</v>
      </c>
      <c r="C8" s="105">
        <v>401</v>
      </c>
      <c r="D8" s="106" t="str">
        <f>IF(ISERROR(VLOOKUP(C8,FSGT5_Inscr!$F$7:$L$107,2,FALSE))=TRUE,VLOOKUP(C8,FSGT6_Inscr!$F$7:$L$105,2,FALSE),(VLOOKUP(C8,FSGT5_Inscr!$F$7:$L$107,2,FALSE)))</f>
        <v>DESPLACES</v>
      </c>
      <c r="E8" s="106" t="str">
        <f>IF(ISERROR(VLOOKUP(C8,FSGT5_Inscr!$F$7:$L$107,3,FALSE))=TRUE,VLOOKUP(C8,FSGT6_Inscr!$F$7:$L$105,3,FALSE),(VLOOKUP(C8,FSGT5_Inscr!$F$7:$L$107,3,FALSE)))</f>
        <v>Roger</v>
      </c>
      <c r="F8" s="106" t="str">
        <f>IF(ISERROR(VLOOKUP(C8,FSGT5_Inscr!$F$7:$L$107,4,FALSE))=TRUE,VLOOKUP(C8,FSGT6_Inscr!$F$7:$L$105,4,FALSE),(VLOOKUP(C8,FSGT5_Inscr!$F$7:$L$107,4,FALSE)))</f>
        <v>UV Chalon</v>
      </c>
      <c r="G8" s="106">
        <f>IF(ISERROR(VLOOKUP(C8,FSGT5_Inscr!$F$7:$L$107,5,FALSE))=TRUE,VLOOKUP(C8,FSGT6_Inscr!$F$7:$L$105,5,FALSE),(VLOOKUP(C8,FSGT5_Inscr!$F$7:$L$107,5,FALSE)))</f>
        <v>71</v>
      </c>
      <c r="H8" s="106">
        <f>IF(ISERROR(VLOOKUP(C8,FSGT5_Inscr!$F$7:$L$107,6,FALSE))=TRUE,VLOOKUP(C8,FSGT6_Inscr!$F$7:$L$105,6,FALSE),(VLOOKUP(C8,FSGT5_Inscr!$F$7:$L$107,6,FALSE)))</f>
        <v>5</v>
      </c>
      <c r="I8" s="196"/>
      <c r="J8" s="159">
        <f t="shared" ref="J8:J56" si="1">IF(H8=5,1,0)*B8</f>
        <v>1</v>
      </c>
      <c r="K8" s="109">
        <f>SUM($J$8:J8)*J8</f>
        <v>1</v>
      </c>
      <c r="L8" s="160">
        <f t="shared" ref="L8:L56" si="2">(100-(K8*4)+4)*J8</f>
        <v>100</v>
      </c>
      <c r="M8" s="201">
        <f t="shared" ref="M8:M56" si="3">IF(L8&gt;0,L8,"")</f>
        <v>100</v>
      </c>
      <c r="N8" s="217">
        <f t="shared" ref="N8:N56" si="4">IF(AND(H8=5),IF(A8="NC",$M$2,M8))</f>
        <v>100</v>
      </c>
      <c r="O8" s="159">
        <f t="shared" ref="O8:O56" si="5">IF(H8=6,1,0)*B8</f>
        <v>0</v>
      </c>
      <c r="P8" s="109">
        <f>SUM($O$8:O8)*O8</f>
        <v>0</v>
      </c>
      <c r="Q8" s="160">
        <f t="shared" ref="Q8:Q56" si="6">(100-(P8*4)+4)*O8</f>
        <v>0</v>
      </c>
      <c r="R8" s="201" t="str">
        <f t="shared" ref="R8:R56" si="7">IF(Q8&gt;0,Q8,"")</f>
        <v/>
      </c>
      <c r="S8" s="217" t="b">
        <f t="shared" ref="S8:S56" si="8">IF(AND(H8=6),IF(A8="NC",$R$2,R8))</f>
        <v>0</v>
      </c>
      <c r="T8" s="110"/>
      <c r="U8" s="159">
        <f t="shared" ref="U8:U56" si="9">IF(OR((H8=5),(H8=6)),1,0)*B8</f>
        <v>1</v>
      </c>
      <c r="V8" s="109">
        <f>SUM($U$8:U8)*U8</f>
        <v>1</v>
      </c>
      <c r="W8" s="160">
        <f t="shared" ref="W8:W56" si="10">(100-(V8*4)+4)*U8</f>
        <v>100</v>
      </c>
      <c r="X8" s="201">
        <f t="shared" ref="X8:X56" si="11">IF(W8&gt;0,W8,"")</f>
        <v>100</v>
      </c>
      <c r="Y8" s="217">
        <f t="shared" ref="Y8:Y56" si="12">IF(A8="NC",$X$2,X8)</f>
        <v>100</v>
      </c>
      <c r="AL8" s="182" t="str">
        <f t="shared" ref="AL8:AL21" si="13">CONCATENATE(C8,D8)</f>
        <v>401DESPLACES</v>
      </c>
      <c r="AM8" s="182">
        <f t="shared" ref="AM8:AM21" si="14">C8</f>
        <v>401</v>
      </c>
    </row>
    <row r="9" spans="1:39" x14ac:dyDescent="0.25">
      <c r="A9" s="106">
        <v>2</v>
      </c>
      <c r="B9" s="157">
        <f t="shared" si="0"/>
        <v>1</v>
      </c>
      <c r="C9" s="105">
        <v>420</v>
      </c>
      <c r="D9" s="106" t="str">
        <f>IF(ISERROR(VLOOKUP(C9,FSGT5_Inscr!$F$7:$L$107,2,FALSE))=TRUE,VLOOKUP(C9,FSGT6_Inscr!$F$7:$L$105,2,FALSE),(VLOOKUP(C9,FSGT5_Inscr!$F$7:$L$107,2,FALSE)))</f>
        <v>DECERTAINES</v>
      </c>
      <c r="E9" s="106" t="str">
        <f>IF(ISERROR(VLOOKUP(C9,FSGT5_Inscr!$F$7:$L$107,3,FALSE))=TRUE,VLOOKUP(C9,FSGT6_Inscr!$F$7:$L$105,3,FALSE),(VLOOKUP(C9,FSGT5_Inscr!$F$7:$L$107,3,FALSE)))</f>
        <v>Gaétan</v>
      </c>
      <c r="F9" s="106" t="str">
        <f>IF(ISERROR(VLOOKUP(C9,FSGT5_Inscr!$F$7:$L$107,4,FALSE))=TRUE,VLOOKUP(C9,FSGT6_Inscr!$F$7:$L$105,4,FALSE),(VLOOKUP(C9,FSGT5_Inscr!$F$7:$L$107,4,FALSE)))</f>
        <v>Flacé</v>
      </c>
      <c r="G9" s="106">
        <f>IF(ISERROR(VLOOKUP(C9,FSGT5_Inscr!$F$7:$L$107,5,FALSE))=TRUE,VLOOKUP(C9,FSGT6_Inscr!$F$7:$L$105,5,FALSE),(VLOOKUP(C9,FSGT5_Inscr!$F$7:$L$107,5,FALSE)))</f>
        <v>71</v>
      </c>
      <c r="H9" s="106">
        <f>IF(ISERROR(VLOOKUP(C9,FSGT5_Inscr!$F$7:$L$107,6,FALSE))=TRUE,VLOOKUP(C9,FSGT6_Inscr!$F$7:$L$105,6,FALSE),(VLOOKUP(C9,FSGT5_Inscr!$F$7:$L$107,6,FALSE)))</f>
        <v>5</v>
      </c>
      <c r="I9" s="196"/>
      <c r="J9" s="159">
        <f t="shared" si="1"/>
        <v>1</v>
      </c>
      <c r="K9" s="109">
        <f>SUM($J$8:J9)*J9</f>
        <v>2</v>
      </c>
      <c r="L9" s="160">
        <f t="shared" si="2"/>
        <v>96</v>
      </c>
      <c r="M9" s="201">
        <f t="shared" si="3"/>
        <v>96</v>
      </c>
      <c r="N9" s="217">
        <f t="shared" si="4"/>
        <v>96</v>
      </c>
      <c r="O9" s="159">
        <f t="shared" si="5"/>
        <v>0</v>
      </c>
      <c r="P9" s="109">
        <f>SUM($O$8:O9)*O9</f>
        <v>0</v>
      </c>
      <c r="Q9" s="160">
        <f t="shared" si="6"/>
        <v>0</v>
      </c>
      <c r="R9" s="201" t="str">
        <f t="shared" si="7"/>
        <v/>
      </c>
      <c r="S9" s="217" t="b">
        <f t="shared" si="8"/>
        <v>0</v>
      </c>
      <c r="T9" s="110"/>
      <c r="U9" s="159">
        <f t="shared" si="9"/>
        <v>1</v>
      </c>
      <c r="V9" s="109">
        <f>SUM($U$8:U9)*U9</f>
        <v>2</v>
      </c>
      <c r="W9" s="160">
        <f t="shared" si="10"/>
        <v>96</v>
      </c>
      <c r="X9" s="201">
        <f t="shared" si="11"/>
        <v>96</v>
      </c>
      <c r="Y9" s="217">
        <f t="shared" si="12"/>
        <v>96</v>
      </c>
      <c r="AL9" s="182" t="str">
        <f t="shared" si="13"/>
        <v>420DECERTAINES</v>
      </c>
      <c r="AM9" s="182">
        <f t="shared" si="14"/>
        <v>420</v>
      </c>
    </row>
    <row r="10" spans="1:39" x14ac:dyDescent="0.25">
      <c r="A10" s="106">
        <v>3</v>
      </c>
      <c r="B10" s="157">
        <f t="shared" si="0"/>
        <v>1</v>
      </c>
      <c r="C10" s="105">
        <v>410</v>
      </c>
      <c r="D10" s="106" t="str">
        <f>IF(ISERROR(VLOOKUP(C10,FSGT5_Inscr!$F$7:$L$107,2,FALSE))=TRUE,VLOOKUP(C10,FSGT6_Inscr!$F$7:$L$105,2,FALSE),(VLOOKUP(C10,FSGT5_Inscr!$F$7:$L$107,2,FALSE)))</f>
        <v>ZACCHIA</v>
      </c>
      <c r="E10" s="106" t="str">
        <f>IF(ISERROR(VLOOKUP(C10,FSGT5_Inscr!$F$7:$L$107,3,FALSE))=TRUE,VLOOKUP(C10,FSGT6_Inscr!$F$7:$L$105,3,FALSE),(VLOOKUP(C10,FSGT5_Inscr!$F$7:$L$107,3,FALSE)))</f>
        <v>Tony</v>
      </c>
      <c r="F10" s="106" t="str">
        <f>IF(ISERROR(VLOOKUP(C10,FSGT5_Inscr!$F$7:$L$107,4,FALSE))=TRUE,VLOOKUP(C10,FSGT6_Inscr!$F$7:$L$105,4,FALSE),(VLOOKUP(C10,FSGT5_Inscr!$F$7:$L$107,4,FALSE)))</f>
        <v>St-Marcel</v>
      </c>
      <c r="G10" s="106">
        <f>IF(ISERROR(VLOOKUP(C10,FSGT5_Inscr!$F$7:$L$107,5,FALSE))=TRUE,VLOOKUP(C10,FSGT6_Inscr!$F$7:$L$105,5,FALSE),(VLOOKUP(C10,FSGT5_Inscr!$F$7:$L$107,5,FALSE)))</f>
        <v>71</v>
      </c>
      <c r="H10" s="106">
        <f>IF(ISERROR(VLOOKUP(C10,FSGT5_Inscr!$F$7:$L$107,6,FALSE))=TRUE,VLOOKUP(C10,FSGT6_Inscr!$F$7:$L$105,6,FALSE),(VLOOKUP(C10,FSGT5_Inscr!$F$7:$L$107,6,FALSE)))</f>
        <v>5</v>
      </c>
      <c r="I10" s="196"/>
      <c r="J10" s="159">
        <f t="shared" si="1"/>
        <v>1</v>
      </c>
      <c r="K10" s="109">
        <f>SUM($J$8:J10)*J10</f>
        <v>3</v>
      </c>
      <c r="L10" s="160">
        <f t="shared" si="2"/>
        <v>92</v>
      </c>
      <c r="M10" s="201">
        <f t="shared" si="3"/>
        <v>92</v>
      </c>
      <c r="N10" s="217">
        <f t="shared" si="4"/>
        <v>92</v>
      </c>
      <c r="O10" s="159">
        <f t="shared" si="5"/>
        <v>0</v>
      </c>
      <c r="P10" s="109">
        <f>SUM($O$8:O10)*O10</f>
        <v>0</v>
      </c>
      <c r="Q10" s="160">
        <f t="shared" si="6"/>
        <v>0</v>
      </c>
      <c r="R10" s="201" t="str">
        <f t="shared" si="7"/>
        <v/>
      </c>
      <c r="S10" s="217" t="b">
        <f t="shared" si="8"/>
        <v>0</v>
      </c>
      <c r="T10" s="110"/>
      <c r="U10" s="159">
        <f t="shared" si="9"/>
        <v>1</v>
      </c>
      <c r="V10" s="109">
        <f>SUM($U$8:U10)*U10</f>
        <v>3</v>
      </c>
      <c r="W10" s="160">
        <f t="shared" si="10"/>
        <v>92</v>
      </c>
      <c r="X10" s="201">
        <f t="shared" si="11"/>
        <v>92</v>
      </c>
      <c r="Y10" s="217">
        <f t="shared" si="12"/>
        <v>92</v>
      </c>
      <c r="AL10" s="182" t="str">
        <f t="shared" si="13"/>
        <v>410ZACCHIA</v>
      </c>
      <c r="AM10" s="182">
        <f t="shared" si="14"/>
        <v>410</v>
      </c>
    </row>
    <row r="11" spans="1:39" x14ac:dyDescent="0.25">
      <c r="A11" s="106">
        <v>4</v>
      </c>
      <c r="B11" s="157">
        <f t="shared" si="0"/>
        <v>1</v>
      </c>
      <c r="C11" s="105">
        <v>415</v>
      </c>
      <c r="D11" s="106" t="str">
        <f>IF(ISERROR(VLOOKUP(C11,FSGT5_Inscr!$F$7:$L$107,2,FALSE))=TRUE,VLOOKUP(C11,FSGT6_Inscr!$F$7:$L$105,2,FALSE),(VLOOKUP(C11,FSGT5_Inscr!$F$7:$L$107,2,FALSE)))</f>
        <v>CHEVENARD</v>
      </c>
      <c r="E11" s="106" t="str">
        <f>IF(ISERROR(VLOOKUP(C11,FSGT5_Inscr!$F$7:$L$107,3,FALSE))=TRUE,VLOOKUP(C11,FSGT6_Inscr!$F$7:$L$105,3,FALSE),(VLOOKUP(C11,FSGT5_Inscr!$F$7:$L$107,3,FALSE)))</f>
        <v>Michel</v>
      </c>
      <c r="F11" s="106" t="str">
        <f>IF(ISERROR(VLOOKUP(C11,FSGT5_Inscr!$F$7:$L$107,4,FALSE))=TRUE,VLOOKUP(C11,FSGT6_Inscr!$F$7:$L$105,4,FALSE),(VLOOKUP(C11,FSGT5_Inscr!$F$7:$L$107,4,FALSE)))</f>
        <v>Creusot VS</v>
      </c>
      <c r="G11" s="106">
        <f>IF(ISERROR(VLOOKUP(C11,FSGT5_Inscr!$F$7:$L$107,5,FALSE))=TRUE,VLOOKUP(C11,FSGT6_Inscr!$F$7:$L$105,5,FALSE),(VLOOKUP(C11,FSGT5_Inscr!$F$7:$L$107,5,FALSE)))</f>
        <v>71</v>
      </c>
      <c r="H11" s="106">
        <f>IF(ISERROR(VLOOKUP(C11,FSGT5_Inscr!$F$7:$L$107,6,FALSE))=TRUE,VLOOKUP(C11,FSGT6_Inscr!$F$7:$L$105,6,FALSE),(VLOOKUP(C11,FSGT5_Inscr!$F$7:$L$107,6,FALSE)))</f>
        <v>5</v>
      </c>
      <c r="I11" s="196"/>
      <c r="J11" s="159">
        <f t="shared" si="1"/>
        <v>1</v>
      </c>
      <c r="K11" s="109">
        <f>SUM($J$8:J11)*J11</f>
        <v>4</v>
      </c>
      <c r="L11" s="160">
        <f t="shared" si="2"/>
        <v>88</v>
      </c>
      <c r="M11" s="201">
        <f t="shared" si="3"/>
        <v>88</v>
      </c>
      <c r="N11" s="217">
        <f t="shared" si="4"/>
        <v>88</v>
      </c>
      <c r="O11" s="159">
        <f t="shared" si="5"/>
        <v>0</v>
      </c>
      <c r="P11" s="109">
        <f>SUM($O$8:O11)*O11</f>
        <v>0</v>
      </c>
      <c r="Q11" s="160">
        <f t="shared" si="6"/>
        <v>0</v>
      </c>
      <c r="R11" s="201" t="str">
        <f t="shared" si="7"/>
        <v/>
      </c>
      <c r="S11" s="217" t="b">
        <f t="shared" si="8"/>
        <v>0</v>
      </c>
      <c r="T11" s="110"/>
      <c r="U11" s="159">
        <f t="shared" si="9"/>
        <v>1</v>
      </c>
      <c r="V11" s="109">
        <f>SUM($U$8:U11)*U11</f>
        <v>4</v>
      </c>
      <c r="W11" s="160">
        <f t="shared" si="10"/>
        <v>88</v>
      </c>
      <c r="X11" s="201">
        <f t="shared" si="11"/>
        <v>88</v>
      </c>
      <c r="Y11" s="217">
        <f t="shared" si="12"/>
        <v>88</v>
      </c>
      <c r="AL11" s="182" t="str">
        <f t="shared" si="13"/>
        <v>415CHEVENARD</v>
      </c>
      <c r="AM11" s="182">
        <f t="shared" si="14"/>
        <v>415</v>
      </c>
    </row>
    <row r="12" spans="1:39" x14ac:dyDescent="0.25">
      <c r="A12" s="106">
        <v>5</v>
      </c>
      <c r="B12" s="157">
        <f t="shared" si="0"/>
        <v>1</v>
      </c>
      <c r="C12" s="105">
        <v>416</v>
      </c>
      <c r="D12" s="106" t="str">
        <f>IF(ISERROR(VLOOKUP(C12,FSGT5_Inscr!$F$7:$L$107,2,FALSE))=TRUE,VLOOKUP(C12,FSGT6_Inscr!$F$7:$L$105,2,FALSE),(VLOOKUP(C12,FSGT5_Inscr!$F$7:$L$107,2,FALSE)))</f>
        <v>JOBLOT</v>
      </c>
      <c r="E12" s="106" t="str">
        <f>IF(ISERROR(VLOOKUP(C12,FSGT5_Inscr!$F$7:$L$107,3,FALSE))=TRUE,VLOOKUP(C12,FSGT6_Inscr!$F$7:$L$105,3,FALSE),(VLOOKUP(C12,FSGT5_Inscr!$F$7:$L$107,3,FALSE)))</f>
        <v>Thierry</v>
      </c>
      <c r="F12" s="106" t="str">
        <f>IF(ISERROR(VLOOKUP(C12,FSGT5_Inscr!$F$7:$L$107,4,FALSE))=TRUE,VLOOKUP(C12,FSGT6_Inscr!$F$7:$L$105,4,FALSE),(VLOOKUP(C12,FSGT5_Inscr!$F$7:$L$107,4,FALSE)))</f>
        <v>Buxy</v>
      </c>
      <c r="G12" s="106">
        <f>IF(ISERROR(VLOOKUP(C12,FSGT5_Inscr!$F$7:$L$107,5,FALSE))=TRUE,VLOOKUP(C12,FSGT6_Inscr!$F$7:$L$105,5,FALSE),(VLOOKUP(C12,FSGT5_Inscr!$F$7:$L$107,5,FALSE)))</f>
        <v>71</v>
      </c>
      <c r="H12" s="106">
        <f>IF(ISERROR(VLOOKUP(C12,FSGT5_Inscr!$F$7:$L$107,6,FALSE))=TRUE,VLOOKUP(C12,FSGT6_Inscr!$F$7:$L$105,6,FALSE),(VLOOKUP(C12,FSGT5_Inscr!$F$7:$L$107,6,FALSE)))</f>
        <v>5</v>
      </c>
      <c r="I12" s="196"/>
      <c r="J12" s="159">
        <f t="shared" si="1"/>
        <v>1</v>
      </c>
      <c r="K12" s="109">
        <f>SUM($J$8:J12)*J12</f>
        <v>5</v>
      </c>
      <c r="L12" s="160">
        <f t="shared" si="2"/>
        <v>84</v>
      </c>
      <c r="M12" s="201">
        <f t="shared" si="3"/>
        <v>84</v>
      </c>
      <c r="N12" s="217">
        <f t="shared" si="4"/>
        <v>84</v>
      </c>
      <c r="O12" s="159">
        <f t="shared" si="5"/>
        <v>0</v>
      </c>
      <c r="P12" s="109">
        <f>SUM($O$8:O12)*O12</f>
        <v>0</v>
      </c>
      <c r="Q12" s="160">
        <f t="shared" si="6"/>
        <v>0</v>
      </c>
      <c r="R12" s="201" t="str">
        <f t="shared" si="7"/>
        <v/>
      </c>
      <c r="S12" s="217" t="b">
        <f t="shared" si="8"/>
        <v>0</v>
      </c>
      <c r="T12" s="110"/>
      <c r="U12" s="159">
        <f t="shared" si="9"/>
        <v>1</v>
      </c>
      <c r="V12" s="109">
        <f>SUM($U$8:U12)*U12</f>
        <v>5</v>
      </c>
      <c r="W12" s="160">
        <f t="shared" si="10"/>
        <v>84</v>
      </c>
      <c r="X12" s="201">
        <f t="shared" si="11"/>
        <v>84</v>
      </c>
      <c r="Y12" s="217">
        <f t="shared" si="12"/>
        <v>84</v>
      </c>
      <c r="AL12" s="182" t="str">
        <f t="shared" si="13"/>
        <v>416JOBLOT</v>
      </c>
      <c r="AM12" s="182">
        <f t="shared" si="14"/>
        <v>416</v>
      </c>
    </row>
    <row r="13" spans="1:39" x14ac:dyDescent="0.25">
      <c r="A13" s="106">
        <v>6</v>
      </c>
      <c r="B13" s="157">
        <f t="shared" si="0"/>
        <v>1</v>
      </c>
      <c r="C13" s="105">
        <v>424</v>
      </c>
      <c r="D13" s="106" t="str">
        <f>IF(ISERROR(VLOOKUP(C13,FSGT5_Inscr!$F$7:$L$107,2,FALSE))=TRUE,VLOOKUP(C13,FSGT6_Inscr!$F$7:$L$105,2,FALSE),(VLOOKUP(C13,FSGT5_Inscr!$F$7:$L$107,2,FALSE)))</f>
        <v>PAILLOUX</v>
      </c>
      <c r="E13" s="106" t="str">
        <f>IF(ISERROR(VLOOKUP(C13,FSGT5_Inscr!$F$7:$L$107,3,FALSE))=TRUE,VLOOKUP(C13,FSGT6_Inscr!$F$7:$L$105,3,FALSE),(VLOOKUP(C13,FSGT5_Inscr!$F$7:$L$107,3,FALSE)))</f>
        <v>Jean-Pierre</v>
      </c>
      <c r="F13" s="106" t="str">
        <f>IF(ISERROR(VLOOKUP(C13,FSGT5_Inscr!$F$7:$L$107,4,FALSE))=TRUE,VLOOKUP(C13,FSGT6_Inscr!$F$7:$L$105,4,FALSE),(VLOOKUP(C13,FSGT5_Inscr!$F$7:$L$107,4,FALSE)))</f>
        <v>Creusot VS</v>
      </c>
      <c r="G13" s="106">
        <f>IF(ISERROR(VLOOKUP(C13,FSGT5_Inscr!$F$7:$L$107,5,FALSE))=TRUE,VLOOKUP(C13,FSGT6_Inscr!$F$7:$L$105,5,FALSE),(VLOOKUP(C13,FSGT5_Inscr!$F$7:$L$107,5,FALSE)))</f>
        <v>71</v>
      </c>
      <c r="H13" s="106">
        <f>IF(ISERROR(VLOOKUP(C13,FSGT5_Inscr!$F$7:$L$107,6,FALSE))=TRUE,VLOOKUP(C13,FSGT6_Inscr!$F$7:$L$105,6,FALSE),(VLOOKUP(C13,FSGT5_Inscr!$F$7:$L$107,6,FALSE)))</f>
        <v>5</v>
      </c>
      <c r="I13" s="196"/>
      <c r="J13" s="159">
        <f t="shared" si="1"/>
        <v>1</v>
      </c>
      <c r="K13" s="109">
        <f>SUM($J$8:J13)*J13</f>
        <v>6</v>
      </c>
      <c r="L13" s="160">
        <f t="shared" si="2"/>
        <v>80</v>
      </c>
      <c r="M13" s="201">
        <f t="shared" si="3"/>
        <v>80</v>
      </c>
      <c r="N13" s="217">
        <f t="shared" si="4"/>
        <v>80</v>
      </c>
      <c r="O13" s="159">
        <f t="shared" si="5"/>
        <v>0</v>
      </c>
      <c r="P13" s="109">
        <f>SUM($O$8:O13)*O13</f>
        <v>0</v>
      </c>
      <c r="Q13" s="160">
        <f t="shared" si="6"/>
        <v>0</v>
      </c>
      <c r="R13" s="201" t="str">
        <f t="shared" si="7"/>
        <v/>
      </c>
      <c r="S13" s="217" t="b">
        <f t="shared" si="8"/>
        <v>0</v>
      </c>
      <c r="T13" s="110"/>
      <c r="U13" s="159">
        <f t="shared" si="9"/>
        <v>1</v>
      </c>
      <c r="V13" s="109">
        <f>SUM($U$8:U13)*U13</f>
        <v>6</v>
      </c>
      <c r="W13" s="160">
        <f t="shared" si="10"/>
        <v>80</v>
      </c>
      <c r="X13" s="201">
        <f t="shared" si="11"/>
        <v>80</v>
      </c>
      <c r="Y13" s="217">
        <f t="shared" si="12"/>
        <v>80</v>
      </c>
      <c r="AL13" s="182" t="str">
        <f t="shared" si="13"/>
        <v>424PAILLOUX</v>
      </c>
      <c r="AM13" s="182">
        <f>C13</f>
        <v>424</v>
      </c>
    </row>
    <row r="14" spans="1:39" x14ac:dyDescent="0.25">
      <c r="A14" s="106">
        <v>7</v>
      </c>
      <c r="B14" s="157">
        <f t="shared" si="0"/>
        <v>1</v>
      </c>
      <c r="C14" s="105">
        <v>422</v>
      </c>
      <c r="D14" s="106" t="str">
        <f>IF(ISERROR(VLOOKUP(C14,FSGT5_Inscr!$F$7:$L$107,2,FALSE))=TRUE,VLOOKUP(C14,FSGT6_Inscr!$F$7:$L$105,2,FALSE),(VLOOKUP(C14,FSGT5_Inscr!$F$7:$L$107,2,FALSE)))</f>
        <v>BALOUZAT</v>
      </c>
      <c r="E14" s="106" t="str">
        <f>IF(ISERROR(VLOOKUP(C14,FSGT5_Inscr!$F$7:$L$107,3,FALSE))=TRUE,VLOOKUP(C14,FSGT6_Inscr!$F$7:$L$105,3,FALSE),(VLOOKUP(C14,FSGT5_Inscr!$F$7:$L$107,3,FALSE)))</f>
        <v>Pascal</v>
      </c>
      <c r="F14" s="106" t="str">
        <f>IF(ISERROR(VLOOKUP(C14,FSGT5_Inscr!$F$7:$L$107,4,FALSE))=TRUE,VLOOKUP(C14,FSGT6_Inscr!$F$7:$L$105,4,FALSE),(VLOOKUP(C14,FSGT5_Inscr!$F$7:$L$107,4,FALSE)))</f>
        <v>V Haut Jura St Claude</v>
      </c>
      <c r="G14" s="106" t="str">
        <f>IF(ISERROR(VLOOKUP(C14,FSGT5_Inscr!$F$7:$L$107,5,FALSE))=TRUE,VLOOKUP(C14,FSGT6_Inscr!$F$7:$L$105,5,FALSE),(VLOOKUP(C14,FSGT5_Inscr!$F$7:$L$107,5,FALSE)))</f>
        <v>39</v>
      </c>
      <c r="H14" s="106">
        <f>IF(ISERROR(VLOOKUP(C14,FSGT5_Inscr!$F$7:$L$107,6,FALSE))=TRUE,VLOOKUP(C14,FSGT6_Inscr!$F$7:$L$105,6,FALSE),(VLOOKUP(C14,FSGT5_Inscr!$F$7:$L$107,6,FALSE)))</f>
        <v>5</v>
      </c>
      <c r="I14" s="196"/>
      <c r="J14" s="159">
        <f t="shared" si="1"/>
        <v>1</v>
      </c>
      <c r="K14" s="109">
        <f>SUM($J$8:J14)*J14</f>
        <v>7</v>
      </c>
      <c r="L14" s="160">
        <f t="shared" si="2"/>
        <v>76</v>
      </c>
      <c r="M14" s="201">
        <f t="shared" si="3"/>
        <v>76</v>
      </c>
      <c r="N14" s="217">
        <f t="shared" si="4"/>
        <v>76</v>
      </c>
      <c r="O14" s="159">
        <f t="shared" si="5"/>
        <v>0</v>
      </c>
      <c r="P14" s="109">
        <f>SUM($O$8:O14)*O14</f>
        <v>0</v>
      </c>
      <c r="Q14" s="160">
        <f t="shared" si="6"/>
        <v>0</v>
      </c>
      <c r="R14" s="201" t="str">
        <f t="shared" si="7"/>
        <v/>
      </c>
      <c r="S14" s="217" t="b">
        <f t="shared" si="8"/>
        <v>0</v>
      </c>
      <c r="T14" s="110"/>
      <c r="U14" s="159">
        <f t="shared" si="9"/>
        <v>1</v>
      </c>
      <c r="V14" s="109">
        <f>SUM($U$8:U14)*U14</f>
        <v>7</v>
      </c>
      <c r="W14" s="160">
        <f t="shared" si="10"/>
        <v>76</v>
      </c>
      <c r="X14" s="201">
        <f t="shared" si="11"/>
        <v>76</v>
      </c>
      <c r="Y14" s="217">
        <f t="shared" si="12"/>
        <v>76</v>
      </c>
      <c r="AL14" s="182" t="str">
        <f t="shared" si="13"/>
        <v>422BALOUZAT</v>
      </c>
      <c r="AM14" s="182">
        <f t="shared" si="14"/>
        <v>422</v>
      </c>
    </row>
    <row r="15" spans="1:39" x14ac:dyDescent="0.25">
      <c r="A15" s="106">
        <v>8</v>
      </c>
      <c r="B15" s="157">
        <f t="shared" si="0"/>
        <v>1</v>
      </c>
      <c r="C15" s="105">
        <v>406</v>
      </c>
      <c r="D15" s="106" t="str">
        <f>IF(ISERROR(VLOOKUP(C15,FSGT5_Inscr!$F$7:$L$107,2,FALSE))=TRUE,VLOOKUP(C15,FSGT6_Inscr!$F$7:$L$105,2,FALSE),(VLOOKUP(C15,FSGT5_Inscr!$F$7:$L$107,2,FALSE)))</f>
        <v>CHEVREY</v>
      </c>
      <c r="E15" s="106" t="str">
        <f>IF(ISERROR(VLOOKUP(C15,FSGT5_Inscr!$F$7:$L$107,3,FALSE))=TRUE,VLOOKUP(C15,FSGT6_Inscr!$F$7:$L$105,3,FALSE),(VLOOKUP(C15,FSGT5_Inscr!$F$7:$L$107,3,FALSE)))</f>
        <v>Jean-Marc</v>
      </c>
      <c r="F15" s="106" t="str">
        <f>IF(ISERROR(VLOOKUP(C15,FSGT5_Inscr!$F$7:$L$107,4,FALSE))=TRUE,VLOOKUP(C15,FSGT6_Inscr!$F$7:$L$105,4,FALSE),(VLOOKUP(C15,FSGT5_Inscr!$F$7:$L$107,4,FALSE)))</f>
        <v>VS Chalon</v>
      </c>
      <c r="G15" s="106">
        <f>IF(ISERROR(VLOOKUP(C15,FSGT5_Inscr!$F$7:$L$107,5,FALSE))=TRUE,VLOOKUP(C15,FSGT6_Inscr!$F$7:$L$105,5,FALSE),(VLOOKUP(C15,FSGT5_Inscr!$F$7:$L$107,5,FALSE)))</f>
        <v>71</v>
      </c>
      <c r="H15" s="106">
        <f>IF(ISERROR(VLOOKUP(C15,FSGT5_Inscr!$F$7:$L$107,6,FALSE))=TRUE,VLOOKUP(C15,FSGT6_Inscr!$F$7:$L$105,6,FALSE),(VLOOKUP(C15,FSGT5_Inscr!$F$7:$L$107,6,FALSE)))</f>
        <v>5</v>
      </c>
      <c r="I15" s="196"/>
      <c r="J15" s="159">
        <f t="shared" si="1"/>
        <v>1</v>
      </c>
      <c r="K15" s="109">
        <f>SUM($J$8:J15)*J15</f>
        <v>8</v>
      </c>
      <c r="L15" s="160">
        <f t="shared" si="2"/>
        <v>72</v>
      </c>
      <c r="M15" s="201">
        <f t="shared" si="3"/>
        <v>72</v>
      </c>
      <c r="N15" s="217">
        <f t="shared" si="4"/>
        <v>72</v>
      </c>
      <c r="O15" s="159">
        <f t="shared" si="5"/>
        <v>0</v>
      </c>
      <c r="P15" s="109">
        <f>SUM($O$8:O15)*O15</f>
        <v>0</v>
      </c>
      <c r="Q15" s="160">
        <f t="shared" si="6"/>
        <v>0</v>
      </c>
      <c r="R15" s="201" t="str">
        <f t="shared" si="7"/>
        <v/>
      </c>
      <c r="S15" s="217" t="b">
        <f t="shared" si="8"/>
        <v>0</v>
      </c>
      <c r="T15" s="110"/>
      <c r="U15" s="159">
        <f t="shared" si="9"/>
        <v>1</v>
      </c>
      <c r="V15" s="109">
        <f>SUM($U$8:U15)*U15</f>
        <v>8</v>
      </c>
      <c r="W15" s="160">
        <f t="shared" si="10"/>
        <v>72</v>
      </c>
      <c r="X15" s="201">
        <f t="shared" si="11"/>
        <v>72</v>
      </c>
      <c r="Y15" s="217">
        <f t="shared" si="12"/>
        <v>72</v>
      </c>
      <c r="AL15" s="182" t="str">
        <f t="shared" si="13"/>
        <v>406CHEVREY</v>
      </c>
      <c r="AM15" s="182">
        <f t="shared" si="14"/>
        <v>406</v>
      </c>
    </row>
    <row r="16" spans="1:39" x14ac:dyDescent="0.25">
      <c r="A16" s="106">
        <v>9</v>
      </c>
      <c r="B16" s="157">
        <f t="shared" si="0"/>
        <v>1</v>
      </c>
      <c r="C16" s="105">
        <v>405</v>
      </c>
      <c r="D16" s="106" t="str">
        <f>IF(ISERROR(VLOOKUP(C16,FSGT5_Inscr!$F$7:$L$107,2,FALSE))=TRUE,VLOOKUP(C16,FSGT6_Inscr!$F$7:$L$105,2,FALSE),(VLOOKUP(C16,FSGT5_Inscr!$F$7:$L$107,2,FALSE)))</f>
        <v>DYON</v>
      </c>
      <c r="E16" s="106" t="str">
        <f>IF(ISERROR(VLOOKUP(C16,FSGT5_Inscr!$F$7:$L$107,3,FALSE))=TRUE,VLOOKUP(C16,FSGT6_Inscr!$F$7:$L$105,3,FALSE),(VLOOKUP(C16,FSGT5_Inscr!$F$7:$L$107,3,FALSE)))</f>
        <v>David</v>
      </c>
      <c r="F16" s="106" t="str">
        <f>IF(ISERROR(VLOOKUP(C16,FSGT5_Inscr!$F$7:$L$107,4,FALSE))=TRUE,VLOOKUP(C16,FSGT6_Inscr!$F$7:$L$105,4,FALSE),(VLOOKUP(C16,FSGT5_Inscr!$F$7:$L$107,4,FALSE)))</f>
        <v>St-Martin en Br.</v>
      </c>
      <c r="G16" s="106">
        <f>IF(ISERROR(VLOOKUP(C16,FSGT5_Inscr!$F$7:$L$107,5,FALSE))=TRUE,VLOOKUP(C16,FSGT6_Inscr!$F$7:$L$105,5,FALSE),(VLOOKUP(C16,FSGT5_Inscr!$F$7:$L$107,5,FALSE)))</f>
        <v>71</v>
      </c>
      <c r="H16" s="106">
        <f>IF(ISERROR(VLOOKUP(C16,FSGT5_Inscr!$F$7:$L$107,6,FALSE))=TRUE,VLOOKUP(C16,FSGT6_Inscr!$F$7:$L$105,6,FALSE),(VLOOKUP(C16,FSGT5_Inscr!$F$7:$L$107,6,FALSE)))</f>
        <v>5</v>
      </c>
      <c r="I16" s="196"/>
      <c r="J16" s="159">
        <f t="shared" si="1"/>
        <v>1</v>
      </c>
      <c r="K16" s="109">
        <f>SUM($J$8:J16)*J16</f>
        <v>9</v>
      </c>
      <c r="L16" s="160">
        <f t="shared" si="2"/>
        <v>68</v>
      </c>
      <c r="M16" s="201">
        <f t="shared" si="3"/>
        <v>68</v>
      </c>
      <c r="N16" s="217">
        <f t="shared" si="4"/>
        <v>68</v>
      </c>
      <c r="O16" s="159">
        <f t="shared" si="5"/>
        <v>0</v>
      </c>
      <c r="P16" s="109">
        <f>SUM($O$8:O16)*O16</f>
        <v>0</v>
      </c>
      <c r="Q16" s="160">
        <f t="shared" si="6"/>
        <v>0</v>
      </c>
      <c r="R16" s="201" t="str">
        <f t="shared" si="7"/>
        <v/>
      </c>
      <c r="S16" s="217" t="b">
        <f t="shared" si="8"/>
        <v>0</v>
      </c>
      <c r="T16" s="110"/>
      <c r="U16" s="159">
        <f t="shared" si="9"/>
        <v>1</v>
      </c>
      <c r="V16" s="109">
        <f>SUM($U$8:U16)*U16</f>
        <v>9</v>
      </c>
      <c r="W16" s="160">
        <f t="shared" si="10"/>
        <v>68</v>
      </c>
      <c r="X16" s="201">
        <f t="shared" si="11"/>
        <v>68</v>
      </c>
      <c r="Y16" s="217">
        <f t="shared" si="12"/>
        <v>68</v>
      </c>
      <c r="AL16" s="182" t="str">
        <f t="shared" si="13"/>
        <v>405DYON</v>
      </c>
      <c r="AM16" s="182">
        <f t="shared" si="14"/>
        <v>405</v>
      </c>
    </row>
    <row r="17" spans="1:39" x14ac:dyDescent="0.25">
      <c r="A17" s="106">
        <v>10</v>
      </c>
      <c r="B17" s="157">
        <f t="shared" si="0"/>
        <v>1</v>
      </c>
      <c r="C17" s="105">
        <v>419</v>
      </c>
      <c r="D17" s="106" t="str">
        <f>IF(ISERROR(VLOOKUP(C17,FSGT5_Inscr!$F$7:$L$107,2,FALSE))=TRUE,VLOOKUP(C17,FSGT6_Inscr!$F$7:$L$105,2,FALSE),(VLOOKUP(C17,FSGT5_Inscr!$F$7:$L$107,2,FALSE)))</f>
        <v>PIFFAUT</v>
      </c>
      <c r="E17" s="106" t="str">
        <f>IF(ISERROR(VLOOKUP(C17,FSGT5_Inscr!$F$7:$L$107,3,FALSE))=TRUE,VLOOKUP(C17,FSGT6_Inscr!$F$7:$L$105,3,FALSE),(VLOOKUP(C17,FSGT5_Inscr!$F$7:$L$107,3,FALSE)))</f>
        <v>Michel</v>
      </c>
      <c r="F17" s="106" t="str">
        <f>IF(ISERROR(VLOOKUP(C17,FSGT5_Inscr!$F$7:$L$107,4,FALSE))=TRUE,VLOOKUP(C17,FSGT6_Inscr!$F$7:$L$105,4,FALSE),(VLOOKUP(C17,FSGT5_Inscr!$F$7:$L$107,4,FALSE)))</f>
        <v>VS Chalon</v>
      </c>
      <c r="G17" s="106">
        <f>IF(ISERROR(VLOOKUP(C17,FSGT5_Inscr!$F$7:$L$107,5,FALSE))=TRUE,VLOOKUP(C17,FSGT6_Inscr!$F$7:$L$105,5,FALSE),(VLOOKUP(C17,FSGT5_Inscr!$F$7:$L$107,5,FALSE)))</f>
        <v>71</v>
      </c>
      <c r="H17" s="106">
        <f>IF(ISERROR(VLOOKUP(C17,FSGT5_Inscr!$F$7:$L$107,6,FALSE))=TRUE,VLOOKUP(C17,FSGT6_Inscr!$F$7:$L$105,6,FALSE),(VLOOKUP(C17,FSGT5_Inscr!$F$7:$L$107,6,FALSE)))</f>
        <v>5</v>
      </c>
      <c r="I17" s="196"/>
      <c r="J17" s="159">
        <f t="shared" si="1"/>
        <v>1</v>
      </c>
      <c r="K17" s="109">
        <f>SUM($J$8:J17)*J17</f>
        <v>10</v>
      </c>
      <c r="L17" s="160">
        <f t="shared" si="2"/>
        <v>64</v>
      </c>
      <c r="M17" s="201">
        <f t="shared" si="3"/>
        <v>64</v>
      </c>
      <c r="N17" s="217">
        <f t="shared" si="4"/>
        <v>64</v>
      </c>
      <c r="O17" s="159">
        <f t="shared" si="5"/>
        <v>0</v>
      </c>
      <c r="P17" s="109">
        <f>SUM($O$8:O17)*O17</f>
        <v>0</v>
      </c>
      <c r="Q17" s="160">
        <f t="shared" si="6"/>
        <v>0</v>
      </c>
      <c r="R17" s="201" t="str">
        <f t="shared" si="7"/>
        <v/>
      </c>
      <c r="S17" s="217" t="b">
        <f t="shared" si="8"/>
        <v>0</v>
      </c>
      <c r="T17" s="110"/>
      <c r="U17" s="159">
        <f t="shared" si="9"/>
        <v>1</v>
      </c>
      <c r="V17" s="109">
        <f>SUM($U$8:U17)*U17</f>
        <v>10</v>
      </c>
      <c r="W17" s="160">
        <f t="shared" si="10"/>
        <v>64</v>
      </c>
      <c r="X17" s="201">
        <f t="shared" si="11"/>
        <v>64</v>
      </c>
      <c r="Y17" s="217">
        <f t="shared" si="12"/>
        <v>64</v>
      </c>
      <c r="AL17" s="182" t="str">
        <f t="shared" si="13"/>
        <v>419PIFFAUT</v>
      </c>
      <c r="AM17" s="182">
        <f t="shared" si="14"/>
        <v>419</v>
      </c>
    </row>
    <row r="18" spans="1:39" x14ac:dyDescent="0.25">
      <c r="A18" s="106">
        <v>11</v>
      </c>
      <c r="B18" s="157">
        <f t="shared" si="0"/>
        <v>1</v>
      </c>
      <c r="C18" s="105">
        <v>407</v>
      </c>
      <c r="D18" s="106" t="str">
        <f>IF(ISERROR(VLOOKUP(C18,FSGT5_Inscr!$F$7:$L$107,2,FALSE))=TRUE,VLOOKUP(C18,FSGT6_Inscr!$F$7:$L$105,2,FALSE),(VLOOKUP(C18,FSGT5_Inscr!$F$7:$L$107,2,FALSE)))</f>
        <v>BONIN</v>
      </c>
      <c r="E18" s="106" t="str">
        <f>IF(ISERROR(VLOOKUP(C18,FSGT5_Inscr!$F$7:$L$107,3,FALSE))=TRUE,VLOOKUP(C18,FSGT6_Inscr!$F$7:$L$105,3,FALSE),(VLOOKUP(C18,FSGT5_Inscr!$F$7:$L$107,3,FALSE)))</f>
        <v>Lionel</v>
      </c>
      <c r="F18" s="106" t="str">
        <f>IF(ISERROR(VLOOKUP(C18,FSGT5_Inscr!$F$7:$L$107,4,FALSE))=TRUE,VLOOKUP(C18,FSGT6_Inscr!$F$7:$L$105,4,FALSE),(VLOOKUP(C18,FSGT5_Inscr!$F$7:$L$107,4,FALSE)))</f>
        <v>Verdun</v>
      </c>
      <c r="G18" s="106">
        <f>IF(ISERROR(VLOOKUP(C18,FSGT5_Inscr!$F$7:$L$107,5,FALSE))=TRUE,VLOOKUP(C18,FSGT6_Inscr!$F$7:$L$105,5,FALSE),(VLOOKUP(C18,FSGT5_Inscr!$F$7:$L$107,5,FALSE)))</f>
        <v>71</v>
      </c>
      <c r="H18" s="106">
        <f>IF(ISERROR(VLOOKUP(C18,FSGT5_Inscr!$F$7:$L$107,6,FALSE))=TRUE,VLOOKUP(C18,FSGT6_Inscr!$F$7:$L$105,6,FALSE),(VLOOKUP(C18,FSGT5_Inscr!$F$7:$L$107,6,FALSE)))</f>
        <v>5</v>
      </c>
      <c r="I18" s="196"/>
      <c r="J18" s="159">
        <f t="shared" si="1"/>
        <v>1</v>
      </c>
      <c r="K18" s="109">
        <f>SUM($J$8:J18)*J18</f>
        <v>11</v>
      </c>
      <c r="L18" s="160">
        <f t="shared" si="2"/>
        <v>60</v>
      </c>
      <c r="M18" s="201">
        <f t="shared" si="3"/>
        <v>60</v>
      </c>
      <c r="N18" s="217">
        <f t="shared" si="4"/>
        <v>60</v>
      </c>
      <c r="O18" s="159">
        <f t="shared" si="5"/>
        <v>0</v>
      </c>
      <c r="P18" s="109">
        <f>SUM($O$8:O18)*O18</f>
        <v>0</v>
      </c>
      <c r="Q18" s="160">
        <f t="shared" si="6"/>
        <v>0</v>
      </c>
      <c r="R18" s="201" t="str">
        <f t="shared" si="7"/>
        <v/>
      </c>
      <c r="S18" s="217" t="b">
        <f t="shared" si="8"/>
        <v>0</v>
      </c>
      <c r="T18" s="110"/>
      <c r="U18" s="159">
        <f t="shared" si="9"/>
        <v>1</v>
      </c>
      <c r="V18" s="109">
        <f>SUM($U$8:U18)*U18</f>
        <v>11</v>
      </c>
      <c r="W18" s="160">
        <f t="shared" si="10"/>
        <v>60</v>
      </c>
      <c r="X18" s="201">
        <f t="shared" si="11"/>
        <v>60</v>
      </c>
      <c r="Y18" s="217">
        <f t="shared" si="12"/>
        <v>60</v>
      </c>
      <c r="AL18" s="182" t="str">
        <f t="shared" si="13"/>
        <v>407BONIN</v>
      </c>
      <c r="AM18" s="182">
        <f t="shared" si="14"/>
        <v>407</v>
      </c>
    </row>
    <row r="19" spans="1:39" x14ac:dyDescent="0.25">
      <c r="A19" s="106">
        <v>12</v>
      </c>
      <c r="B19" s="157">
        <f t="shared" si="0"/>
        <v>1</v>
      </c>
      <c r="C19" s="105">
        <v>402</v>
      </c>
      <c r="D19" s="106" t="str">
        <f>IF(ISERROR(VLOOKUP(C19,FSGT5_Inscr!$F$7:$L$107,2,FALSE))=TRUE,VLOOKUP(C19,FSGT6_Inscr!$F$7:$L$105,2,FALSE),(VLOOKUP(C19,FSGT5_Inscr!$F$7:$L$107,2,FALSE)))</f>
        <v>PICHARD</v>
      </c>
      <c r="E19" s="106" t="str">
        <f>IF(ISERROR(VLOOKUP(C19,FSGT5_Inscr!$F$7:$L$107,3,FALSE))=TRUE,VLOOKUP(C19,FSGT6_Inscr!$F$7:$L$105,3,FALSE),(VLOOKUP(C19,FSGT5_Inscr!$F$7:$L$107,3,FALSE)))</f>
        <v>Jean-Louis</v>
      </c>
      <c r="F19" s="106" t="str">
        <f>IF(ISERROR(VLOOKUP(C19,FSGT5_Inscr!$F$7:$L$107,4,FALSE))=TRUE,VLOOKUP(C19,FSGT6_Inscr!$F$7:$L$105,4,FALSE),(VLOOKUP(C19,FSGT5_Inscr!$F$7:$L$107,4,FALSE)))</f>
        <v>ASPTT Chalon</v>
      </c>
      <c r="G19" s="106">
        <f>IF(ISERROR(VLOOKUP(C19,FSGT5_Inscr!$F$7:$L$107,5,FALSE))=TRUE,VLOOKUP(C19,FSGT6_Inscr!$F$7:$L$105,5,FALSE),(VLOOKUP(C19,FSGT5_Inscr!$F$7:$L$107,5,FALSE)))</f>
        <v>71</v>
      </c>
      <c r="H19" s="106">
        <f>IF(ISERROR(VLOOKUP(C19,FSGT5_Inscr!$F$7:$L$107,6,FALSE))=TRUE,VLOOKUP(C19,FSGT6_Inscr!$F$7:$L$105,6,FALSE),(VLOOKUP(C19,FSGT5_Inscr!$F$7:$L$107,6,FALSE)))</f>
        <v>5</v>
      </c>
      <c r="I19" s="196"/>
      <c r="J19" s="159">
        <f t="shared" si="1"/>
        <v>1</v>
      </c>
      <c r="K19" s="109">
        <f>SUM($J$8:J19)*J19</f>
        <v>12</v>
      </c>
      <c r="L19" s="160">
        <f t="shared" si="2"/>
        <v>56</v>
      </c>
      <c r="M19" s="201">
        <f t="shared" si="3"/>
        <v>56</v>
      </c>
      <c r="N19" s="217">
        <f t="shared" si="4"/>
        <v>56</v>
      </c>
      <c r="O19" s="159">
        <f t="shared" si="5"/>
        <v>0</v>
      </c>
      <c r="P19" s="109">
        <f>SUM($O$8:O19)*O19</f>
        <v>0</v>
      </c>
      <c r="Q19" s="160">
        <f t="shared" si="6"/>
        <v>0</v>
      </c>
      <c r="R19" s="201" t="str">
        <f t="shared" si="7"/>
        <v/>
      </c>
      <c r="S19" s="217" t="b">
        <f t="shared" si="8"/>
        <v>0</v>
      </c>
      <c r="T19" s="110"/>
      <c r="U19" s="159">
        <f t="shared" si="9"/>
        <v>1</v>
      </c>
      <c r="V19" s="109">
        <f>SUM($U$8:U19)*U19</f>
        <v>12</v>
      </c>
      <c r="W19" s="160">
        <f t="shared" si="10"/>
        <v>56</v>
      </c>
      <c r="X19" s="201">
        <f t="shared" si="11"/>
        <v>56</v>
      </c>
      <c r="Y19" s="217">
        <f t="shared" si="12"/>
        <v>56</v>
      </c>
      <c r="AL19" s="182" t="str">
        <f t="shared" si="13"/>
        <v>402PICHARD</v>
      </c>
      <c r="AM19" s="182">
        <f t="shared" si="14"/>
        <v>402</v>
      </c>
    </row>
    <row r="20" spans="1:39" x14ac:dyDescent="0.25">
      <c r="A20" s="106">
        <v>13</v>
      </c>
      <c r="B20" s="157">
        <f t="shared" si="0"/>
        <v>1</v>
      </c>
      <c r="C20" s="105">
        <v>413</v>
      </c>
      <c r="D20" s="106" t="str">
        <f>IF(ISERROR(VLOOKUP(C20,FSGT5_Inscr!$F$7:$L$107,2,FALSE))=TRUE,VLOOKUP(C20,FSGT6_Inscr!$F$7:$L$105,2,FALSE),(VLOOKUP(C20,FSGT5_Inscr!$F$7:$L$107,2,FALSE)))</f>
        <v>GIEN</v>
      </c>
      <c r="E20" s="106" t="str">
        <f>IF(ISERROR(VLOOKUP(C20,FSGT5_Inscr!$F$7:$L$107,3,FALSE))=TRUE,VLOOKUP(C20,FSGT6_Inscr!$F$7:$L$105,3,FALSE),(VLOOKUP(C20,FSGT5_Inscr!$F$7:$L$107,3,FALSE)))</f>
        <v>Daniel</v>
      </c>
      <c r="F20" s="106" t="str">
        <f>IF(ISERROR(VLOOKUP(C20,FSGT5_Inscr!$F$7:$L$107,4,FALSE))=TRUE,VLOOKUP(C20,FSGT6_Inscr!$F$7:$L$105,4,FALSE),(VLOOKUP(C20,FSGT5_Inscr!$F$7:$L$107,4,FALSE)))</f>
        <v>Creusot VS</v>
      </c>
      <c r="G20" s="106">
        <f>IF(ISERROR(VLOOKUP(C20,FSGT5_Inscr!$F$7:$L$107,5,FALSE))=TRUE,VLOOKUP(C20,FSGT6_Inscr!$F$7:$L$105,5,FALSE),(VLOOKUP(C20,FSGT5_Inscr!$F$7:$L$107,5,FALSE)))</f>
        <v>71</v>
      </c>
      <c r="H20" s="106">
        <f>IF(ISERROR(VLOOKUP(C20,FSGT5_Inscr!$F$7:$L$107,6,FALSE))=TRUE,VLOOKUP(C20,FSGT6_Inscr!$F$7:$L$105,6,FALSE),(VLOOKUP(C20,FSGT5_Inscr!$F$7:$L$107,6,FALSE)))</f>
        <v>5</v>
      </c>
      <c r="I20" s="196"/>
      <c r="J20" s="159">
        <f t="shared" si="1"/>
        <v>1</v>
      </c>
      <c r="K20" s="109">
        <f>SUM($J$8:J20)*J20</f>
        <v>13</v>
      </c>
      <c r="L20" s="160">
        <f t="shared" si="2"/>
        <v>52</v>
      </c>
      <c r="M20" s="201">
        <f t="shared" si="3"/>
        <v>52</v>
      </c>
      <c r="N20" s="217">
        <f t="shared" si="4"/>
        <v>52</v>
      </c>
      <c r="O20" s="159">
        <f t="shared" si="5"/>
        <v>0</v>
      </c>
      <c r="P20" s="109">
        <f>SUM($O$8:O20)*O20</f>
        <v>0</v>
      </c>
      <c r="Q20" s="160">
        <f t="shared" si="6"/>
        <v>0</v>
      </c>
      <c r="R20" s="201" t="str">
        <f t="shared" si="7"/>
        <v/>
      </c>
      <c r="S20" s="217" t="b">
        <f t="shared" si="8"/>
        <v>0</v>
      </c>
      <c r="T20" s="110"/>
      <c r="U20" s="159">
        <f t="shared" si="9"/>
        <v>1</v>
      </c>
      <c r="V20" s="109">
        <f>SUM($U$8:U20)*U20</f>
        <v>13</v>
      </c>
      <c r="W20" s="160">
        <f t="shared" si="10"/>
        <v>52</v>
      </c>
      <c r="X20" s="201">
        <f t="shared" si="11"/>
        <v>52</v>
      </c>
      <c r="Y20" s="217">
        <f t="shared" si="12"/>
        <v>52</v>
      </c>
      <c r="AL20" s="182" t="str">
        <f t="shared" si="13"/>
        <v>413GIEN</v>
      </c>
      <c r="AM20" s="182">
        <f t="shared" si="14"/>
        <v>413</v>
      </c>
    </row>
    <row r="21" spans="1:39" x14ac:dyDescent="0.25">
      <c r="A21" s="106">
        <v>14</v>
      </c>
      <c r="B21" s="157">
        <f t="shared" si="0"/>
        <v>1</v>
      </c>
      <c r="C21" s="105">
        <v>423</v>
      </c>
      <c r="D21" s="106" t="str">
        <f>IF(ISERROR(VLOOKUP(C21,FSGT5_Inscr!$F$7:$L$107,2,FALSE))=TRUE,VLOOKUP(C21,FSGT6_Inscr!$F$7:$L$105,2,FALSE),(VLOOKUP(C21,FSGT5_Inscr!$F$7:$L$107,2,FALSE)))</f>
        <v>TERVILLE</v>
      </c>
      <c r="E21" s="106" t="str">
        <f>IF(ISERROR(VLOOKUP(C21,FSGT5_Inscr!$F$7:$L$107,3,FALSE))=TRUE,VLOOKUP(C21,FSGT6_Inscr!$F$7:$L$105,3,FALSE),(VLOOKUP(C21,FSGT5_Inscr!$F$7:$L$107,3,FALSE)))</f>
        <v>Daniel</v>
      </c>
      <c r="F21" s="106" t="str">
        <f>IF(ISERROR(VLOOKUP(C21,FSGT5_Inscr!$F$7:$L$107,4,FALSE))=TRUE,VLOOKUP(C21,FSGT6_Inscr!$F$7:$L$105,4,FALSE),(VLOOKUP(C21,FSGT5_Inscr!$F$7:$L$107,4,FALSE)))</f>
        <v xml:space="preserve"> Charolles</v>
      </c>
      <c r="G21" s="106">
        <f>IF(ISERROR(VLOOKUP(C21,FSGT5_Inscr!$F$7:$L$107,5,FALSE))=TRUE,VLOOKUP(C21,FSGT6_Inscr!$F$7:$L$105,5,FALSE),(VLOOKUP(C21,FSGT5_Inscr!$F$7:$L$107,5,FALSE)))</f>
        <v>71</v>
      </c>
      <c r="H21" s="106">
        <f>IF(ISERROR(VLOOKUP(C21,FSGT5_Inscr!$F$7:$L$107,6,FALSE))=TRUE,VLOOKUP(C21,FSGT6_Inscr!$F$7:$L$105,6,FALSE),(VLOOKUP(C21,FSGT5_Inscr!$F$7:$L$107,6,FALSE)))</f>
        <v>5</v>
      </c>
      <c r="I21" s="196"/>
      <c r="J21" s="159">
        <f t="shared" si="1"/>
        <v>1</v>
      </c>
      <c r="K21" s="109">
        <f>SUM($J$8:J21)*J21</f>
        <v>14</v>
      </c>
      <c r="L21" s="160">
        <f t="shared" si="2"/>
        <v>48</v>
      </c>
      <c r="M21" s="201">
        <f t="shared" si="3"/>
        <v>48</v>
      </c>
      <c r="N21" s="217">
        <f t="shared" si="4"/>
        <v>48</v>
      </c>
      <c r="O21" s="159">
        <f t="shared" si="5"/>
        <v>0</v>
      </c>
      <c r="P21" s="109">
        <f>SUM($O$8:O21)*O21</f>
        <v>0</v>
      </c>
      <c r="Q21" s="160">
        <f t="shared" si="6"/>
        <v>0</v>
      </c>
      <c r="R21" s="201" t="str">
        <f t="shared" si="7"/>
        <v/>
      </c>
      <c r="S21" s="217" t="b">
        <f t="shared" si="8"/>
        <v>0</v>
      </c>
      <c r="T21" s="110"/>
      <c r="U21" s="159">
        <f t="shared" si="9"/>
        <v>1</v>
      </c>
      <c r="V21" s="109">
        <f>SUM($U$8:U21)*U21</f>
        <v>14</v>
      </c>
      <c r="W21" s="160">
        <f t="shared" si="10"/>
        <v>48</v>
      </c>
      <c r="X21" s="201">
        <f t="shared" si="11"/>
        <v>48</v>
      </c>
      <c r="Y21" s="217">
        <f t="shared" si="12"/>
        <v>48</v>
      </c>
      <c r="AL21" s="182" t="str">
        <f t="shared" si="13"/>
        <v>423TERVILLE</v>
      </c>
      <c r="AM21" s="182">
        <f t="shared" si="14"/>
        <v>423</v>
      </c>
    </row>
    <row r="22" spans="1:39" x14ac:dyDescent="0.25">
      <c r="A22" s="106">
        <v>15</v>
      </c>
      <c r="B22" s="157">
        <f t="shared" si="0"/>
        <v>1</v>
      </c>
      <c r="C22" s="105">
        <v>409</v>
      </c>
      <c r="D22" s="106" t="str">
        <f>IF(ISERROR(VLOOKUP(C22,FSGT5_Inscr!$F$7:$L$107,2,FALSE))=TRUE,VLOOKUP(C22,FSGT6_Inscr!$F$7:$L$105,2,FALSE),(VLOOKUP(C22,FSGT5_Inscr!$F$7:$L$107,2,FALSE)))</f>
        <v>CHARPENTIER</v>
      </c>
      <c r="E22" s="106" t="str">
        <f>IF(ISERROR(VLOOKUP(C22,FSGT5_Inscr!$F$7:$L$107,3,FALSE))=TRUE,VLOOKUP(C22,FSGT6_Inscr!$F$7:$L$105,3,FALSE),(VLOOKUP(C22,FSGT5_Inscr!$F$7:$L$107,3,FALSE)))</f>
        <v>Chloé</v>
      </c>
      <c r="F22" s="106" t="str">
        <f>IF(ISERROR(VLOOKUP(C22,FSGT5_Inscr!$F$7:$L$107,4,FALSE))=TRUE,VLOOKUP(C22,FSGT6_Inscr!$F$7:$L$105,4,FALSE),(VLOOKUP(C22,FSGT5_Inscr!$F$7:$L$107,4,FALSE)))</f>
        <v>Creusot VS</v>
      </c>
      <c r="G22" s="106">
        <f>IF(ISERROR(VLOOKUP(C22,FSGT5_Inscr!$F$7:$L$107,5,FALSE))=TRUE,VLOOKUP(C22,FSGT6_Inscr!$F$7:$L$105,5,FALSE),(VLOOKUP(C22,FSGT5_Inscr!$F$7:$L$107,5,FALSE)))</f>
        <v>71</v>
      </c>
      <c r="H22" s="106">
        <f>IF(ISERROR(VLOOKUP(C22,FSGT5_Inscr!$F$7:$L$107,6,FALSE))=TRUE,VLOOKUP(C22,FSGT6_Inscr!$F$7:$L$105,6,FALSE),(VLOOKUP(C22,FSGT5_Inscr!$F$7:$L$107,6,FALSE)))</f>
        <v>5</v>
      </c>
      <c r="I22" s="196"/>
      <c r="J22" s="159">
        <f t="shared" si="1"/>
        <v>1</v>
      </c>
      <c r="K22" s="109">
        <f>SUM($J$8:J22)*J22</f>
        <v>15</v>
      </c>
      <c r="L22" s="160">
        <f t="shared" si="2"/>
        <v>44</v>
      </c>
      <c r="M22" s="201">
        <f t="shared" si="3"/>
        <v>44</v>
      </c>
      <c r="N22" s="217">
        <f t="shared" si="4"/>
        <v>44</v>
      </c>
      <c r="O22" s="159">
        <f t="shared" si="5"/>
        <v>0</v>
      </c>
      <c r="P22" s="109">
        <f>SUM($O$8:O22)*O22</f>
        <v>0</v>
      </c>
      <c r="Q22" s="160">
        <f t="shared" si="6"/>
        <v>0</v>
      </c>
      <c r="R22" s="201" t="str">
        <f t="shared" si="7"/>
        <v/>
      </c>
      <c r="S22" s="217" t="b">
        <f t="shared" si="8"/>
        <v>0</v>
      </c>
      <c r="T22" s="110"/>
      <c r="U22" s="159">
        <f t="shared" si="9"/>
        <v>1</v>
      </c>
      <c r="V22" s="109">
        <f>SUM($U$8:U22)*U22</f>
        <v>15</v>
      </c>
      <c r="W22" s="160">
        <f t="shared" si="10"/>
        <v>44</v>
      </c>
      <c r="X22" s="201">
        <f t="shared" si="11"/>
        <v>44</v>
      </c>
      <c r="Y22" s="217">
        <f t="shared" si="12"/>
        <v>44</v>
      </c>
      <c r="AL22" s="182" t="str">
        <f t="shared" ref="AL22:AL85" si="15">CONCATENATE(C22,D22)</f>
        <v>409CHARPENTIER</v>
      </c>
      <c r="AM22" s="182">
        <f t="shared" ref="AM22:AM85" si="16">C22</f>
        <v>409</v>
      </c>
    </row>
    <row r="23" spans="1:39" x14ac:dyDescent="0.25">
      <c r="A23" s="106">
        <v>16</v>
      </c>
      <c r="B23" s="157">
        <f t="shared" si="0"/>
        <v>1</v>
      </c>
      <c r="C23" s="105">
        <v>404</v>
      </c>
      <c r="D23" s="106" t="str">
        <f>IF(ISERROR(VLOOKUP(C23,FSGT5_Inscr!$F$7:$L$107,2,FALSE))=TRUE,VLOOKUP(C23,FSGT6_Inscr!$F$7:$L$105,2,FALSE),(VLOOKUP(C23,FSGT5_Inscr!$F$7:$L$107,2,FALSE)))</f>
        <v>ROBERT</v>
      </c>
      <c r="E23" s="106" t="str">
        <f>IF(ISERROR(VLOOKUP(C23,FSGT5_Inscr!$F$7:$L$107,3,FALSE))=TRUE,VLOOKUP(C23,FSGT6_Inscr!$F$7:$L$105,3,FALSE),(VLOOKUP(C23,FSGT5_Inscr!$F$7:$L$107,3,FALSE)))</f>
        <v>Kévin</v>
      </c>
      <c r="F23" s="106" t="str">
        <f>IF(ISERROR(VLOOKUP(C23,FSGT5_Inscr!$F$7:$L$107,4,FALSE))=TRUE,VLOOKUP(C23,FSGT6_Inscr!$F$7:$L$105,4,FALSE),(VLOOKUP(C23,FSGT5_Inscr!$F$7:$L$107,4,FALSE)))</f>
        <v>Creusot VS</v>
      </c>
      <c r="G23" s="106">
        <f>IF(ISERROR(VLOOKUP(C23,FSGT5_Inscr!$F$7:$L$107,5,FALSE))=TRUE,VLOOKUP(C23,FSGT6_Inscr!$F$7:$L$105,5,FALSE),(VLOOKUP(C23,FSGT5_Inscr!$F$7:$L$107,5,FALSE)))</f>
        <v>71</v>
      </c>
      <c r="H23" s="106">
        <f>IF(ISERROR(VLOOKUP(C23,FSGT5_Inscr!$F$7:$L$107,6,FALSE))=TRUE,VLOOKUP(C23,FSGT6_Inscr!$F$7:$L$105,6,FALSE),(VLOOKUP(C23,FSGT5_Inscr!$F$7:$L$107,6,FALSE)))</f>
        <v>5</v>
      </c>
      <c r="I23" s="196"/>
      <c r="J23" s="159">
        <f t="shared" si="1"/>
        <v>1</v>
      </c>
      <c r="K23" s="109">
        <f>SUM($J$8:J23)*J23</f>
        <v>16</v>
      </c>
      <c r="L23" s="160">
        <f t="shared" si="2"/>
        <v>40</v>
      </c>
      <c r="M23" s="201">
        <f t="shared" si="3"/>
        <v>40</v>
      </c>
      <c r="N23" s="217">
        <f t="shared" si="4"/>
        <v>40</v>
      </c>
      <c r="O23" s="159">
        <f t="shared" si="5"/>
        <v>0</v>
      </c>
      <c r="P23" s="109">
        <f>SUM($O$8:O23)*O23</f>
        <v>0</v>
      </c>
      <c r="Q23" s="160">
        <f t="shared" si="6"/>
        <v>0</v>
      </c>
      <c r="R23" s="201" t="str">
        <f t="shared" si="7"/>
        <v/>
      </c>
      <c r="S23" s="217" t="b">
        <f t="shared" si="8"/>
        <v>0</v>
      </c>
      <c r="T23" s="110"/>
      <c r="U23" s="159">
        <f t="shared" si="9"/>
        <v>1</v>
      </c>
      <c r="V23" s="109">
        <f>SUM($U$8:U23)*U23</f>
        <v>16</v>
      </c>
      <c r="W23" s="160">
        <f t="shared" si="10"/>
        <v>40</v>
      </c>
      <c r="X23" s="201">
        <f t="shared" si="11"/>
        <v>40</v>
      </c>
      <c r="Y23" s="217">
        <f t="shared" si="12"/>
        <v>40</v>
      </c>
      <c r="AL23" s="182" t="str">
        <f t="shared" si="15"/>
        <v>404ROBERT</v>
      </c>
      <c r="AM23" s="182">
        <f t="shared" si="16"/>
        <v>404</v>
      </c>
    </row>
    <row r="24" spans="1:39" x14ac:dyDescent="0.25">
      <c r="A24" s="106">
        <v>17</v>
      </c>
      <c r="B24" s="157">
        <f t="shared" si="0"/>
        <v>1</v>
      </c>
      <c r="C24" s="105">
        <v>412</v>
      </c>
      <c r="D24" s="106" t="str">
        <f>IF(ISERROR(VLOOKUP(C24,FSGT5_Inscr!$F$7:$L$107,2,FALSE))=TRUE,VLOOKUP(C24,FSGT6_Inscr!$F$7:$L$105,2,FALSE),(VLOOKUP(C24,FSGT5_Inscr!$F$7:$L$107,2,FALSE)))</f>
        <v>MAURO</v>
      </c>
      <c r="E24" s="106" t="str">
        <f>IF(ISERROR(VLOOKUP(C24,FSGT5_Inscr!$F$7:$L$107,3,FALSE))=TRUE,VLOOKUP(C24,FSGT6_Inscr!$F$7:$L$105,3,FALSE),(VLOOKUP(C24,FSGT5_Inscr!$F$7:$L$107,3,FALSE)))</f>
        <v>Catherine</v>
      </c>
      <c r="F24" s="106" t="str">
        <f>IF(ISERROR(VLOOKUP(C24,FSGT5_Inscr!$F$7:$L$107,4,FALSE))=TRUE,VLOOKUP(C24,FSGT6_Inscr!$F$7:$L$105,4,FALSE),(VLOOKUP(C24,FSGT5_Inscr!$F$7:$L$107,4,FALSE)))</f>
        <v>Montceau</v>
      </c>
      <c r="G24" s="106">
        <f>IF(ISERROR(VLOOKUP(C24,FSGT5_Inscr!$F$7:$L$107,5,FALSE))=TRUE,VLOOKUP(C24,FSGT6_Inscr!$F$7:$L$105,5,FALSE),(VLOOKUP(C24,FSGT5_Inscr!$F$7:$L$107,5,FALSE)))</f>
        <v>71</v>
      </c>
      <c r="H24" s="106">
        <f>IF(ISERROR(VLOOKUP(C24,FSGT5_Inscr!$F$7:$L$107,6,FALSE))=TRUE,VLOOKUP(C24,FSGT6_Inscr!$F$7:$L$105,6,FALSE),(VLOOKUP(C24,FSGT5_Inscr!$F$7:$L$107,6,FALSE)))</f>
        <v>5</v>
      </c>
      <c r="I24" s="196"/>
      <c r="J24" s="159">
        <f t="shared" si="1"/>
        <v>1</v>
      </c>
      <c r="K24" s="109">
        <f>SUM($J$8:J24)*J24</f>
        <v>17</v>
      </c>
      <c r="L24" s="160">
        <f t="shared" si="2"/>
        <v>36</v>
      </c>
      <c r="M24" s="201">
        <f t="shared" si="3"/>
        <v>36</v>
      </c>
      <c r="N24" s="217">
        <f t="shared" si="4"/>
        <v>36</v>
      </c>
      <c r="O24" s="159">
        <f t="shared" si="5"/>
        <v>0</v>
      </c>
      <c r="P24" s="109">
        <f>SUM($O$8:O24)*O24</f>
        <v>0</v>
      </c>
      <c r="Q24" s="160">
        <f t="shared" si="6"/>
        <v>0</v>
      </c>
      <c r="R24" s="201" t="str">
        <f t="shared" si="7"/>
        <v/>
      </c>
      <c r="S24" s="217" t="b">
        <f t="shared" si="8"/>
        <v>0</v>
      </c>
      <c r="T24" s="110"/>
      <c r="U24" s="159">
        <f t="shared" si="9"/>
        <v>1</v>
      </c>
      <c r="V24" s="109">
        <f>SUM($U$8:U24)*U24</f>
        <v>17</v>
      </c>
      <c r="W24" s="160">
        <f t="shared" si="10"/>
        <v>36</v>
      </c>
      <c r="X24" s="201">
        <f t="shared" si="11"/>
        <v>36</v>
      </c>
      <c r="Y24" s="217">
        <f t="shared" si="12"/>
        <v>36</v>
      </c>
      <c r="AL24" s="182" t="str">
        <f t="shared" si="15"/>
        <v>412MAURO</v>
      </c>
      <c r="AM24" s="182">
        <f t="shared" si="16"/>
        <v>412</v>
      </c>
    </row>
    <row r="25" spans="1:39" x14ac:dyDescent="0.25">
      <c r="A25" s="106">
        <v>18</v>
      </c>
      <c r="B25" s="157">
        <f t="shared" si="0"/>
        <v>1</v>
      </c>
      <c r="C25" s="105">
        <v>408</v>
      </c>
      <c r="D25" s="106" t="str">
        <f>IF(ISERROR(VLOOKUP(C25,FSGT5_Inscr!$F$7:$L$107,2,FALSE))=TRUE,VLOOKUP(C25,FSGT6_Inscr!$F$7:$L$105,2,FALSE),(VLOOKUP(C25,FSGT5_Inscr!$F$7:$L$107,2,FALSE)))</f>
        <v>ROUSSEAUX</v>
      </c>
      <c r="E25" s="106" t="str">
        <f>IF(ISERROR(VLOOKUP(C25,FSGT5_Inscr!$F$7:$L$107,3,FALSE))=TRUE,VLOOKUP(C25,FSGT6_Inscr!$F$7:$L$105,3,FALSE),(VLOOKUP(C25,FSGT5_Inscr!$F$7:$L$107,3,FALSE)))</f>
        <v>Dominique</v>
      </c>
      <c r="F25" s="106" t="str">
        <f>IF(ISERROR(VLOOKUP(C25,FSGT5_Inscr!$F$7:$L$107,4,FALSE))=TRUE,VLOOKUP(C25,FSGT6_Inscr!$F$7:$L$105,4,FALSE),(VLOOKUP(C25,FSGT5_Inscr!$F$7:$L$107,4,FALSE)))</f>
        <v>VS Chalon</v>
      </c>
      <c r="G25" s="106">
        <f>IF(ISERROR(VLOOKUP(C25,FSGT5_Inscr!$F$7:$L$107,5,FALSE))=TRUE,VLOOKUP(C25,FSGT6_Inscr!$F$7:$L$105,5,FALSE),(VLOOKUP(C25,FSGT5_Inscr!$F$7:$L$107,5,FALSE)))</f>
        <v>71</v>
      </c>
      <c r="H25" s="106">
        <f>IF(ISERROR(VLOOKUP(C25,FSGT5_Inscr!$F$7:$L$107,6,FALSE))=TRUE,VLOOKUP(C25,FSGT6_Inscr!$F$7:$L$105,6,FALSE),(VLOOKUP(C25,FSGT5_Inscr!$F$7:$L$107,6,FALSE)))</f>
        <v>5</v>
      </c>
      <c r="I25" s="196"/>
      <c r="J25" s="159">
        <f t="shared" si="1"/>
        <v>1</v>
      </c>
      <c r="K25" s="109">
        <f>SUM($J$8:J25)*J25</f>
        <v>18</v>
      </c>
      <c r="L25" s="160">
        <f t="shared" si="2"/>
        <v>32</v>
      </c>
      <c r="M25" s="201">
        <f t="shared" si="3"/>
        <v>32</v>
      </c>
      <c r="N25" s="217">
        <f t="shared" si="4"/>
        <v>32</v>
      </c>
      <c r="O25" s="159">
        <f t="shared" si="5"/>
        <v>0</v>
      </c>
      <c r="P25" s="109">
        <f>SUM($O$8:O25)*O25</f>
        <v>0</v>
      </c>
      <c r="Q25" s="160">
        <f t="shared" si="6"/>
        <v>0</v>
      </c>
      <c r="R25" s="201" t="str">
        <f t="shared" si="7"/>
        <v/>
      </c>
      <c r="S25" s="217" t="b">
        <f t="shared" si="8"/>
        <v>0</v>
      </c>
      <c r="T25" s="110"/>
      <c r="U25" s="159">
        <f t="shared" si="9"/>
        <v>1</v>
      </c>
      <c r="V25" s="109">
        <f>SUM($U$8:U25)*U25</f>
        <v>18</v>
      </c>
      <c r="W25" s="160">
        <f t="shared" si="10"/>
        <v>32</v>
      </c>
      <c r="X25" s="201">
        <f t="shared" si="11"/>
        <v>32</v>
      </c>
      <c r="Y25" s="217">
        <f t="shared" si="12"/>
        <v>32</v>
      </c>
      <c r="AL25" s="182" t="str">
        <f t="shared" si="15"/>
        <v>408ROUSSEAUX</v>
      </c>
      <c r="AM25" s="182">
        <f t="shared" si="16"/>
        <v>408</v>
      </c>
    </row>
    <row r="26" spans="1:39" x14ac:dyDescent="0.25">
      <c r="A26" s="106">
        <v>19</v>
      </c>
      <c r="B26" s="157">
        <f t="shared" si="0"/>
        <v>1</v>
      </c>
      <c r="C26" s="105">
        <v>414</v>
      </c>
      <c r="D26" s="106" t="str">
        <f>IF(ISERROR(VLOOKUP(C26,FSGT5_Inscr!$F$7:$L$107,2,FALSE))=TRUE,VLOOKUP(C26,FSGT6_Inscr!$F$7:$L$105,2,FALSE),(VLOOKUP(C26,FSGT5_Inscr!$F$7:$L$107,2,FALSE)))</f>
        <v>DUMONTEL</v>
      </c>
      <c r="E26" s="106" t="str">
        <f>IF(ISERROR(VLOOKUP(C26,FSGT5_Inscr!$F$7:$L$107,3,FALSE))=TRUE,VLOOKUP(C26,FSGT6_Inscr!$F$7:$L$105,3,FALSE),(VLOOKUP(C26,FSGT5_Inscr!$F$7:$L$107,3,FALSE)))</f>
        <v>Jérôme</v>
      </c>
      <c r="F26" s="106" t="str">
        <f>IF(ISERROR(VLOOKUP(C26,FSGT5_Inscr!$F$7:$L$107,4,FALSE))=TRUE,VLOOKUP(C26,FSGT6_Inscr!$F$7:$L$105,4,FALSE),(VLOOKUP(C26,FSGT5_Inscr!$F$7:$L$107,4,FALSE)))</f>
        <v>Buxy</v>
      </c>
      <c r="G26" s="106">
        <f>IF(ISERROR(VLOOKUP(C26,FSGT5_Inscr!$F$7:$L$107,5,FALSE))=TRUE,VLOOKUP(C26,FSGT6_Inscr!$F$7:$L$105,5,FALSE),(VLOOKUP(C26,FSGT5_Inscr!$F$7:$L$107,5,FALSE)))</f>
        <v>71</v>
      </c>
      <c r="H26" s="106">
        <f>IF(ISERROR(VLOOKUP(C26,FSGT5_Inscr!$F$7:$L$107,6,FALSE))=TRUE,VLOOKUP(C26,FSGT6_Inscr!$F$7:$L$105,6,FALSE),(VLOOKUP(C26,FSGT5_Inscr!$F$7:$L$107,6,FALSE)))</f>
        <v>5</v>
      </c>
      <c r="I26" s="196"/>
      <c r="J26" s="159">
        <f t="shared" si="1"/>
        <v>1</v>
      </c>
      <c r="K26" s="109">
        <f>SUM($J$8:J26)*J26</f>
        <v>19</v>
      </c>
      <c r="L26" s="160">
        <f t="shared" si="2"/>
        <v>28</v>
      </c>
      <c r="M26" s="201">
        <f t="shared" si="3"/>
        <v>28</v>
      </c>
      <c r="N26" s="217">
        <f t="shared" si="4"/>
        <v>28</v>
      </c>
      <c r="O26" s="159">
        <f t="shared" si="5"/>
        <v>0</v>
      </c>
      <c r="P26" s="109">
        <f>SUM($O$8:O26)*O26</f>
        <v>0</v>
      </c>
      <c r="Q26" s="160">
        <f t="shared" si="6"/>
        <v>0</v>
      </c>
      <c r="R26" s="201" t="str">
        <f t="shared" si="7"/>
        <v/>
      </c>
      <c r="S26" s="217" t="b">
        <f t="shared" si="8"/>
        <v>0</v>
      </c>
      <c r="T26" s="110"/>
      <c r="U26" s="159">
        <f t="shared" si="9"/>
        <v>1</v>
      </c>
      <c r="V26" s="109">
        <f>SUM($U$8:U26)*U26</f>
        <v>19</v>
      </c>
      <c r="W26" s="160">
        <f t="shared" si="10"/>
        <v>28</v>
      </c>
      <c r="X26" s="201">
        <f t="shared" si="11"/>
        <v>28</v>
      </c>
      <c r="Y26" s="217">
        <f t="shared" si="12"/>
        <v>28</v>
      </c>
      <c r="AL26" s="182" t="str">
        <f t="shared" si="15"/>
        <v>414DUMONTEL</v>
      </c>
      <c r="AM26" s="182">
        <f t="shared" si="16"/>
        <v>414</v>
      </c>
    </row>
    <row r="27" spans="1:39" x14ac:dyDescent="0.25">
      <c r="A27" s="106">
        <v>20</v>
      </c>
      <c r="B27" s="157">
        <f t="shared" si="0"/>
        <v>1</v>
      </c>
      <c r="C27" s="105">
        <v>417</v>
      </c>
      <c r="D27" s="106" t="str">
        <f>IF(ISERROR(VLOOKUP(C27,FSGT5_Inscr!$F$7:$L$107,2,FALSE))=TRUE,VLOOKUP(C27,FSGT6_Inscr!$F$7:$L$105,2,FALSE),(VLOOKUP(C27,FSGT5_Inscr!$F$7:$L$107,2,FALSE)))</f>
        <v>BURTIN</v>
      </c>
      <c r="E27" s="106" t="str">
        <f>IF(ISERROR(VLOOKUP(C27,FSGT5_Inscr!$F$7:$L$107,3,FALSE))=TRUE,VLOOKUP(C27,FSGT6_Inscr!$F$7:$L$105,3,FALSE),(VLOOKUP(C27,FSGT5_Inscr!$F$7:$L$107,3,FALSE)))</f>
        <v>Alain</v>
      </c>
      <c r="F27" s="106" t="str">
        <f>IF(ISERROR(VLOOKUP(C27,FSGT5_Inscr!$F$7:$L$107,4,FALSE))=TRUE,VLOOKUP(C27,FSGT6_Inscr!$F$7:$L$105,4,FALSE),(VLOOKUP(C27,FSGT5_Inscr!$F$7:$L$107,4,FALSE)))</f>
        <v>Marcigny</v>
      </c>
      <c r="G27" s="106">
        <f>IF(ISERROR(VLOOKUP(C27,FSGT5_Inscr!$F$7:$L$107,5,FALSE))=TRUE,VLOOKUP(C27,FSGT6_Inscr!$F$7:$L$105,5,FALSE),(VLOOKUP(C27,FSGT5_Inscr!$F$7:$L$107,5,FALSE)))</f>
        <v>71</v>
      </c>
      <c r="H27" s="106">
        <f>IF(ISERROR(VLOOKUP(C27,FSGT5_Inscr!$F$7:$L$107,6,FALSE))=TRUE,VLOOKUP(C27,FSGT6_Inscr!$F$7:$L$105,6,FALSE),(VLOOKUP(C27,FSGT5_Inscr!$F$7:$L$107,6,FALSE)))</f>
        <v>5</v>
      </c>
      <c r="I27" s="196"/>
      <c r="J27" s="159">
        <f t="shared" si="1"/>
        <v>1</v>
      </c>
      <c r="K27" s="109">
        <f>SUM($J$8:J27)*J27</f>
        <v>20</v>
      </c>
      <c r="L27" s="160">
        <f t="shared" si="2"/>
        <v>24</v>
      </c>
      <c r="M27" s="201">
        <f t="shared" si="3"/>
        <v>24</v>
      </c>
      <c r="N27" s="217">
        <f t="shared" si="4"/>
        <v>24</v>
      </c>
      <c r="O27" s="159">
        <f t="shared" si="5"/>
        <v>0</v>
      </c>
      <c r="P27" s="109">
        <f>SUM($O$8:O27)*O27</f>
        <v>0</v>
      </c>
      <c r="Q27" s="160">
        <f t="shared" si="6"/>
        <v>0</v>
      </c>
      <c r="R27" s="201" t="str">
        <f t="shared" si="7"/>
        <v/>
      </c>
      <c r="S27" s="217" t="b">
        <f t="shared" si="8"/>
        <v>0</v>
      </c>
      <c r="T27" s="110"/>
      <c r="U27" s="159">
        <f t="shared" si="9"/>
        <v>1</v>
      </c>
      <c r="V27" s="109">
        <f>SUM($U$8:U27)*U27</f>
        <v>20</v>
      </c>
      <c r="W27" s="160">
        <f t="shared" si="10"/>
        <v>24</v>
      </c>
      <c r="X27" s="201">
        <f t="shared" si="11"/>
        <v>24</v>
      </c>
      <c r="Y27" s="217">
        <f t="shared" si="12"/>
        <v>24</v>
      </c>
      <c r="AL27" s="182" t="str">
        <f t="shared" si="15"/>
        <v>417BURTIN</v>
      </c>
      <c r="AM27" s="182">
        <f t="shared" si="16"/>
        <v>417</v>
      </c>
    </row>
    <row r="28" spans="1:39" x14ac:dyDescent="0.25">
      <c r="A28" s="106">
        <v>21</v>
      </c>
      <c r="B28" s="157">
        <f t="shared" si="0"/>
        <v>1</v>
      </c>
      <c r="C28" s="105">
        <v>403</v>
      </c>
      <c r="D28" s="106" t="str">
        <f>IF(ISERROR(VLOOKUP(C28,FSGT5_Inscr!$F$7:$L$107,2,FALSE))=TRUE,VLOOKUP(C28,FSGT6_Inscr!$F$7:$L$105,2,FALSE),(VLOOKUP(C28,FSGT5_Inscr!$F$7:$L$107,2,FALSE)))</f>
        <v>BERLAND</v>
      </c>
      <c r="E28" s="106" t="str">
        <f>IF(ISERROR(VLOOKUP(C28,FSGT5_Inscr!$F$7:$L$107,3,FALSE))=TRUE,VLOOKUP(C28,FSGT6_Inscr!$F$7:$L$105,3,FALSE),(VLOOKUP(C28,FSGT5_Inscr!$F$7:$L$107,3,FALSE)))</f>
        <v>Nicolas</v>
      </c>
      <c r="F28" s="106" t="str">
        <f>IF(ISERROR(VLOOKUP(C28,FSGT5_Inscr!$F$7:$L$107,4,FALSE))=TRUE,VLOOKUP(C28,FSGT6_Inscr!$F$7:$L$105,4,FALSE),(VLOOKUP(C28,FSGT5_Inscr!$F$7:$L$107,4,FALSE)))</f>
        <v>St-Martin en Br.</v>
      </c>
      <c r="G28" s="106">
        <f>IF(ISERROR(VLOOKUP(C28,FSGT5_Inscr!$F$7:$L$107,5,FALSE))=TRUE,VLOOKUP(C28,FSGT6_Inscr!$F$7:$L$105,5,FALSE),(VLOOKUP(C28,FSGT5_Inscr!$F$7:$L$107,5,FALSE)))</f>
        <v>71</v>
      </c>
      <c r="H28" s="106">
        <f>IF(ISERROR(VLOOKUP(C28,FSGT5_Inscr!$F$7:$L$107,6,FALSE))=TRUE,VLOOKUP(C28,FSGT6_Inscr!$F$7:$L$105,6,FALSE),(VLOOKUP(C28,FSGT5_Inscr!$F$7:$L$107,6,FALSE)))</f>
        <v>5</v>
      </c>
      <c r="I28" s="196"/>
      <c r="J28" s="159">
        <f t="shared" si="1"/>
        <v>1</v>
      </c>
      <c r="K28" s="109">
        <f>SUM($J$8:J28)*J28</f>
        <v>21</v>
      </c>
      <c r="L28" s="160">
        <f t="shared" si="2"/>
        <v>20</v>
      </c>
      <c r="M28" s="201">
        <f t="shared" si="3"/>
        <v>20</v>
      </c>
      <c r="N28" s="217">
        <f t="shared" si="4"/>
        <v>20</v>
      </c>
      <c r="O28" s="159">
        <f t="shared" si="5"/>
        <v>0</v>
      </c>
      <c r="P28" s="109">
        <f>SUM($O$8:O28)*O28</f>
        <v>0</v>
      </c>
      <c r="Q28" s="160">
        <f t="shared" si="6"/>
        <v>0</v>
      </c>
      <c r="R28" s="201" t="str">
        <f t="shared" si="7"/>
        <v/>
      </c>
      <c r="S28" s="217" t="b">
        <f t="shared" si="8"/>
        <v>0</v>
      </c>
      <c r="T28" s="110"/>
      <c r="U28" s="159">
        <f t="shared" si="9"/>
        <v>1</v>
      </c>
      <c r="V28" s="109">
        <f>SUM($U$8:U28)*U28</f>
        <v>21</v>
      </c>
      <c r="W28" s="160">
        <f t="shared" si="10"/>
        <v>20</v>
      </c>
      <c r="X28" s="201">
        <f t="shared" si="11"/>
        <v>20</v>
      </c>
      <c r="Y28" s="217">
        <f t="shared" si="12"/>
        <v>20</v>
      </c>
      <c r="AL28" s="182" t="str">
        <f t="shared" si="15"/>
        <v>403BERLAND</v>
      </c>
      <c r="AM28" s="182">
        <f t="shared" si="16"/>
        <v>403</v>
      </c>
    </row>
    <row r="29" spans="1:39" x14ac:dyDescent="0.25">
      <c r="A29" s="106"/>
      <c r="B29" s="157">
        <f t="shared" si="0"/>
        <v>1</v>
      </c>
      <c r="C29" s="105"/>
      <c r="D29" s="106">
        <f>IF(ISERROR(VLOOKUP(C29,FSGT5_Inscr!$F$7:$L$107,2,FALSE))=TRUE,VLOOKUP(C29,FSGT6_Inscr!$F$7:$L$105,2,FALSE),(VLOOKUP(C29,FSGT5_Inscr!$F$7:$L$107,2,FALSE)))</f>
        <v>0</v>
      </c>
      <c r="E29" s="106">
        <f>IF(ISERROR(VLOOKUP(C29,FSGT5_Inscr!$F$7:$L$107,3,FALSE))=TRUE,VLOOKUP(C29,FSGT6_Inscr!$F$7:$L$105,3,FALSE),(VLOOKUP(C29,FSGT5_Inscr!$F$7:$L$107,3,FALSE)))</f>
        <v>0</v>
      </c>
      <c r="F29" s="106">
        <f>IF(ISERROR(VLOOKUP(C29,FSGT5_Inscr!$F$7:$L$107,4,FALSE))=TRUE,VLOOKUP(C29,FSGT6_Inscr!$F$7:$L$105,4,FALSE),(VLOOKUP(C29,FSGT5_Inscr!$F$7:$L$107,4,FALSE)))</f>
        <v>0</v>
      </c>
      <c r="G29" s="106">
        <f>IF(ISERROR(VLOOKUP(C29,FSGT5_Inscr!$F$7:$L$107,5,FALSE))=TRUE,VLOOKUP(C29,FSGT6_Inscr!$F$7:$L$105,5,FALSE),(VLOOKUP(C29,FSGT5_Inscr!$F$7:$L$107,5,FALSE)))</f>
        <v>0</v>
      </c>
      <c r="H29" s="106">
        <f>IF(ISERROR(VLOOKUP(C29,FSGT5_Inscr!$F$7:$L$107,6,FALSE))=TRUE,VLOOKUP(C29,FSGT6_Inscr!$F$7:$L$105,6,FALSE),(VLOOKUP(C29,FSGT5_Inscr!$F$7:$L$107,6,FALSE)))</f>
        <v>0</v>
      </c>
      <c r="I29" s="196"/>
      <c r="J29" s="159">
        <f t="shared" si="1"/>
        <v>0</v>
      </c>
      <c r="K29" s="109">
        <f>SUM($J$8:J29)*J29</f>
        <v>0</v>
      </c>
      <c r="L29" s="160">
        <f t="shared" si="2"/>
        <v>0</v>
      </c>
      <c r="M29" s="201" t="str">
        <f t="shared" si="3"/>
        <v/>
      </c>
      <c r="N29" s="217" t="b">
        <f t="shared" si="4"/>
        <v>0</v>
      </c>
      <c r="O29" s="159">
        <f t="shared" si="5"/>
        <v>0</v>
      </c>
      <c r="P29" s="109">
        <f>SUM($O$8:O29)*O29</f>
        <v>0</v>
      </c>
      <c r="Q29" s="160">
        <f t="shared" si="6"/>
        <v>0</v>
      </c>
      <c r="R29" s="201" t="str">
        <f t="shared" si="7"/>
        <v/>
      </c>
      <c r="S29" s="217" t="b">
        <f t="shared" si="8"/>
        <v>0</v>
      </c>
      <c r="T29" s="110"/>
      <c r="U29" s="159">
        <f t="shared" si="9"/>
        <v>0</v>
      </c>
      <c r="V29" s="109">
        <f>SUM($U$8:U29)*U29</f>
        <v>0</v>
      </c>
      <c r="W29" s="160">
        <f t="shared" si="10"/>
        <v>0</v>
      </c>
      <c r="X29" s="201" t="str">
        <f t="shared" si="11"/>
        <v/>
      </c>
      <c r="Y29" s="217" t="str">
        <f t="shared" si="12"/>
        <v/>
      </c>
      <c r="AL29" s="182" t="str">
        <f t="shared" si="15"/>
        <v>0</v>
      </c>
      <c r="AM29" s="182">
        <f t="shared" si="16"/>
        <v>0</v>
      </c>
    </row>
    <row r="30" spans="1:39" x14ac:dyDescent="0.25">
      <c r="A30" s="106"/>
      <c r="B30" s="157">
        <f t="shared" si="0"/>
        <v>1</v>
      </c>
      <c r="C30" s="105"/>
      <c r="D30" s="106">
        <f>IF(ISERROR(VLOOKUP(C30,FSGT5_Inscr!$F$7:$L$107,2,FALSE))=TRUE,VLOOKUP(C30,FSGT6_Inscr!$F$7:$L$105,2,FALSE),(VLOOKUP(C30,FSGT5_Inscr!$F$7:$L$107,2,FALSE)))</f>
        <v>0</v>
      </c>
      <c r="E30" s="106">
        <f>IF(ISERROR(VLOOKUP(C30,FSGT5_Inscr!$F$7:$L$107,3,FALSE))=TRUE,VLOOKUP(C30,FSGT6_Inscr!$F$7:$L$105,3,FALSE),(VLOOKUP(C30,FSGT5_Inscr!$F$7:$L$107,3,FALSE)))</f>
        <v>0</v>
      </c>
      <c r="F30" s="106">
        <f>IF(ISERROR(VLOOKUP(C30,FSGT5_Inscr!$F$7:$L$107,4,FALSE))=TRUE,VLOOKUP(C30,FSGT6_Inscr!$F$7:$L$105,4,FALSE),(VLOOKUP(C30,FSGT5_Inscr!$F$7:$L$107,4,FALSE)))</f>
        <v>0</v>
      </c>
      <c r="G30" s="106">
        <f>IF(ISERROR(VLOOKUP(C30,FSGT5_Inscr!$F$7:$L$107,5,FALSE))=TRUE,VLOOKUP(C30,FSGT6_Inscr!$F$7:$L$105,5,FALSE),(VLOOKUP(C30,FSGT5_Inscr!$F$7:$L$107,5,FALSE)))</f>
        <v>0</v>
      </c>
      <c r="H30" s="106">
        <f>IF(ISERROR(VLOOKUP(C30,FSGT5_Inscr!$F$7:$L$107,6,FALSE))=TRUE,VLOOKUP(C30,FSGT6_Inscr!$F$7:$L$105,6,FALSE),(VLOOKUP(C30,FSGT5_Inscr!$F$7:$L$107,6,FALSE)))</f>
        <v>0</v>
      </c>
      <c r="I30" s="196"/>
      <c r="J30" s="159">
        <f t="shared" si="1"/>
        <v>0</v>
      </c>
      <c r="K30" s="109">
        <f>SUM($J$8:J30)*J30</f>
        <v>0</v>
      </c>
      <c r="L30" s="160">
        <f t="shared" si="2"/>
        <v>0</v>
      </c>
      <c r="M30" s="201" t="str">
        <f t="shared" si="3"/>
        <v/>
      </c>
      <c r="N30" s="217" t="b">
        <f t="shared" si="4"/>
        <v>0</v>
      </c>
      <c r="O30" s="159">
        <f t="shared" si="5"/>
        <v>0</v>
      </c>
      <c r="P30" s="109">
        <f>SUM($O$8:O30)*O30</f>
        <v>0</v>
      </c>
      <c r="Q30" s="160">
        <f t="shared" si="6"/>
        <v>0</v>
      </c>
      <c r="R30" s="201" t="str">
        <f t="shared" si="7"/>
        <v/>
      </c>
      <c r="S30" s="217" t="b">
        <f t="shared" si="8"/>
        <v>0</v>
      </c>
      <c r="T30" s="110"/>
      <c r="U30" s="159">
        <f t="shared" si="9"/>
        <v>0</v>
      </c>
      <c r="V30" s="109">
        <f>SUM($U$8:U30)*U30</f>
        <v>0</v>
      </c>
      <c r="W30" s="160">
        <f t="shared" si="10"/>
        <v>0</v>
      </c>
      <c r="X30" s="201" t="str">
        <f t="shared" si="11"/>
        <v/>
      </c>
      <c r="Y30" s="217" t="str">
        <f t="shared" si="12"/>
        <v/>
      </c>
      <c r="AL30" s="182" t="str">
        <f t="shared" si="15"/>
        <v>0</v>
      </c>
      <c r="AM30" s="182">
        <f t="shared" si="16"/>
        <v>0</v>
      </c>
    </row>
    <row r="31" spans="1:39" x14ac:dyDescent="0.25">
      <c r="A31" s="106"/>
      <c r="B31" s="157">
        <f t="shared" si="0"/>
        <v>1</v>
      </c>
      <c r="C31" s="105"/>
      <c r="D31" s="106">
        <f>IF(ISERROR(VLOOKUP(C31,FSGT5_Inscr!$F$7:$L$107,2,FALSE))=TRUE,VLOOKUP(C31,FSGT6_Inscr!$F$7:$L$105,2,FALSE),(VLOOKUP(C31,FSGT5_Inscr!$F$7:$L$107,2,FALSE)))</f>
        <v>0</v>
      </c>
      <c r="E31" s="106">
        <f>IF(ISERROR(VLOOKUP(C31,FSGT5_Inscr!$F$7:$L$107,3,FALSE))=TRUE,VLOOKUP(C31,FSGT6_Inscr!$F$7:$L$105,3,FALSE),(VLOOKUP(C31,FSGT5_Inscr!$F$7:$L$107,3,FALSE)))</f>
        <v>0</v>
      </c>
      <c r="F31" s="106">
        <f>IF(ISERROR(VLOOKUP(C31,FSGT5_Inscr!$F$7:$L$107,4,FALSE))=TRUE,VLOOKUP(C31,FSGT6_Inscr!$F$7:$L$105,4,FALSE),(VLOOKUP(C31,FSGT5_Inscr!$F$7:$L$107,4,FALSE)))</f>
        <v>0</v>
      </c>
      <c r="G31" s="106">
        <f>IF(ISERROR(VLOOKUP(C31,FSGT5_Inscr!$F$7:$L$107,5,FALSE))=TRUE,VLOOKUP(C31,FSGT6_Inscr!$F$7:$L$105,5,FALSE),(VLOOKUP(C31,FSGT5_Inscr!$F$7:$L$107,5,FALSE)))</f>
        <v>0</v>
      </c>
      <c r="H31" s="106">
        <f>IF(ISERROR(VLOOKUP(C31,FSGT5_Inscr!$F$7:$L$107,6,FALSE))=TRUE,VLOOKUP(C31,FSGT6_Inscr!$F$7:$L$105,6,FALSE),(VLOOKUP(C31,FSGT5_Inscr!$F$7:$L$107,6,FALSE)))</f>
        <v>0</v>
      </c>
      <c r="I31" s="196"/>
      <c r="J31" s="159">
        <f t="shared" si="1"/>
        <v>0</v>
      </c>
      <c r="K31" s="109">
        <f>SUM($J$8:J31)*J31</f>
        <v>0</v>
      </c>
      <c r="L31" s="160">
        <f t="shared" si="2"/>
        <v>0</v>
      </c>
      <c r="M31" s="201" t="str">
        <f t="shared" si="3"/>
        <v/>
      </c>
      <c r="N31" s="217" t="b">
        <f t="shared" si="4"/>
        <v>0</v>
      </c>
      <c r="O31" s="159">
        <f t="shared" si="5"/>
        <v>0</v>
      </c>
      <c r="P31" s="109">
        <f>SUM($O$8:O31)*O31</f>
        <v>0</v>
      </c>
      <c r="Q31" s="160">
        <f t="shared" si="6"/>
        <v>0</v>
      </c>
      <c r="R31" s="201" t="str">
        <f t="shared" si="7"/>
        <v/>
      </c>
      <c r="S31" s="217" t="b">
        <f t="shared" si="8"/>
        <v>0</v>
      </c>
      <c r="T31" s="110"/>
      <c r="U31" s="159">
        <f t="shared" si="9"/>
        <v>0</v>
      </c>
      <c r="V31" s="109">
        <f>SUM($U$8:U31)*U31</f>
        <v>0</v>
      </c>
      <c r="W31" s="160">
        <f t="shared" si="10"/>
        <v>0</v>
      </c>
      <c r="X31" s="201" t="str">
        <f t="shared" si="11"/>
        <v/>
      </c>
      <c r="Y31" s="217" t="str">
        <f t="shared" si="12"/>
        <v/>
      </c>
      <c r="AL31" s="182" t="str">
        <f t="shared" si="15"/>
        <v>0</v>
      </c>
      <c r="AM31" s="182">
        <f t="shared" si="16"/>
        <v>0</v>
      </c>
    </row>
    <row r="32" spans="1:39" x14ac:dyDescent="0.25">
      <c r="A32" s="106"/>
      <c r="B32" s="157">
        <f t="shared" si="0"/>
        <v>1</v>
      </c>
      <c r="C32" s="105"/>
      <c r="D32" s="106">
        <f>IF(ISERROR(VLOOKUP(C32,FSGT5_Inscr!$F$7:$L$107,2,FALSE))=TRUE,VLOOKUP(C32,FSGT6_Inscr!$F$7:$L$105,2,FALSE),(VLOOKUP(C32,FSGT5_Inscr!$F$7:$L$107,2,FALSE)))</f>
        <v>0</v>
      </c>
      <c r="E32" s="106">
        <f>IF(ISERROR(VLOOKUP(C32,FSGT5_Inscr!$F$7:$L$107,3,FALSE))=TRUE,VLOOKUP(C32,FSGT6_Inscr!$F$7:$L$105,3,FALSE),(VLOOKUP(C32,FSGT5_Inscr!$F$7:$L$107,3,FALSE)))</f>
        <v>0</v>
      </c>
      <c r="F32" s="106">
        <f>IF(ISERROR(VLOOKUP(C32,FSGT5_Inscr!$F$7:$L$107,4,FALSE))=TRUE,VLOOKUP(C32,FSGT6_Inscr!$F$7:$L$105,4,FALSE),(VLOOKUP(C32,FSGT5_Inscr!$F$7:$L$107,4,FALSE)))</f>
        <v>0</v>
      </c>
      <c r="G32" s="106">
        <f>IF(ISERROR(VLOOKUP(C32,FSGT5_Inscr!$F$7:$L$107,5,FALSE))=TRUE,VLOOKUP(C32,FSGT6_Inscr!$F$7:$L$105,5,FALSE),(VLOOKUP(C32,FSGT5_Inscr!$F$7:$L$107,5,FALSE)))</f>
        <v>0</v>
      </c>
      <c r="H32" s="106">
        <f>IF(ISERROR(VLOOKUP(C32,FSGT5_Inscr!$F$7:$L$107,6,FALSE))=TRUE,VLOOKUP(C32,FSGT6_Inscr!$F$7:$L$105,6,FALSE),(VLOOKUP(C32,FSGT5_Inscr!$F$7:$L$107,6,FALSE)))</f>
        <v>0</v>
      </c>
      <c r="I32" s="196"/>
      <c r="J32" s="159">
        <f t="shared" si="1"/>
        <v>0</v>
      </c>
      <c r="K32" s="109">
        <f>SUM($J$8:J32)*J32</f>
        <v>0</v>
      </c>
      <c r="L32" s="160">
        <f t="shared" si="2"/>
        <v>0</v>
      </c>
      <c r="M32" s="201" t="str">
        <f t="shared" si="3"/>
        <v/>
      </c>
      <c r="N32" s="217" t="b">
        <f t="shared" si="4"/>
        <v>0</v>
      </c>
      <c r="O32" s="159">
        <f t="shared" si="5"/>
        <v>0</v>
      </c>
      <c r="P32" s="109">
        <f>SUM($O$8:O32)*O32</f>
        <v>0</v>
      </c>
      <c r="Q32" s="160">
        <f t="shared" si="6"/>
        <v>0</v>
      </c>
      <c r="R32" s="201" t="str">
        <f t="shared" si="7"/>
        <v/>
      </c>
      <c r="S32" s="217" t="b">
        <f t="shared" si="8"/>
        <v>0</v>
      </c>
      <c r="T32" s="110"/>
      <c r="U32" s="159">
        <f t="shared" si="9"/>
        <v>0</v>
      </c>
      <c r="V32" s="109">
        <f>SUM($U$8:U32)*U32</f>
        <v>0</v>
      </c>
      <c r="W32" s="160">
        <f t="shared" si="10"/>
        <v>0</v>
      </c>
      <c r="X32" s="201" t="str">
        <f t="shared" si="11"/>
        <v/>
      </c>
      <c r="Y32" s="217" t="str">
        <f t="shared" si="12"/>
        <v/>
      </c>
      <c r="AL32" s="182" t="str">
        <f t="shared" si="15"/>
        <v>0</v>
      </c>
      <c r="AM32" s="182">
        <f t="shared" si="16"/>
        <v>0</v>
      </c>
    </row>
    <row r="33" spans="1:39" x14ac:dyDescent="0.25">
      <c r="A33" s="106"/>
      <c r="B33" s="157">
        <f t="shared" si="0"/>
        <v>1</v>
      </c>
      <c r="C33" s="105"/>
      <c r="D33" s="106">
        <f>IF(ISERROR(VLOOKUP(C33,FSGT5_Inscr!$F$7:$L$107,2,FALSE))=TRUE,VLOOKUP(C33,FSGT6_Inscr!$F$7:$L$105,2,FALSE),(VLOOKUP(C33,FSGT5_Inscr!$F$7:$L$107,2,FALSE)))</f>
        <v>0</v>
      </c>
      <c r="E33" s="106">
        <f>IF(ISERROR(VLOOKUP(C33,FSGT5_Inscr!$F$7:$L$107,3,FALSE))=TRUE,VLOOKUP(C33,FSGT6_Inscr!$F$7:$L$105,3,FALSE),(VLOOKUP(C33,FSGT5_Inscr!$F$7:$L$107,3,FALSE)))</f>
        <v>0</v>
      </c>
      <c r="F33" s="106">
        <f>IF(ISERROR(VLOOKUP(C33,FSGT5_Inscr!$F$7:$L$107,4,FALSE))=TRUE,VLOOKUP(C33,FSGT6_Inscr!$F$7:$L$105,4,FALSE),(VLOOKUP(C33,FSGT5_Inscr!$F$7:$L$107,4,FALSE)))</f>
        <v>0</v>
      </c>
      <c r="G33" s="106">
        <f>IF(ISERROR(VLOOKUP(C33,FSGT5_Inscr!$F$7:$L$107,5,FALSE))=TRUE,VLOOKUP(C33,FSGT6_Inscr!$F$7:$L$105,5,FALSE),(VLOOKUP(C33,FSGT5_Inscr!$F$7:$L$107,5,FALSE)))</f>
        <v>0</v>
      </c>
      <c r="H33" s="106">
        <f>IF(ISERROR(VLOOKUP(C33,FSGT5_Inscr!$F$7:$L$107,6,FALSE))=TRUE,VLOOKUP(C33,FSGT6_Inscr!$F$7:$L$105,6,FALSE),(VLOOKUP(C33,FSGT5_Inscr!$F$7:$L$107,6,FALSE)))</f>
        <v>0</v>
      </c>
      <c r="I33" s="196"/>
      <c r="J33" s="159">
        <f t="shared" si="1"/>
        <v>0</v>
      </c>
      <c r="K33" s="109">
        <f>SUM($J$8:J33)*J33</f>
        <v>0</v>
      </c>
      <c r="L33" s="160">
        <f t="shared" si="2"/>
        <v>0</v>
      </c>
      <c r="M33" s="201" t="str">
        <f t="shared" si="3"/>
        <v/>
      </c>
      <c r="N33" s="217" t="b">
        <f t="shared" si="4"/>
        <v>0</v>
      </c>
      <c r="O33" s="159">
        <f t="shared" si="5"/>
        <v>0</v>
      </c>
      <c r="P33" s="109">
        <f>SUM($O$8:O33)*O33</f>
        <v>0</v>
      </c>
      <c r="Q33" s="160">
        <f t="shared" si="6"/>
        <v>0</v>
      </c>
      <c r="R33" s="201" t="str">
        <f t="shared" si="7"/>
        <v/>
      </c>
      <c r="S33" s="217" t="b">
        <f t="shared" si="8"/>
        <v>0</v>
      </c>
      <c r="T33" s="110"/>
      <c r="U33" s="159">
        <f t="shared" si="9"/>
        <v>0</v>
      </c>
      <c r="V33" s="109">
        <f>SUM($U$8:U33)*U33</f>
        <v>0</v>
      </c>
      <c r="W33" s="160">
        <f t="shared" si="10"/>
        <v>0</v>
      </c>
      <c r="X33" s="201" t="str">
        <f t="shared" si="11"/>
        <v/>
      </c>
      <c r="Y33" s="217" t="str">
        <f t="shared" si="12"/>
        <v/>
      </c>
      <c r="AL33" s="182" t="str">
        <f t="shared" si="15"/>
        <v>0</v>
      </c>
      <c r="AM33" s="182">
        <f t="shared" si="16"/>
        <v>0</v>
      </c>
    </row>
    <row r="34" spans="1:39" x14ac:dyDescent="0.25">
      <c r="A34" s="106"/>
      <c r="B34" s="157">
        <f t="shared" si="0"/>
        <v>1</v>
      </c>
      <c r="C34" s="105"/>
      <c r="D34" s="106">
        <f>IF(ISERROR(VLOOKUP(C34,FSGT5_Inscr!$F$7:$L$107,2,FALSE))=TRUE,VLOOKUP(C34,FSGT6_Inscr!$F$7:$L$105,2,FALSE),(VLOOKUP(C34,FSGT5_Inscr!$F$7:$L$107,2,FALSE)))</f>
        <v>0</v>
      </c>
      <c r="E34" s="106">
        <f>IF(ISERROR(VLOOKUP(C34,FSGT5_Inscr!$F$7:$L$107,3,FALSE))=TRUE,VLOOKUP(C34,FSGT6_Inscr!$F$7:$L$105,3,FALSE),(VLOOKUP(C34,FSGT5_Inscr!$F$7:$L$107,3,FALSE)))</f>
        <v>0</v>
      </c>
      <c r="F34" s="106">
        <f>IF(ISERROR(VLOOKUP(C34,FSGT5_Inscr!$F$7:$L$107,4,FALSE))=TRUE,VLOOKUP(C34,FSGT6_Inscr!$F$7:$L$105,4,FALSE),(VLOOKUP(C34,FSGT5_Inscr!$F$7:$L$107,4,FALSE)))</f>
        <v>0</v>
      </c>
      <c r="G34" s="106">
        <f>IF(ISERROR(VLOOKUP(C34,FSGT5_Inscr!$F$7:$L$107,5,FALSE))=TRUE,VLOOKUP(C34,FSGT6_Inscr!$F$7:$L$105,5,FALSE),(VLOOKUP(C34,FSGT5_Inscr!$F$7:$L$107,5,FALSE)))</f>
        <v>0</v>
      </c>
      <c r="H34" s="106">
        <f>IF(ISERROR(VLOOKUP(C34,FSGT5_Inscr!$F$7:$L$107,6,FALSE))=TRUE,VLOOKUP(C34,FSGT6_Inscr!$F$7:$L$105,6,FALSE),(VLOOKUP(C34,FSGT5_Inscr!$F$7:$L$107,6,FALSE)))</f>
        <v>0</v>
      </c>
      <c r="I34" s="196"/>
      <c r="J34" s="159">
        <f t="shared" si="1"/>
        <v>0</v>
      </c>
      <c r="K34" s="109">
        <f>SUM($J$8:J34)*J34</f>
        <v>0</v>
      </c>
      <c r="L34" s="160">
        <f t="shared" si="2"/>
        <v>0</v>
      </c>
      <c r="M34" s="201" t="str">
        <f t="shared" si="3"/>
        <v/>
      </c>
      <c r="N34" s="217" t="b">
        <f t="shared" si="4"/>
        <v>0</v>
      </c>
      <c r="O34" s="159">
        <f t="shared" si="5"/>
        <v>0</v>
      </c>
      <c r="P34" s="109">
        <f>SUM($O$8:O34)*O34</f>
        <v>0</v>
      </c>
      <c r="Q34" s="160">
        <f t="shared" si="6"/>
        <v>0</v>
      </c>
      <c r="R34" s="201" t="str">
        <f t="shared" si="7"/>
        <v/>
      </c>
      <c r="S34" s="217" t="b">
        <f t="shared" si="8"/>
        <v>0</v>
      </c>
      <c r="T34" s="110"/>
      <c r="U34" s="159">
        <f t="shared" si="9"/>
        <v>0</v>
      </c>
      <c r="V34" s="109">
        <f>SUM($U$8:U34)*U34</f>
        <v>0</v>
      </c>
      <c r="W34" s="160">
        <f t="shared" si="10"/>
        <v>0</v>
      </c>
      <c r="X34" s="201" t="str">
        <f t="shared" si="11"/>
        <v/>
      </c>
      <c r="Y34" s="217" t="str">
        <f t="shared" si="12"/>
        <v/>
      </c>
      <c r="AL34" s="182" t="str">
        <f t="shared" si="15"/>
        <v>0</v>
      </c>
      <c r="AM34" s="182">
        <f t="shared" si="16"/>
        <v>0</v>
      </c>
    </row>
    <row r="35" spans="1:39" x14ac:dyDescent="0.25">
      <c r="A35" s="106"/>
      <c r="B35" s="157">
        <f t="shared" si="0"/>
        <v>1</v>
      </c>
      <c r="C35" s="105"/>
      <c r="D35" s="106">
        <f>IF(ISERROR(VLOOKUP(C35,FSGT5_Inscr!$F$7:$L$107,2,FALSE))=TRUE,VLOOKUP(C35,FSGT6_Inscr!$F$7:$L$105,2,FALSE),(VLOOKUP(C35,FSGT5_Inscr!$F$7:$L$107,2,FALSE)))</f>
        <v>0</v>
      </c>
      <c r="E35" s="106">
        <f>IF(ISERROR(VLOOKUP(C35,FSGT5_Inscr!$F$7:$L$107,3,FALSE))=TRUE,VLOOKUP(C35,FSGT6_Inscr!$F$7:$L$105,3,FALSE),(VLOOKUP(C35,FSGT5_Inscr!$F$7:$L$107,3,FALSE)))</f>
        <v>0</v>
      </c>
      <c r="F35" s="106">
        <f>IF(ISERROR(VLOOKUP(C35,FSGT5_Inscr!$F$7:$L$107,4,FALSE))=TRUE,VLOOKUP(C35,FSGT6_Inscr!$F$7:$L$105,4,FALSE),(VLOOKUP(C35,FSGT5_Inscr!$F$7:$L$107,4,FALSE)))</f>
        <v>0</v>
      </c>
      <c r="G35" s="106">
        <f>IF(ISERROR(VLOOKUP(C35,FSGT5_Inscr!$F$7:$L$107,5,FALSE))=TRUE,VLOOKUP(C35,FSGT6_Inscr!$F$7:$L$105,5,FALSE),(VLOOKUP(C35,FSGT5_Inscr!$F$7:$L$107,5,FALSE)))</f>
        <v>0</v>
      </c>
      <c r="H35" s="106">
        <f>IF(ISERROR(VLOOKUP(C35,FSGT5_Inscr!$F$7:$L$107,6,FALSE))=TRUE,VLOOKUP(C35,FSGT6_Inscr!$F$7:$L$105,6,FALSE),(VLOOKUP(C35,FSGT5_Inscr!$F$7:$L$107,6,FALSE)))</f>
        <v>0</v>
      </c>
      <c r="I35" s="196"/>
      <c r="J35" s="159">
        <f t="shared" si="1"/>
        <v>0</v>
      </c>
      <c r="K35" s="109">
        <f>SUM($J$8:J35)*J35</f>
        <v>0</v>
      </c>
      <c r="L35" s="160">
        <f t="shared" si="2"/>
        <v>0</v>
      </c>
      <c r="M35" s="201" t="str">
        <f t="shared" si="3"/>
        <v/>
      </c>
      <c r="N35" s="217" t="b">
        <f t="shared" si="4"/>
        <v>0</v>
      </c>
      <c r="O35" s="159">
        <f t="shared" si="5"/>
        <v>0</v>
      </c>
      <c r="P35" s="109">
        <f>SUM($O$8:O35)*O35</f>
        <v>0</v>
      </c>
      <c r="Q35" s="160">
        <f t="shared" si="6"/>
        <v>0</v>
      </c>
      <c r="R35" s="201" t="str">
        <f t="shared" si="7"/>
        <v/>
      </c>
      <c r="S35" s="217" t="b">
        <f t="shared" si="8"/>
        <v>0</v>
      </c>
      <c r="T35" s="110"/>
      <c r="U35" s="159">
        <f t="shared" si="9"/>
        <v>0</v>
      </c>
      <c r="V35" s="109">
        <f>SUM($U$8:U35)*U35</f>
        <v>0</v>
      </c>
      <c r="W35" s="160">
        <f t="shared" si="10"/>
        <v>0</v>
      </c>
      <c r="X35" s="201" t="str">
        <f t="shared" si="11"/>
        <v/>
      </c>
      <c r="Y35" s="217" t="str">
        <f t="shared" si="12"/>
        <v/>
      </c>
      <c r="AL35" s="182" t="str">
        <f t="shared" si="15"/>
        <v>0</v>
      </c>
      <c r="AM35" s="182">
        <f t="shared" si="16"/>
        <v>0</v>
      </c>
    </row>
    <row r="36" spans="1:39" x14ac:dyDescent="0.25">
      <c r="A36" s="106"/>
      <c r="B36" s="157">
        <f t="shared" si="0"/>
        <v>1</v>
      </c>
      <c r="C36" s="105"/>
      <c r="D36" s="106">
        <f>IF(ISERROR(VLOOKUP(C36,FSGT5_Inscr!$F$7:$L$107,2,FALSE))=TRUE,VLOOKUP(C36,FSGT6_Inscr!$F$7:$L$105,2,FALSE),(VLOOKUP(C36,FSGT5_Inscr!$F$7:$L$107,2,FALSE)))</f>
        <v>0</v>
      </c>
      <c r="E36" s="106">
        <f>IF(ISERROR(VLOOKUP(C36,FSGT5_Inscr!$F$7:$L$107,3,FALSE))=TRUE,VLOOKUP(C36,FSGT6_Inscr!$F$7:$L$105,3,FALSE),(VLOOKUP(C36,FSGT5_Inscr!$F$7:$L$107,3,FALSE)))</f>
        <v>0</v>
      </c>
      <c r="F36" s="106">
        <f>IF(ISERROR(VLOOKUP(C36,FSGT5_Inscr!$F$7:$L$107,4,FALSE))=TRUE,VLOOKUP(C36,FSGT6_Inscr!$F$7:$L$105,4,FALSE),(VLOOKUP(C36,FSGT5_Inscr!$F$7:$L$107,4,FALSE)))</f>
        <v>0</v>
      </c>
      <c r="G36" s="106">
        <f>IF(ISERROR(VLOOKUP(C36,FSGT5_Inscr!$F$7:$L$107,5,FALSE))=TRUE,VLOOKUP(C36,FSGT6_Inscr!$F$7:$L$105,5,FALSE),(VLOOKUP(C36,FSGT5_Inscr!$F$7:$L$107,5,FALSE)))</f>
        <v>0</v>
      </c>
      <c r="H36" s="106">
        <f>IF(ISERROR(VLOOKUP(C36,FSGT5_Inscr!$F$7:$L$107,6,FALSE))=TRUE,VLOOKUP(C36,FSGT6_Inscr!$F$7:$L$105,6,FALSE),(VLOOKUP(C36,FSGT5_Inscr!$F$7:$L$107,6,FALSE)))</f>
        <v>0</v>
      </c>
      <c r="I36" s="196"/>
      <c r="J36" s="159">
        <f t="shared" si="1"/>
        <v>0</v>
      </c>
      <c r="K36" s="109">
        <f>SUM($J$8:J36)*J36</f>
        <v>0</v>
      </c>
      <c r="L36" s="160">
        <f t="shared" si="2"/>
        <v>0</v>
      </c>
      <c r="M36" s="201" t="str">
        <f t="shared" si="3"/>
        <v/>
      </c>
      <c r="N36" s="217" t="b">
        <f t="shared" si="4"/>
        <v>0</v>
      </c>
      <c r="O36" s="159">
        <f t="shared" si="5"/>
        <v>0</v>
      </c>
      <c r="P36" s="109">
        <f>SUM($O$8:O36)*O36</f>
        <v>0</v>
      </c>
      <c r="Q36" s="160">
        <f t="shared" si="6"/>
        <v>0</v>
      </c>
      <c r="R36" s="201" t="str">
        <f t="shared" si="7"/>
        <v/>
      </c>
      <c r="S36" s="217" t="b">
        <f t="shared" si="8"/>
        <v>0</v>
      </c>
      <c r="T36" s="110"/>
      <c r="U36" s="159">
        <f t="shared" si="9"/>
        <v>0</v>
      </c>
      <c r="V36" s="109">
        <f>SUM($U$8:U36)*U36</f>
        <v>0</v>
      </c>
      <c r="W36" s="160">
        <f t="shared" si="10"/>
        <v>0</v>
      </c>
      <c r="X36" s="201" t="str">
        <f t="shared" si="11"/>
        <v/>
      </c>
      <c r="Y36" s="217" t="str">
        <f t="shared" si="12"/>
        <v/>
      </c>
      <c r="AL36" s="182" t="str">
        <f t="shared" si="15"/>
        <v>0</v>
      </c>
      <c r="AM36" s="182">
        <f t="shared" si="16"/>
        <v>0</v>
      </c>
    </row>
    <row r="37" spans="1:39" x14ac:dyDescent="0.25">
      <c r="A37" s="106"/>
      <c r="B37" s="157">
        <f t="shared" si="0"/>
        <v>1</v>
      </c>
      <c r="C37" s="105"/>
      <c r="D37" s="106">
        <f>IF(ISERROR(VLOOKUP(C37,FSGT5_Inscr!$F$7:$L$107,2,FALSE))=TRUE,VLOOKUP(C37,FSGT6_Inscr!$F$7:$L$105,2,FALSE),(VLOOKUP(C37,FSGT5_Inscr!$F$7:$L$107,2,FALSE)))</f>
        <v>0</v>
      </c>
      <c r="E37" s="106">
        <f>IF(ISERROR(VLOOKUP(C37,FSGT5_Inscr!$F$7:$L$107,3,FALSE))=TRUE,VLOOKUP(C37,FSGT6_Inscr!$F$7:$L$105,3,FALSE),(VLOOKUP(C37,FSGT5_Inscr!$F$7:$L$107,3,FALSE)))</f>
        <v>0</v>
      </c>
      <c r="F37" s="106">
        <f>IF(ISERROR(VLOOKUP(C37,FSGT5_Inscr!$F$7:$L$107,4,FALSE))=TRUE,VLOOKUP(C37,FSGT6_Inscr!$F$7:$L$105,4,FALSE),(VLOOKUP(C37,FSGT5_Inscr!$F$7:$L$107,4,FALSE)))</f>
        <v>0</v>
      </c>
      <c r="G37" s="106">
        <f>IF(ISERROR(VLOOKUP(C37,FSGT5_Inscr!$F$7:$L$107,5,FALSE))=TRUE,VLOOKUP(C37,FSGT6_Inscr!$F$7:$L$105,5,FALSE),(VLOOKUP(C37,FSGT5_Inscr!$F$7:$L$107,5,FALSE)))</f>
        <v>0</v>
      </c>
      <c r="H37" s="106">
        <f>IF(ISERROR(VLOOKUP(C37,FSGT5_Inscr!$F$7:$L$107,6,FALSE))=TRUE,VLOOKUP(C37,FSGT6_Inscr!$F$7:$L$105,6,FALSE),(VLOOKUP(C37,FSGT5_Inscr!$F$7:$L$107,6,FALSE)))</f>
        <v>0</v>
      </c>
      <c r="I37" s="196"/>
      <c r="J37" s="159">
        <f t="shared" si="1"/>
        <v>0</v>
      </c>
      <c r="K37" s="109">
        <f>SUM($J$8:J37)*J37</f>
        <v>0</v>
      </c>
      <c r="L37" s="160">
        <f t="shared" si="2"/>
        <v>0</v>
      </c>
      <c r="M37" s="201" t="str">
        <f t="shared" si="3"/>
        <v/>
      </c>
      <c r="N37" s="217" t="b">
        <f t="shared" si="4"/>
        <v>0</v>
      </c>
      <c r="O37" s="159">
        <f t="shared" si="5"/>
        <v>0</v>
      </c>
      <c r="P37" s="109">
        <f>SUM($O$8:O37)*O37</f>
        <v>0</v>
      </c>
      <c r="Q37" s="160">
        <f t="shared" si="6"/>
        <v>0</v>
      </c>
      <c r="R37" s="201" t="str">
        <f t="shared" si="7"/>
        <v/>
      </c>
      <c r="S37" s="217" t="b">
        <f t="shared" si="8"/>
        <v>0</v>
      </c>
      <c r="T37" s="110"/>
      <c r="U37" s="159">
        <f t="shared" si="9"/>
        <v>0</v>
      </c>
      <c r="V37" s="109">
        <f>SUM($U$8:U37)*U37</f>
        <v>0</v>
      </c>
      <c r="W37" s="160">
        <f t="shared" si="10"/>
        <v>0</v>
      </c>
      <c r="X37" s="201" t="str">
        <f t="shared" si="11"/>
        <v/>
      </c>
      <c r="Y37" s="217" t="str">
        <f t="shared" si="12"/>
        <v/>
      </c>
      <c r="AL37" s="182" t="str">
        <f t="shared" si="15"/>
        <v>0</v>
      </c>
      <c r="AM37" s="182">
        <f t="shared" si="16"/>
        <v>0</v>
      </c>
    </row>
    <row r="38" spans="1:39" x14ac:dyDescent="0.25">
      <c r="A38" s="106"/>
      <c r="B38" s="157">
        <f t="shared" si="0"/>
        <v>1</v>
      </c>
      <c r="C38" s="105"/>
      <c r="D38" s="106">
        <f>IF(ISERROR(VLOOKUP(C38,FSGT5_Inscr!$F$7:$L$107,2,FALSE))=TRUE,VLOOKUP(C38,FSGT6_Inscr!$F$7:$L$105,2,FALSE),(VLOOKUP(C38,FSGT5_Inscr!$F$7:$L$107,2,FALSE)))</f>
        <v>0</v>
      </c>
      <c r="E38" s="106">
        <f>IF(ISERROR(VLOOKUP(C38,FSGT5_Inscr!$F$7:$L$107,3,FALSE))=TRUE,VLOOKUP(C38,FSGT6_Inscr!$F$7:$L$105,3,FALSE),(VLOOKUP(C38,FSGT5_Inscr!$F$7:$L$107,3,FALSE)))</f>
        <v>0</v>
      </c>
      <c r="F38" s="106">
        <f>IF(ISERROR(VLOOKUP(C38,FSGT5_Inscr!$F$7:$L$107,4,FALSE))=TRUE,VLOOKUP(C38,FSGT6_Inscr!$F$7:$L$105,4,FALSE),(VLOOKUP(C38,FSGT5_Inscr!$F$7:$L$107,4,FALSE)))</f>
        <v>0</v>
      </c>
      <c r="G38" s="106">
        <f>IF(ISERROR(VLOOKUP(C38,FSGT5_Inscr!$F$7:$L$107,5,FALSE))=TRUE,VLOOKUP(C38,FSGT6_Inscr!$F$7:$L$105,5,FALSE),(VLOOKUP(C38,FSGT5_Inscr!$F$7:$L$107,5,FALSE)))</f>
        <v>0</v>
      </c>
      <c r="H38" s="106">
        <f>IF(ISERROR(VLOOKUP(C38,FSGT5_Inscr!$F$7:$L$107,6,FALSE))=TRUE,VLOOKUP(C38,FSGT6_Inscr!$F$7:$L$105,6,FALSE),(VLOOKUP(C38,FSGT5_Inscr!$F$7:$L$107,6,FALSE)))</f>
        <v>0</v>
      </c>
      <c r="I38" s="196"/>
      <c r="J38" s="159">
        <f t="shared" si="1"/>
        <v>0</v>
      </c>
      <c r="K38" s="109">
        <f>SUM($J$8:J38)*J38</f>
        <v>0</v>
      </c>
      <c r="L38" s="160">
        <f t="shared" si="2"/>
        <v>0</v>
      </c>
      <c r="M38" s="201" t="str">
        <f t="shared" si="3"/>
        <v/>
      </c>
      <c r="N38" s="217" t="b">
        <f t="shared" si="4"/>
        <v>0</v>
      </c>
      <c r="O38" s="159">
        <f t="shared" si="5"/>
        <v>0</v>
      </c>
      <c r="P38" s="109">
        <f>SUM($O$8:O38)*O38</f>
        <v>0</v>
      </c>
      <c r="Q38" s="160">
        <f t="shared" si="6"/>
        <v>0</v>
      </c>
      <c r="R38" s="201" t="str">
        <f t="shared" si="7"/>
        <v/>
      </c>
      <c r="S38" s="217" t="b">
        <f t="shared" si="8"/>
        <v>0</v>
      </c>
      <c r="T38" s="110"/>
      <c r="U38" s="159">
        <f t="shared" si="9"/>
        <v>0</v>
      </c>
      <c r="V38" s="109">
        <f>SUM($U$8:U38)*U38</f>
        <v>0</v>
      </c>
      <c r="W38" s="160">
        <f t="shared" si="10"/>
        <v>0</v>
      </c>
      <c r="X38" s="201" t="str">
        <f t="shared" si="11"/>
        <v/>
      </c>
      <c r="Y38" s="217" t="str">
        <f t="shared" si="12"/>
        <v/>
      </c>
      <c r="AL38" s="182" t="str">
        <f t="shared" si="15"/>
        <v>0</v>
      </c>
      <c r="AM38" s="182">
        <f t="shared" si="16"/>
        <v>0</v>
      </c>
    </row>
    <row r="39" spans="1:39" x14ac:dyDescent="0.25">
      <c r="A39" s="106"/>
      <c r="B39" s="157">
        <f t="shared" si="0"/>
        <v>1</v>
      </c>
      <c r="C39" s="105"/>
      <c r="D39" s="106">
        <f>IF(ISERROR(VLOOKUP(C39,FSGT5_Inscr!$F$7:$L$107,2,FALSE))=TRUE,VLOOKUP(C39,FSGT6_Inscr!$F$7:$L$105,2,FALSE),(VLOOKUP(C39,FSGT5_Inscr!$F$7:$L$107,2,FALSE)))</f>
        <v>0</v>
      </c>
      <c r="E39" s="106">
        <f>IF(ISERROR(VLOOKUP(C39,FSGT5_Inscr!$F$7:$L$107,3,FALSE))=TRUE,VLOOKUP(C39,FSGT6_Inscr!$F$7:$L$105,3,FALSE),(VLOOKUP(C39,FSGT5_Inscr!$F$7:$L$107,3,FALSE)))</f>
        <v>0</v>
      </c>
      <c r="F39" s="106">
        <f>IF(ISERROR(VLOOKUP(C39,FSGT5_Inscr!$F$7:$L$107,4,FALSE))=TRUE,VLOOKUP(C39,FSGT6_Inscr!$F$7:$L$105,4,FALSE),(VLOOKUP(C39,FSGT5_Inscr!$F$7:$L$107,4,FALSE)))</f>
        <v>0</v>
      </c>
      <c r="G39" s="106">
        <f>IF(ISERROR(VLOOKUP(C39,FSGT5_Inscr!$F$7:$L$107,5,FALSE))=TRUE,VLOOKUP(C39,FSGT6_Inscr!$F$7:$L$105,5,FALSE),(VLOOKUP(C39,FSGT5_Inscr!$F$7:$L$107,5,FALSE)))</f>
        <v>0</v>
      </c>
      <c r="H39" s="106">
        <f>IF(ISERROR(VLOOKUP(C39,FSGT5_Inscr!$F$7:$L$107,6,FALSE))=TRUE,VLOOKUP(C39,FSGT6_Inscr!$F$7:$L$105,6,FALSE),(VLOOKUP(C39,FSGT5_Inscr!$F$7:$L$107,6,FALSE)))</f>
        <v>0</v>
      </c>
      <c r="I39" s="196"/>
      <c r="J39" s="159">
        <f t="shared" si="1"/>
        <v>0</v>
      </c>
      <c r="K39" s="109">
        <f>SUM($J$8:J39)*J39</f>
        <v>0</v>
      </c>
      <c r="L39" s="160">
        <f t="shared" si="2"/>
        <v>0</v>
      </c>
      <c r="M39" s="201" t="str">
        <f t="shared" si="3"/>
        <v/>
      </c>
      <c r="N39" s="217" t="b">
        <f t="shared" si="4"/>
        <v>0</v>
      </c>
      <c r="O39" s="159">
        <f t="shared" si="5"/>
        <v>0</v>
      </c>
      <c r="P39" s="109">
        <f>SUM($O$8:O39)*O39</f>
        <v>0</v>
      </c>
      <c r="Q39" s="160">
        <f t="shared" si="6"/>
        <v>0</v>
      </c>
      <c r="R39" s="201" t="str">
        <f t="shared" si="7"/>
        <v/>
      </c>
      <c r="S39" s="217" t="b">
        <f t="shared" si="8"/>
        <v>0</v>
      </c>
      <c r="T39" s="110"/>
      <c r="U39" s="159">
        <f t="shared" si="9"/>
        <v>0</v>
      </c>
      <c r="V39" s="109">
        <f>SUM($U$8:U39)*U39</f>
        <v>0</v>
      </c>
      <c r="W39" s="160">
        <f t="shared" si="10"/>
        <v>0</v>
      </c>
      <c r="X39" s="201" t="str">
        <f t="shared" si="11"/>
        <v/>
      </c>
      <c r="Y39" s="217" t="str">
        <f t="shared" si="12"/>
        <v/>
      </c>
      <c r="AL39" s="182" t="str">
        <f t="shared" si="15"/>
        <v>0</v>
      </c>
      <c r="AM39" s="182">
        <f t="shared" si="16"/>
        <v>0</v>
      </c>
    </row>
    <row r="40" spans="1:39" x14ac:dyDescent="0.25">
      <c r="A40" s="106"/>
      <c r="B40" s="157">
        <f t="shared" si="0"/>
        <v>1</v>
      </c>
      <c r="C40" s="105"/>
      <c r="D40" s="106">
        <f>IF(ISERROR(VLOOKUP(C40,FSGT5_Inscr!$F$7:$L$107,2,FALSE))=TRUE,VLOOKUP(C40,FSGT6_Inscr!$F$7:$L$105,2,FALSE),(VLOOKUP(C40,FSGT5_Inscr!$F$7:$L$107,2,FALSE)))</f>
        <v>0</v>
      </c>
      <c r="E40" s="106">
        <f>IF(ISERROR(VLOOKUP(C40,FSGT5_Inscr!$F$7:$L$107,3,FALSE))=TRUE,VLOOKUP(C40,FSGT6_Inscr!$F$7:$L$105,3,FALSE),(VLOOKUP(C40,FSGT5_Inscr!$F$7:$L$107,3,FALSE)))</f>
        <v>0</v>
      </c>
      <c r="F40" s="106">
        <f>IF(ISERROR(VLOOKUP(C40,FSGT5_Inscr!$F$7:$L$107,4,FALSE))=TRUE,VLOOKUP(C40,FSGT6_Inscr!$F$7:$L$105,4,FALSE),(VLOOKUP(C40,FSGT5_Inscr!$F$7:$L$107,4,FALSE)))</f>
        <v>0</v>
      </c>
      <c r="G40" s="106">
        <f>IF(ISERROR(VLOOKUP(C40,FSGT5_Inscr!$F$7:$L$107,5,FALSE))=TRUE,VLOOKUP(C40,FSGT6_Inscr!$F$7:$L$105,5,FALSE),(VLOOKUP(C40,FSGT5_Inscr!$F$7:$L$107,5,FALSE)))</f>
        <v>0</v>
      </c>
      <c r="H40" s="106">
        <f>IF(ISERROR(VLOOKUP(C40,FSGT5_Inscr!$F$7:$L$107,6,FALSE))=TRUE,VLOOKUP(C40,FSGT6_Inscr!$F$7:$L$105,6,FALSE),(VLOOKUP(C40,FSGT5_Inscr!$F$7:$L$107,6,FALSE)))</f>
        <v>0</v>
      </c>
      <c r="I40" s="196"/>
      <c r="J40" s="159">
        <f t="shared" si="1"/>
        <v>0</v>
      </c>
      <c r="K40" s="109">
        <f>SUM($J$8:J40)*J40</f>
        <v>0</v>
      </c>
      <c r="L40" s="160">
        <f t="shared" si="2"/>
        <v>0</v>
      </c>
      <c r="M40" s="201" t="str">
        <f t="shared" si="3"/>
        <v/>
      </c>
      <c r="N40" s="217" t="b">
        <f t="shared" si="4"/>
        <v>0</v>
      </c>
      <c r="O40" s="159">
        <f t="shared" si="5"/>
        <v>0</v>
      </c>
      <c r="P40" s="109">
        <f>SUM($O$8:O40)*O40</f>
        <v>0</v>
      </c>
      <c r="Q40" s="160">
        <f t="shared" si="6"/>
        <v>0</v>
      </c>
      <c r="R40" s="201" t="str">
        <f t="shared" si="7"/>
        <v/>
      </c>
      <c r="S40" s="217" t="b">
        <f t="shared" si="8"/>
        <v>0</v>
      </c>
      <c r="T40" s="110"/>
      <c r="U40" s="159">
        <f t="shared" si="9"/>
        <v>0</v>
      </c>
      <c r="V40" s="109">
        <f>SUM($U$8:U40)*U40</f>
        <v>0</v>
      </c>
      <c r="W40" s="160">
        <f t="shared" si="10"/>
        <v>0</v>
      </c>
      <c r="X40" s="201" t="str">
        <f t="shared" si="11"/>
        <v/>
      </c>
      <c r="Y40" s="217" t="str">
        <f t="shared" si="12"/>
        <v/>
      </c>
      <c r="AL40" s="182" t="str">
        <f t="shared" si="15"/>
        <v>0</v>
      </c>
      <c r="AM40" s="182">
        <f t="shared" si="16"/>
        <v>0</v>
      </c>
    </row>
    <row r="41" spans="1:39" x14ac:dyDescent="0.25">
      <c r="A41" s="106">
        <v>35</v>
      </c>
      <c r="B41" s="157">
        <f t="shared" si="0"/>
        <v>1</v>
      </c>
      <c r="C41" s="105"/>
      <c r="D41" s="106">
        <f>IF(ISERROR(VLOOKUP(C41,FSGT5_Inscr!$F$7:$L$107,2,FALSE))=TRUE,VLOOKUP(C41,FSGT6_Inscr!$F$7:$L$105,2,FALSE),(VLOOKUP(C41,FSGT5_Inscr!$F$7:$L$107,2,FALSE)))</f>
        <v>0</v>
      </c>
      <c r="E41" s="106">
        <f>IF(ISERROR(VLOOKUP(C41,FSGT5_Inscr!$F$7:$L$107,3,FALSE))=TRUE,VLOOKUP(C41,FSGT6_Inscr!$F$7:$L$105,3,FALSE),(VLOOKUP(C41,FSGT5_Inscr!$F$7:$L$107,3,FALSE)))</f>
        <v>0</v>
      </c>
      <c r="F41" s="106">
        <f>IF(ISERROR(VLOOKUP(C41,FSGT5_Inscr!$F$7:$L$107,4,FALSE))=TRUE,VLOOKUP(C41,FSGT6_Inscr!$F$7:$L$105,4,FALSE),(VLOOKUP(C41,FSGT5_Inscr!$F$7:$L$107,4,FALSE)))</f>
        <v>0</v>
      </c>
      <c r="G41" s="106">
        <f>IF(ISERROR(VLOOKUP(C41,FSGT5_Inscr!$F$7:$L$107,5,FALSE))=TRUE,VLOOKUP(C41,FSGT6_Inscr!$F$7:$L$105,5,FALSE),(VLOOKUP(C41,FSGT5_Inscr!$F$7:$L$107,5,FALSE)))</f>
        <v>0</v>
      </c>
      <c r="H41" s="106">
        <f>IF(ISERROR(VLOOKUP(C41,FSGT5_Inscr!$F$7:$L$107,6,FALSE))=TRUE,VLOOKUP(C41,FSGT6_Inscr!$F$7:$L$105,6,FALSE),(VLOOKUP(C41,FSGT5_Inscr!$F$7:$L$107,6,FALSE)))</f>
        <v>0</v>
      </c>
      <c r="I41" s="196"/>
      <c r="J41" s="159">
        <f t="shared" si="1"/>
        <v>0</v>
      </c>
      <c r="K41" s="109">
        <f>SUM($J$8:J41)*J41</f>
        <v>0</v>
      </c>
      <c r="L41" s="160">
        <f t="shared" si="2"/>
        <v>0</v>
      </c>
      <c r="M41" s="201" t="str">
        <f t="shared" si="3"/>
        <v/>
      </c>
      <c r="N41" s="217" t="b">
        <f t="shared" si="4"/>
        <v>0</v>
      </c>
      <c r="O41" s="159">
        <f t="shared" si="5"/>
        <v>0</v>
      </c>
      <c r="P41" s="109">
        <f>SUM($O$8:O41)*O41</f>
        <v>0</v>
      </c>
      <c r="Q41" s="160">
        <f t="shared" si="6"/>
        <v>0</v>
      </c>
      <c r="R41" s="201" t="str">
        <f t="shared" si="7"/>
        <v/>
      </c>
      <c r="S41" s="217" t="b">
        <f t="shared" si="8"/>
        <v>0</v>
      </c>
      <c r="T41" s="110"/>
      <c r="U41" s="159">
        <f t="shared" si="9"/>
        <v>0</v>
      </c>
      <c r="V41" s="109">
        <f>SUM($U$8:U41)*U41</f>
        <v>0</v>
      </c>
      <c r="W41" s="160">
        <f t="shared" si="10"/>
        <v>0</v>
      </c>
      <c r="X41" s="201" t="str">
        <f t="shared" si="11"/>
        <v/>
      </c>
      <c r="Y41" s="217" t="str">
        <f t="shared" si="12"/>
        <v/>
      </c>
      <c r="AL41" s="182" t="str">
        <f t="shared" si="15"/>
        <v>0</v>
      </c>
      <c r="AM41" s="182">
        <f t="shared" si="16"/>
        <v>0</v>
      </c>
    </row>
    <row r="42" spans="1:39" x14ac:dyDescent="0.25">
      <c r="A42" s="106">
        <v>36</v>
      </c>
      <c r="B42" s="157">
        <f t="shared" si="0"/>
        <v>1</v>
      </c>
      <c r="C42" s="105"/>
      <c r="D42" s="106">
        <f>IF(ISERROR(VLOOKUP(C42,FSGT5_Inscr!$F$7:$L$107,2,FALSE))=TRUE,VLOOKUP(C42,FSGT6_Inscr!$F$7:$L$105,2,FALSE),(VLOOKUP(C42,FSGT5_Inscr!$F$7:$L$107,2,FALSE)))</f>
        <v>0</v>
      </c>
      <c r="E42" s="106">
        <f>IF(ISERROR(VLOOKUP(C42,FSGT5_Inscr!$F$7:$L$107,3,FALSE))=TRUE,VLOOKUP(C42,FSGT6_Inscr!$F$7:$L$105,3,FALSE),(VLOOKUP(C42,FSGT5_Inscr!$F$7:$L$107,3,FALSE)))</f>
        <v>0</v>
      </c>
      <c r="F42" s="106">
        <f>IF(ISERROR(VLOOKUP(C42,FSGT5_Inscr!$F$7:$L$107,4,FALSE))=TRUE,VLOOKUP(C42,FSGT6_Inscr!$F$7:$L$105,4,FALSE),(VLOOKUP(C42,FSGT5_Inscr!$F$7:$L$107,4,FALSE)))</f>
        <v>0</v>
      </c>
      <c r="G42" s="106">
        <f>IF(ISERROR(VLOOKUP(C42,FSGT5_Inscr!$F$7:$L$107,5,FALSE))=TRUE,VLOOKUP(C42,FSGT6_Inscr!$F$7:$L$105,5,FALSE),(VLOOKUP(C42,FSGT5_Inscr!$F$7:$L$107,5,FALSE)))</f>
        <v>0</v>
      </c>
      <c r="H42" s="106">
        <f>IF(ISERROR(VLOOKUP(C42,FSGT5_Inscr!$F$7:$L$107,6,FALSE))=TRUE,VLOOKUP(C42,FSGT6_Inscr!$F$7:$L$105,6,FALSE),(VLOOKUP(C42,FSGT5_Inscr!$F$7:$L$107,6,FALSE)))</f>
        <v>0</v>
      </c>
      <c r="I42" s="196"/>
      <c r="J42" s="159">
        <f t="shared" si="1"/>
        <v>0</v>
      </c>
      <c r="K42" s="109">
        <f>SUM($J$8:J42)*J42</f>
        <v>0</v>
      </c>
      <c r="L42" s="160">
        <f t="shared" si="2"/>
        <v>0</v>
      </c>
      <c r="M42" s="201" t="str">
        <f t="shared" si="3"/>
        <v/>
      </c>
      <c r="N42" s="217" t="b">
        <f t="shared" si="4"/>
        <v>0</v>
      </c>
      <c r="O42" s="159">
        <f t="shared" si="5"/>
        <v>0</v>
      </c>
      <c r="P42" s="109">
        <f>SUM($O$8:O42)*O42</f>
        <v>0</v>
      </c>
      <c r="Q42" s="160">
        <f t="shared" si="6"/>
        <v>0</v>
      </c>
      <c r="R42" s="201" t="str">
        <f t="shared" si="7"/>
        <v/>
      </c>
      <c r="S42" s="217" t="b">
        <f t="shared" si="8"/>
        <v>0</v>
      </c>
      <c r="T42" s="110"/>
      <c r="U42" s="159">
        <f t="shared" si="9"/>
        <v>0</v>
      </c>
      <c r="V42" s="109">
        <f>SUM($U$8:U42)*U42</f>
        <v>0</v>
      </c>
      <c r="W42" s="160">
        <f t="shared" si="10"/>
        <v>0</v>
      </c>
      <c r="X42" s="201" t="str">
        <f t="shared" si="11"/>
        <v/>
      </c>
      <c r="Y42" s="217" t="str">
        <f t="shared" si="12"/>
        <v/>
      </c>
      <c r="AL42" s="182" t="str">
        <f t="shared" si="15"/>
        <v>0</v>
      </c>
      <c r="AM42" s="182">
        <f t="shared" si="16"/>
        <v>0</v>
      </c>
    </row>
    <row r="43" spans="1:39" x14ac:dyDescent="0.25">
      <c r="A43" s="106">
        <v>37</v>
      </c>
      <c r="B43" s="157">
        <f t="shared" si="0"/>
        <v>1</v>
      </c>
      <c r="C43" s="105"/>
      <c r="D43" s="106">
        <f>IF(ISERROR(VLOOKUP(C43,FSGT5_Inscr!$F$7:$L$107,2,FALSE))=TRUE,VLOOKUP(C43,FSGT6_Inscr!$F$7:$L$105,2,FALSE),(VLOOKUP(C43,FSGT5_Inscr!$F$7:$L$107,2,FALSE)))</f>
        <v>0</v>
      </c>
      <c r="E43" s="106">
        <f>IF(ISERROR(VLOOKUP(C43,FSGT5_Inscr!$F$7:$L$107,3,FALSE))=TRUE,VLOOKUP(C43,FSGT6_Inscr!$F$7:$L$105,3,FALSE),(VLOOKUP(C43,FSGT5_Inscr!$F$7:$L$107,3,FALSE)))</f>
        <v>0</v>
      </c>
      <c r="F43" s="106">
        <f>IF(ISERROR(VLOOKUP(C43,FSGT5_Inscr!$F$7:$L$107,4,FALSE))=TRUE,VLOOKUP(C43,FSGT6_Inscr!$F$7:$L$105,4,FALSE),(VLOOKUP(C43,FSGT5_Inscr!$F$7:$L$107,4,FALSE)))</f>
        <v>0</v>
      </c>
      <c r="G43" s="106">
        <f>IF(ISERROR(VLOOKUP(C43,FSGT5_Inscr!$F$7:$L$107,5,FALSE))=TRUE,VLOOKUP(C43,FSGT6_Inscr!$F$7:$L$105,5,FALSE),(VLOOKUP(C43,FSGT5_Inscr!$F$7:$L$107,5,FALSE)))</f>
        <v>0</v>
      </c>
      <c r="H43" s="106">
        <f>IF(ISERROR(VLOOKUP(C43,FSGT5_Inscr!$F$7:$L$107,6,FALSE))=TRUE,VLOOKUP(C43,FSGT6_Inscr!$F$7:$L$105,6,FALSE),(VLOOKUP(C43,FSGT5_Inscr!$F$7:$L$107,6,FALSE)))</f>
        <v>0</v>
      </c>
      <c r="I43" s="196"/>
      <c r="J43" s="159">
        <f t="shared" si="1"/>
        <v>0</v>
      </c>
      <c r="K43" s="109">
        <f>SUM($J$8:J43)*J43</f>
        <v>0</v>
      </c>
      <c r="L43" s="160">
        <f t="shared" si="2"/>
        <v>0</v>
      </c>
      <c r="M43" s="201" t="str">
        <f t="shared" si="3"/>
        <v/>
      </c>
      <c r="N43" s="217" t="b">
        <f t="shared" si="4"/>
        <v>0</v>
      </c>
      <c r="O43" s="159">
        <f t="shared" si="5"/>
        <v>0</v>
      </c>
      <c r="P43" s="109">
        <f>SUM($O$8:O43)*O43</f>
        <v>0</v>
      </c>
      <c r="Q43" s="160">
        <f t="shared" si="6"/>
        <v>0</v>
      </c>
      <c r="R43" s="201" t="str">
        <f t="shared" si="7"/>
        <v/>
      </c>
      <c r="S43" s="217" t="b">
        <f t="shared" si="8"/>
        <v>0</v>
      </c>
      <c r="T43" s="110"/>
      <c r="U43" s="159">
        <f t="shared" si="9"/>
        <v>0</v>
      </c>
      <c r="V43" s="109">
        <f>SUM($U$8:U43)*U43</f>
        <v>0</v>
      </c>
      <c r="W43" s="160">
        <f t="shared" si="10"/>
        <v>0</v>
      </c>
      <c r="X43" s="201" t="str">
        <f t="shared" si="11"/>
        <v/>
      </c>
      <c r="Y43" s="217" t="str">
        <f t="shared" si="12"/>
        <v/>
      </c>
      <c r="AL43" s="182" t="str">
        <f t="shared" si="15"/>
        <v>0</v>
      </c>
      <c r="AM43" s="182">
        <f t="shared" si="16"/>
        <v>0</v>
      </c>
    </row>
    <row r="44" spans="1:39" x14ac:dyDescent="0.25">
      <c r="A44" s="106">
        <v>38</v>
      </c>
      <c r="B44" s="157">
        <f t="shared" si="0"/>
        <v>1</v>
      </c>
      <c r="C44" s="105"/>
      <c r="D44" s="106">
        <f>IF(ISERROR(VLOOKUP(C44,FSGT5_Inscr!$F$7:$L$107,2,FALSE))=TRUE,VLOOKUP(C44,FSGT6_Inscr!$F$7:$L$105,2,FALSE),(VLOOKUP(C44,FSGT5_Inscr!$F$7:$L$107,2,FALSE)))</f>
        <v>0</v>
      </c>
      <c r="E44" s="106">
        <f>IF(ISERROR(VLOOKUP(C44,FSGT5_Inscr!$F$7:$L$107,3,FALSE))=TRUE,VLOOKUP(C44,FSGT6_Inscr!$F$7:$L$105,3,FALSE),(VLOOKUP(C44,FSGT5_Inscr!$F$7:$L$107,3,FALSE)))</f>
        <v>0</v>
      </c>
      <c r="F44" s="106">
        <f>IF(ISERROR(VLOOKUP(C44,FSGT5_Inscr!$F$7:$L$107,4,FALSE))=TRUE,VLOOKUP(C44,FSGT6_Inscr!$F$7:$L$105,4,FALSE),(VLOOKUP(C44,FSGT5_Inscr!$F$7:$L$107,4,FALSE)))</f>
        <v>0</v>
      </c>
      <c r="G44" s="106">
        <f>IF(ISERROR(VLOOKUP(C44,FSGT5_Inscr!$F$7:$L$107,5,FALSE))=TRUE,VLOOKUP(C44,FSGT6_Inscr!$F$7:$L$105,5,FALSE),(VLOOKUP(C44,FSGT5_Inscr!$F$7:$L$107,5,FALSE)))</f>
        <v>0</v>
      </c>
      <c r="H44" s="106">
        <f>IF(ISERROR(VLOOKUP(C44,FSGT5_Inscr!$F$7:$L$107,6,FALSE))=TRUE,VLOOKUP(C44,FSGT6_Inscr!$F$7:$L$105,6,FALSE),(VLOOKUP(C44,FSGT5_Inscr!$F$7:$L$107,6,FALSE)))</f>
        <v>0</v>
      </c>
      <c r="I44" s="196"/>
      <c r="J44" s="159">
        <f t="shared" si="1"/>
        <v>0</v>
      </c>
      <c r="K44" s="109">
        <f>SUM($J$8:J44)*J44</f>
        <v>0</v>
      </c>
      <c r="L44" s="160">
        <f t="shared" si="2"/>
        <v>0</v>
      </c>
      <c r="M44" s="201" t="str">
        <f t="shared" si="3"/>
        <v/>
      </c>
      <c r="N44" s="217" t="b">
        <f t="shared" si="4"/>
        <v>0</v>
      </c>
      <c r="O44" s="159">
        <f t="shared" si="5"/>
        <v>0</v>
      </c>
      <c r="P44" s="109">
        <f>SUM($O$8:O44)*O44</f>
        <v>0</v>
      </c>
      <c r="Q44" s="160">
        <f t="shared" si="6"/>
        <v>0</v>
      </c>
      <c r="R44" s="201" t="str">
        <f t="shared" si="7"/>
        <v/>
      </c>
      <c r="S44" s="217" t="b">
        <f t="shared" si="8"/>
        <v>0</v>
      </c>
      <c r="T44" s="110"/>
      <c r="U44" s="159">
        <f t="shared" si="9"/>
        <v>0</v>
      </c>
      <c r="V44" s="109">
        <f>SUM($U$8:U44)*U44</f>
        <v>0</v>
      </c>
      <c r="W44" s="160">
        <f t="shared" si="10"/>
        <v>0</v>
      </c>
      <c r="X44" s="201" t="str">
        <f t="shared" si="11"/>
        <v/>
      </c>
      <c r="Y44" s="217" t="str">
        <f t="shared" si="12"/>
        <v/>
      </c>
      <c r="AL44" s="182" t="str">
        <f t="shared" si="15"/>
        <v>0</v>
      </c>
      <c r="AM44" s="182">
        <f t="shared" si="16"/>
        <v>0</v>
      </c>
    </row>
    <row r="45" spans="1:39" x14ac:dyDescent="0.25">
      <c r="A45" s="106">
        <v>39</v>
      </c>
      <c r="B45" s="157">
        <f t="shared" si="0"/>
        <v>1</v>
      </c>
      <c r="C45" s="105"/>
      <c r="D45" s="106">
        <f>IF(ISERROR(VLOOKUP(C45,FSGT5_Inscr!$F$7:$L$107,2,FALSE))=TRUE,VLOOKUP(C45,FSGT6_Inscr!$F$7:$L$105,2,FALSE),(VLOOKUP(C45,FSGT5_Inscr!$F$7:$L$107,2,FALSE)))</f>
        <v>0</v>
      </c>
      <c r="E45" s="106">
        <f>IF(ISERROR(VLOOKUP(C45,FSGT5_Inscr!$F$7:$L$107,3,FALSE))=TRUE,VLOOKUP(C45,FSGT6_Inscr!$F$7:$L$105,3,FALSE),(VLOOKUP(C45,FSGT5_Inscr!$F$7:$L$107,3,FALSE)))</f>
        <v>0</v>
      </c>
      <c r="F45" s="106">
        <f>IF(ISERROR(VLOOKUP(C45,FSGT5_Inscr!$F$7:$L$107,4,FALSE))=TRUE,VLOOKUP(C45,FSGT6_Inscr!$F$7:$L$105,4,FALSE),(VLOOKUP(C45,FSGT5_Inscr!$F$7:$L$107,4,FALSE)))</f>
        <v>0</v>
      </c>
      <c r="G45" s="106">
        <f>IF(ISERROR(VLOOKUP(C45,FSGT5_Inscr!$F$7:$L$107,5,FALSE))=TRUE,VLOOKUP(C45,FSGT6_Inscr!$F$7:$L$105,5,FALSE),(VLOOKUP(C45,FSGT5_Inscr!$F$7:$L$107,5,FALSE)))</f>
        <v>0</v>
      </c>
      <c r="H45" s="106">
        <f>IF(ISERROR(VLOOKUP(C45,FSGT5_Inscr!$F$7:$L$107,6,FALSE))=TRUE,VLOOKUP(C45,FSGT6_Inscr!$F$7:$L$105,6,FALSE),(VLOOKUP(C45,FSGT5_Inscr!$F$7:$L$107,6,FALSE)))</f>
        <v>0</v>
      </c>
      <c r="I45" s="196"/>
      <c r="J45" s="159">
        <f t="shared" si="1"/>
        <v>0</v>
      </c>
      <c r="K45" s="109">
        <f>SUM($J$8:J45)*J45</f>
        <v>0</v>
      </c>
      <c r="L45" s="160">
        <f t="shared" si="2"/>
        <v>0</v>
      </c>
      <c r="M45" s="201" t="str">
        <f t="shared" si="3"/>
        <v/>
      </c>
      <c r="N45" s="217" t="b">
        <f t="shared" si="4"/>
        <v>0</v>
      </c>
      <c r="O45" s="159">
        <f t="shared" si="5"/>
        <v>0</v>
      </c>
      <c r="P45" s="109">
        <f>SUM($O$8:O45)*O45</f>
        <v>0</v>
      </c>
      <c r="Q45" s="160">
        <f t="shared" si="6"/>
        <v>0</v>
      </c>
      <c r="R45" s="201" t="str">
        <f t="shared" si="7"/>
        <v/>
      </c>
      <c r="S45" s="217" t="b">
        <f t="shared" si="8"/>
        <v>0</v>
      </c>
      <c r="T45" s="110"/>
      <c r="U45" s="159">
        <f t="shared" si="9"/>
        <v>0</v>
      </c>
      <c r="V45" s="109">
        <f>SUM($U$8:U45)*U45</f>
        <v>0</v>
      </c>
      <c r="W45" s="160">
        <f t="shared" si="10"/>
        <v>0</v>
      </c>
      <c r="X45" s="201" t="str">
        <f t="shared" si="11"/>
        <v/>
      </c>
      <c r="Y45" s="217" t="str">
        <f t="shared" si="12"/>
        <v/>
      </c>
      <c r="AL45" s="182" t="str">
        <f t="shared" si="15"/>
        <v>0</v>
      </c>
      <c r="AM45" s="182">
        <f t="shared" si="16"/>
        <v>0</v>
      </c>
    </row>
    <row r="46" spans="1:39" x14ac:dyDescent="0.25">
      <c r="A46" s="106">
        <v>40</v>
      </c>
      <c r="B46" s="157">
        <f t="shared" si="0"/>
        <v>1</v>
      </c>
      <c r="C46" s="105"/>
      <c r="D46" s="106">
        <f>IF(ISERROR(VLOOKUP(C46,FSGT5_Inscr!$F$7:$L$107,2,FALSE))=TRUE,VLOOKUP(C46,FSGT6_Inscr!$F$7:$L$105,2,FALSE),(VLOOKUP(C46,FSGT5_Inscr!$F$7:$L$107,2,FALSE)))</f>
        <v>0</v>
      </c>
      <c r="E46" s="106">
        <f>IF(ISERROR(VLOOKUP(C46,FSGT5_Inscr!$F$7:$L$107,3,FALSE))=TRUE,VLOOKUP(C46,FSGT6_Inscr!$F$7:$L$105,3,FALSE),(VLOOKUP(C46,FSGT5_Inscr!$F$7:$L$107,3,FALSE)))</f>
        <v>0</v>
      </c>
      <c r="F46" s="106">
        <f>IF(ISERROR(VLOOKUP(C46,FSGT5_Inscr!$F$7:$L$107,4,FALSE))=TRUE,VLOOKUP(C46,FSGT6_Inscr!$F$7:$L$105,4,FALSE),(VLOOKUP(C46,FSGT5_Inscr!$F$7:$L$107,4,FALSE)))</f>
        <v>0</v>
      </c>
      <c r="G46" s="106">
        <f>IF(ISERROR(VLOOKUP(C46,FSGT5_Inscr!$F$7:$L$107,5,FALSE))=TRUE,VLOOKUP(C46,FSGT6_Inscr!$F$7:$L$105,5,FALSE),(VLOOKUP(C46,FSGT5_Inscr!$F$7:$L$107,5,FALSE)))</f>
        <v>0</v>
      </c>
      <c r="H46" s="106">
        <f>IF(ISERROR(VLOOKUP(C46,FSGT5_Inscr!$F$7:$L$107,6,FALSE))=TRUE,VLOOKUP(C46,FSGT6_Inscr!$F$7:$L$105,6,FALSE),(VLOOKUP(C46,FSGT5_Inscr!$F$7:$L$107,6,FALSE)))</f>
        <v>0</v>
      </c>
      <c r="I46" s="196"/>
      <c r="J46" s="159">
        <f t="shared" si="1"/>
        <v>0</v>
      </c>
      <c r="K46" s="109">
        <f>SUM($J$8:J46)*J46</f>
        <v>0</v>
      </c>
      <c r="L46" s="160">
        <f t="shared" si="2"/>
        <v>0</v>
      </c>
      <c r="M46" s="201" t="str">
        <f t="shared" si="3"/>
        <v/>
      </c>
      <c r="N46" s="217" t="b">
        <f t="shared" si="4"/>
        <v>0</v>
      </c>
      <c r="O46" s="159">
        <f t="shared" si="5"/>
        <v>0</v>
      </c>
      <c r="P46" s="109">
        <f>SUM($O$8:O46)*O46</f>
        <v>0</v>
      </c>
      <c r="Q46" s="160">
        <f t="shared" si="6"/>
        <v>0</v>
      </c>
      <c r="R46" s="201" t="str">
        <f t="shared" si="7"/>
        <v/>
      </c>
      <c r="S46" s="217" t="b">
        <f t="shared" si="8"/>
        <v>0</v>
      </c>
      <c r="T46" s="110"/>
      <c r="U46" s="159">
        <f t="shared" si="9"/>
        <v>0</v>
      </c>
      <c r="V46" s="109">
        <f>SUM($U$8:U46)*U46</f>
        <v>0</v>
      </c>
      <c r="W46" s="160">
        <f t="shared" si="10"/>
        <v>0</v>
      </c>
      <c r="X46" s="201" t="str">
        <f t="shared" si="11"/>
        <v/>
      </c>
      <c r="Y46" s="217" t="str">
        <f t="shared" si="12"/>
        <v/>
      </c>
      <c r="AL46" s="182" t="str">
        <f t="shared" si="15"/>
        <v>0</v>
      </c>
      <c r="AM46" s="182">
        <f t="shared" si="16"/>
        <v>0</v>
      </c>
    </row>
    <row r="47" spans="1:39" x14ac:dyDescent="0.25">
      <c r="A47" s="106">
        <v>41</v>
      </c>
      <c r="B47" s="157">
        <f t="shared" si="0"/>
        <v>1</v>
      </c>
      <c r="C47" s="105"/>
      <c r="D47" s="106">
        <f>IF(ISERROR(VLOOKUP(C47,FSGT5_Inscr!$F$7:$L$107,2,FALSE))=TRUE,VLOOKUP(C47,FSGT6_Inscr!$F$7:$L$105,2,FALSE),(VLOOKUP(C47,FSGT5_Inscr!$F$7:$L$107,2,FALSE)))</f>
        <v>0</v>
      </c>
      <c r="E47" s="106">
        <f>IF(ISERROR(VLOOKUP(C47,FSGT5_Inscr!$F$7:$L$107,3,FALSE))=TRUE,VLOOKUP(C47,FSGT6_Inscr!$F$7:$L$105,3,FALSE),(VLOOKUP(C47,FSGT5_Inscr!$F$7:$L$107,3,FALSE)))</f>
        <v>0</v>
      </c>
      <c r="F47" s="106">
        <f>IF(ISERROR(VLOOKUP(C47,FSGT5_Inscr!$F$7:$L$107,4,FALSE))=TRUE,VLOOKUP(C47,FSGT6_Inscr!$F$7:$L$105,4,FALSE),(VLOOKUP(C47,FSGT5_Inscr!$F$7:$L$107,4,FALSE)))</f>
        <v>0</v>
      </c>
      <c r="G47" s="106">
        <f>IF(ISERROR(VLOOKUP(C47,FSGT5_Inscr!$F$7:$L$107,5,FALSE))=TRUE,VLOOKUP(C47,FSGT6_Inscr!$F$7:$L$105,5,FALSE),(VLOOKUP(C47,FSGT5_Inscr!$F$7:$L$107,5,FALSE)))</f>
        <v>0</v>
      </c>
      <c r="H47" s="106">
        <f>IF(ISERROR(VLOOKUP(C47,FSGT5_Inscr!$F$7:$L$107,6,FALSE))=TRUE,VLOOKUP(C47,FSGT6_Inscr!$F$7:$L$105,6,FALSE),(VLOOKUP(C47,FSGT5_Inscr!$F$7:$L$107,6,FALSE)))</f>
        <v>0</v>
      </c>
      <c r="I47" s="196"/>
      <c r="J47" s="159">
        <f t="shared" si="1"/>
        <v>0</v>
      </c>
      <c r="K47" s="109">
        <f>SUM($J$8:J47)*J47</f>
        <v>0</v>
      </c>
      <c r="L47" s="160">
        <f t="shared" si="2"/>
        <v>0</v>
      </c>
      <c r="M47" s="201" t="str">
        <f t="shared" si="3"/>
        <v/>
      </c>
      <c r="N47" s="217" t="b">
        <f t="shared" si="4"/>
        <v>0</v>
      </c>
      <c r="O47" s="159">
        <f t="shared" si="5"/>
        <v>0</v>
      </c>
      <c r="P47" s="109">
        <f>SUM($O$8:O47)*O47</f>
        <v>0</v>
      </c>
      <c r="Q47" s="160">
        <f t="shared" si="6"/>
        <v>0</v>
      </c>
      <c r="R47" s="201" t="str">
        <f t="shared" si="7"/>
        <v/>
      </c>
      <c r="S47" s="217" t="b">
        <f t="shared" si="8"/>
        <v>0</v>
      </c>
      <c r="T47" s="110"/>
      <c r="U47" s="159">
        <f t="shared" si="9"/>
        <v>0</v>
      </c>
      <c r="V47" s="109">
        <f>SUM($U$8:U47)*U47</f>
        <v>0</v>
      </c>
      <c r="W47" s="160">
        <f t="shared" si="10"/>
        <v>0</v>
      </c>
      <c r="X47" s="201" t="str">
        <f t="shared" si="11"/>
        <v/>
      </c>
      <c r="Y47" s="217" t="str">
        <f t="shared" si="12"/>
        <v/>
      </c>
      <c r="AL47" s="182" t="str">
        <f t="shared" si="15"/>
        <v>0</v>
      </c>
      <c r="AM47" s="182">
        <f t="shared" si="16"/>
        <v>0</v>
      </c>
    </row>
    <row r="48" spans="1:39" x14ac:dyDescent="0.25">
      <c r="A48" s="106">
        <v>42</v>
      </c>
      <c r="B48" s="157">
        <f t="shared" si="0"/>
        <v>1</v>
      </c>
      <c r="C48" s="105"/>
      <c r="D48" s="106">
        <f>IF(ISERROR(VLOOKUP(C48,FSGT5_Inscr!$F$7:$L$107,2,FALSE))=TRUE,VLOOKUP(C48,FSGT6_Inscr!$F$7:$L$105,2,FALSE),(VLOOKUP(C48,FSGT5_Inscr!$F$7:$L$107,2,FALSE)))</f>
        <v>0</v>
      </c>
      <c r="E48" s="106">
        <f>IF(ISERROR(VLOOKUP(C48,FSGT5_Inscr!$F$7:$L$107,3,FALSE))=TRUE,VLOOKUP(C48,FSGT6_Inscr!$F$7:$L$105,3,FALSE),(VLOOKUP(C48,FSGT5_Inscr!$F$7:$L$107,3,FALSE)))</f>
        <v>0</v>
      </c>
      <c r="F48" s="106">
        <f>IF(ISERROR(VLOOKUP(C48,FSGT5_Inscr!$F$7:$L$107,4,FALSE))=TRUE,VLOOKUP(C48,FSGT6_Inscr!$F$7:$L$105,4,FALSE),(VLOOKUP(C48,FSGT5_Inscr!$F$7:$L$107,4,FALSE)))</f>
        <v>0</v>
      </c>
      <c r="G48" s="106">
        <f>IF(ISERROR(VLOOKUP(C48,FSGT5_Inscr!$F$7:$L$107,5,FALSE))=TRUE,VLOOKUP(C48,FSGT6_Inscr!$F$7:$L$105,5,FALSE),(VLOOKUP(C48,FSGT5_Inscr!$F$7:$L$107,5,FALSE)))</f>
        <v>0</v>
      </c>
      <c r="H48" s="106">
        <f>IF(ISERROR(VLOOKUP(C48,FSGT5_Inscr!$F$7:$L$107,6,FALSE))=TRUE,VLOOKUP(C48,FSGT6_Inscr!$F$7:$L$105,6,FALSE),(VLOOKUP(C48,FSGT5_Inscr!$F$7:$L$107,6,FALSE)))</f>
        <v>0</v>
      </c>
      <c r="I48" s="196"/>
      <c r="J48" s="159">
        <f t="shared" si="1"/>
        <v>0</v>
      </c>
      <c r="K48" s="109">
        <f>SUM($J$8:J48)*J48</f>
        <v>0</v>
      </c>
      <c r="L48" s="160">
        <f t="shared" si="2"/>
        <v>0</v>
      </c>
      <c r="M48" s="201" t="str">
        <f t="shared" si="3"/>
        <v/>
      </c>
      <c r="N48" s="217" t="b">
        <f t="shared" si="4"/>
        <v>0</v>
      </c>
      <c r="O48" s="159">
        <f t="shared" si="5"/>
        <v>0</v>
      </c>
      <c r="P48" s="109">
        <f>SUM($O$8:O48)*O48</f>
        <v>0</v>
      </c>
      <c r="Q48" s="160">
        <f t="shared" si="6"/>
        <v>0</v>
      </c>
      <c r="R48" s="201" t="str">
        <f t="shared" si="7"/>
        <v/>
      </c>
      <c r="S48" s="217" t="b">
        <f t="shared" si="8"/>
        <v>0</v>
      </c>
      <c r="T48" s="110"/>
      <c r="U48" s="159">
        <f t="shared" si="9"/>
        <v>0</v>
      </c>
      <c r="V48" s="109">
        <f>SUM($U$8:U48)*U48</f>
        <v>0</v>
      </c>
      <c r="W48" s="160">
        <f t="shared" si="10"/>
        <v>0</v>
      </c>
      <c r="X48" s="201" t="str">
        <f t="shared" si="11"/>
        <v/>
      </c>
      <c r="Y48" s="217" t="str">
        <f t="shared" si="12"/>
        <v/>
      </c>
      <c r="AL48" s="182" t="str">
        <f t="shared" si="15"/>
        <v>0</v>
      </c>
      <c r="AM48" s="182">
        <f t="shared" si="16"/>
        <v>0</v>
      </c>
    </row>
    <row r="49" spans="1:39" x14ac:dyDescent="0.25">
      <c r="A49" s="106">
        <v>43</v>
      </c>
      <c r="B49" s="157">
        <f t="shared" si="0"/>
        <v>1</v>
      </c>
      <c r="C49" s="105"/>
      <c r="D49" s="106">
        <f>IF(ISERROR(VLOOKUP(C49,FSGT5_Inscr!$F$7:$L$107,2,FALSE))=TRUE,VLOOKUP(C49,FSGT6_Inscr!$F$7:$L$105,2,FALSE),(VLOOKUP(C49,FSGT5_Inscr!$F$7:$L$107,2,FALSE)))</f>
        <v>0</v>
      </c>
      <c r="E49" s="106">
        <f>IF(ISERROR(VLOOKUP(C49,FSGT5_Inscr!$F$7:$L$107,3,FALSE))=TRUE,VLOOKUP(C49,FSGT6_Inscr!$F$7:$L$105,3,FALSE),(VLOOKUP(C49,FSGT5_Inscr!$F$7:$L$107,3,FALSE)))</f>
        <v>0</v>
      </c>
      <c r="F49" s="106">
        <f>IF(ISERROR(VLOOKUP(C49,FSGT5_Inscr!$F$7:$L$107,4,FALSE))=TRUE,VLOOKUP(C49,FSGT6_Inscr!$F$7:$L$105,4,FALSE),(VLOOKUP(C49,FSGT5_Inscr!$F$7:$L$107,4,FALSE)))</f>
        <v>0</v>
      </c>
      <c r="G49" s="106">
        <f>IF(ISERROR(VLOOKUP(C49,FSGT5_Inscr!$F$7:$L$107,5,FALSE))=TRUE,VLOOKUP(C49,FSGT6_Inscr!$F$7:$L$105,5,FALSE),(VLOOKUP(C49,FSGT5_Inscr!$F$7:$L$107,5,FALSE)))</f>
        <v>0</v>
      </c>
      <c r="H49" s="106">
        <f>IF(ISERROR(VLOOKUP(C49,FSGT5_Inscr!$F$7:$L$107,6,FALSE))=TRUE,VLOOKUP(C49,FSGT6_Inscr!$F$7:$L$105,6,FALSE),(VLOOKUP(C49,FSGT5_Inscr!$F$7:$L$107,6,FALSE)))</f>
        <v>0</v>
      </c>
      <c r="I49" s="196"/>
      <c r="J49" s="159">
        <f t="shared" si="1"/>
        <v>0</v>
      </c>
      <c r="K49" s="109">
        <f>SUM($J$8:J49)*J49</f>
        <v>0</v>
      </c>
      <c r="L49" s="160">
        <f t="shared" si="2"/>
        <v>0</v>
      </c>
      <c r="M49" s="201" t="str">
        <f t="shared" si="3"/>
        <v/>
      </c>
      <c r="N49" s="217" t="b">
        <f t="shared" si="4"/>
        <v>0</v>
      </c>
      <c r="O49" s="159">
        <f t="shared" si="5"/>
        <v>0</v>
      </c>
      <c r="P49" s="109">
        <f>SUM($O$8:O49)*O49</f>
        <v>0</v>
      </c>
      <c r="Q49" s="160">
        <f t="shared" si="6"/>
        <v>0</v>
      </c>
      <c r="R49" s="201" t="str">
        <f t="shared" si="7"/>
        <v/>
      </c>
      <c r="S49" s="217" t="b">
        <f t="shared" si="8"/>
        <v>0</v>
      </c>
      <c r="T49" s="110"/>
      <c r="U49" s="159">
        <f t="shared" si="9"/>
        <v>0</v>
      </c>
      <c r="V49" s="109">
        <f>SUM($U$8:U49)*U49</f>
        <v>0</v>
      </c>
      <c r="W49" s="160">
        <f t="shared" si="10"/>
        <v>0</v>
      </c>
      <c r="X49" s="201" t="str">
        <f t="shared" si="11"/>
        <v/>
      </c>
      <c r="Y49" s="217" t="str">
        <f t="shared" si="12"/>
        <v/>
      </c>
      <c r="AL49" s="182" t="str">
        <f t="shared" si="15"/>
        <v>0</v>
      </c>
      <c r="AM49" s="182">
        <f t="shared" si="16"/>
        <v>0</v>
      </c>
    </row>
    <row r="50" spans="1:39" x14ac:dyDescent="0.25">
      <c r="A50" s="106">
        <v>44</v>
      </c>
      <c r="B50" s="157">
        <f t="shared" si="0"/>
        <v>1</v>
      </c>
      <c r="C50" s="105"/>
      <c r="D50" s="106">
        <f>IF(ISERROR(VLOOKUP(C50,FSGT5_Inscr!$F$7:$L$107,2,FALSE))=TRUE,VLOOKUP(C50,FSGT6_Inscr!$F$7:$L$105,2,FALSE),(VLOOKUP(C50,FSGT5_Inscr!$F$7:$L$107,2,FALSE)))</f>
        <v>0</v>
      </c>
      <c r="E50" s="106">
        <f>IF(ISERROR(VLOOKUP(C50,FSGT5_Inscr!$F$7:$L$107,3,FALSE))=TRUE,VLOOKUP(C50,FSGT6_Inscr!$F$7:$L$105,3,FALSE),(VLOOKUP(C50,FSGT5_Inscr!$F$7:$L$107,3,FALSE)))</f>
        <v>0</v>
      </c>
      <c r="F50" s="106">
        <f>IF(ISERROR(VLOOKUP(C50,FSGT5_Inscr!$F$7:$L$107,4,FALSE))=TRUE,VLOOKUP(C50,FSGT6_Inscr!$F$7:$L$105,4,FALSE),(VLOOKUP(C50,FSGT5_Inscr!$F$7:$L$107,4,FALSE)))</f>
        <v>0</v>
      </c>
      <c r="G50" s="106">
        <f>IF(ISERROR(VLOOKUP(C50,FSGT5_Inscr!$F$7:$L$107,5,FALSE))=TRUE,VLOOKUP(C50,FSGT6_Inscr!$F$7:$L$105,5,FALSE),(VLOOKUP(C50,FSGT5_Inscr!$F$7:$L$107,5,FALSE)))</f>
        <v>0</v>
      </c>
      <c r="H50" s="106">
        <f>IF(ISERROR(VLOOKUP(C50,FSGT5_Inscr!$F$7:$L$107,6,FALSE))=TRUE,VLOOKUP(C50,FSGT6_Inscr!$F$7:$L$105,6,FALSE),(VLOOKUP(C50,FSGT5_Inscr!$F$7:$L$107,6,FALSE)))</f>
        <v>0</v>
      </c>
      <c r="I50" s="196"/>
      <c r="J50" s="159">
        <f t="shared" si="1"/>
        <v>0</v>
      </c>
      <c r="K50" s="109">
        <f>SUM($J$8:J50)*J50</f>
        <v>0</v>
      </c>
      <c r="L50" s="160">
        <f t="shared" si="2"/>
        <v>0</v>
      </c>
      <c r="M50" s="201" t="str">
        <f t="shared" si="3"/>
        <v/>
      </c>
      <c r="N50" s="217" t="b">
        <f t="shared" si="4"/>
        <v>0</v>
      </c>
      <c r="O50" s="159">
        <f t="shared" si="5"/>
        <v>0</v>
      </c>
      <c r="P50" s="109">
        <f>SUM($O$8:O50)*O50</f>
        <v>0</v>
      </c>
      <c r="Q50" s="160">
        <f t="shared" si="6"/>
        <v>0</v>
      </c>
      <c r="R50" s="201" t="str">
        <f t="shared" si="7"/>
        <v/>
      </c>
      <c r="S50" s="217" t="b">
        <f t="shared" si="8"/>
        <v>0</v>
      </c>
      <c r="T50" s="110"/>
      <c r="U50" s="159">
        <f t="shared" si="9"/>
        <v>0</v>
      </c>
      <c r="V50" s="109">
        <f>SUM($U$8:U50)*U50</f>
        <v>0</v>
      </c>
      <c r="W50" s="160">
        <f t="shared" si="10"/>
        <v>0</v>
      </c>
      <c r="X50" s="201" t="str">
        <f t="shared" si="11"/>
        <v/>
      </c>
      <c r="Y50" s="217" t="str">
        <f t="shared" si="12"/>
        <v/>
      </c>
      <c r="AL50" s="182" t="str">
        <f t="shared" si="15"/>
        <v>0</v>
      </c>
      <c r="AM50" s="182">
        <f t="shared" si="16"/>
        <v>0</v>
      </c>
    </row>
    <row r="51" spans="1:39" x14ac:dyDescent="0.25">
      <c r="A51" s="106">
        <v>45</v>
      </c>
      <c r="B51" s="157">
        <f t="shared" si="0"/>
        <v>1</v>
      </c>
      <c r="C51" s="105"/>
      <c r="D51" s="106">
        <f>IF(ISERROR(VLOOKUP(C51,FSGT5_Inscr!$F$7:$L$107,2,FALSE))=TRUE,VLOOKUP(C51,FSGT6_Inscr!$F$7:$L$105,2,FALSE),(VLOOKUP(C51,FSGT5_Inscr!$F$7:$L$107,2,FALSE)))</f>
        <v>0</v>
      </c>
      <c r="E51" s="106">
        <f>IF(ISERROR(VLOOKUP(C51,FSGT5_Inscr!$F$7:$L$107,3,FALSE))=TRUE,VLOOKUP(C51,FSGT6_Inscr!$F$7:$L$105,3,FALSE),(VLOOKUP(C51,FSGT5_Inscr!$F$7:$L$107,3,FALSE)))</f>
        <v>0</v>
      </c>
      <c r="F51" s="106">
        <f>IF(ISERROR(VLOOKUP(C51,FSGT5_Inscr!$F$7:$L$107,4,FALSE))=TRUE,VLOOKUP(C51,FSGT6_Inscr!$F$7:$L$105,4,FALSE),(VLOOKUP(C51,FSGT5_Inscr!$F$7:$L$107,4,FALSE)))</f>
        <v>0</v>
      </c>
      <c r="G51" s="106">
        <f>IF(ISERROR(VLOOKUP(C51,FSGT5_Inscr!$F$7:$L$107,5,FALSE))=TRUE,VLOOKUP(C51,FSGT6_Inscr!$F$7:$L$105,5,FALSE),(VLOOKUP(C51,FSGT5_Inscr!$F$7:$L$107,5,FALSE)))</f>
        <v>0</v>
      </c>
      <c r="H51" s="106">
        <f>IF(ISERROR(VLOOKUP(C51,FSGT5_Inscr!$F$7:$L$107,6,FALSE))=TRUE,VLOOKUP(C51,FSGT6_Inscr!$F$7:$L$105,6,FALSE),(VLOOKUP(C51,FSGT5_Inscr!$F$7:$L$107,6,FALSE)))</f>
        <v>0</v>
      </c>
      <c r="I51" s="196"/>
      <c r="J51" s="159">
        <f t="shared" si="1"/>
        <v>0</v>
      </c>
      <c r="K51" s="109">
        <f>SUM($J$8:J51)*J51</f>
        <v>0</v>
      </c>
      <c r="L51" s="160">
        <f t="shared" si="2"/>
        <v>0</v>
      </c>
      <c r="M51" s="201" t="str">
        <f t="shared" si="3"/>
        <v/>
      </c>
      <c r="N51" s="217" t="b">
        <f t="shared" si="4"/>
        <v>0</v>
      </c>
      <c r="O51" s="159">
        <f t="shared" si="5"/>
        <v>0</v>
      </c>
      <c r="P51" s="109">
        <f>SUM($O$8:O51)*O51</f>
        <v>0</v>
      </c>
      <c r="Q51" s="160">
        <f t="shared" si="6"/>
        <v>0</v>
      </c>
      <c r="R51" s="201" t="str">
        <f t="shared" si="7"/>
        <v/>
      </c>
      <c r="S51" s="217" t="b">
        <f t="shared" si="8"/>
        <v>0</v>
      </c>
      <c r="T51" s="110"/>
      <c r="U51" s="159">
        <f t="shared" si="9"/>
        <v>0</v>
      </c>
      <c r="V51" s="109">
        <f>SUM($U$8:U51)*U51</f>
        <v>0</v>
      </c>
      <c r="W51" s="160">
        <f t="shared" si="10"/>
        <v>0</v>
      </c>
      <c r="X51" s="201" t="str">
        <f t="shared" si="11"/>
        <v/>
      </c>
      <c r="Y51" s="217" t="str">
        <f t="shared" si="12"/>
        <v/>
      </c>
      <c r="AL51" s="182" t="str">
        <f t="shared" si="15"/>
        <v>0</v>
      </c>
      <c r="AM51" s="182">
        <f t="shared" si="16"/>
        <v>0</v>
      </c>
    </row>
    <row r="52" spans="1:39" x14ac:dyDescent="0.25">
      <c r="A52" s="106">
        <v>46</v>
      </c>
      <c r="B52" s="157">
        <f t="shared" si="0"/>
        <v>1</v>
      </c>
      <c r="C52" s="105"/>
      <c r="D52" s="106">
        <f>IF(ISERROR(VLOOKUP(C52,FSGT5_Inscr!$F$7:$L$107,2,FALSE))=TRUE,VLOOKUP(C52,FSGT6_Inscr!$F$7:$L$105,2,FALSE),(VLOOKUP(C52,FSGT5_Inscr!$F$7:$L$107,2,FALSE)))</f>
        <v>0</v>
      </c>
      <c r="E52" s="106">
        <f>IF(ISERROR(VLOOKUP(C52,FSGT5_Inscr!$F$7:$L$107,3,FALSE))=TRUE,VLOOKUP(C52,FSGT6_Inscr!$F$7:$L$105,3,FALSE),(VLOOKUP(C52,FSGT5_Inscr!$F$7:$L$107,3,FALSE)))</f>
        <v>0</v>
      </c>
      <c r="F52" s="106">
        <f>IF(ISERROR(VLOOKUP(C52,FSGT5_Inscr!$F$7:$L$107,4,FALSE))=TRUE,VLOOKUP(C52,FSGT6_Inscr!$F$7:$L$105,4,FALSE),(VLOOKUP(C52,FSGT5_Inscr!$F$7:$L$107,4,FALSE)))</f>
        <v>0</v>
      </c>
      <c r="G52" s="106">
        <f>IF(ISERROR(VLOOKUP(C52,FSGT5_Inscr!$F$7:$L$107,5,FALSE))=TRUE,VLOOKUP(C52,FSGT6_Inscr!$F$7:$L$105,5,FALSE),(VLOOKUP(C52,FSGT5_Inscr!$F$7:$L$107,5,FALSE)))</f>
        <v>0</v>
      </c>
      <c r="H52" s="106">
        <f>IF(ISERROR(VLOOKUP(C52,FSGT5_Inscr!$F$7:$L$107,6,FALSE))=TRUE,VLOOKUP(C52,FSGT6_Inscr!$F$7:$L$105,6,FALSE),(VLOOKUP(C52,FSGT5_Inscr!$F$7:$L$107,6,FALSE)))</f>
        <v>0</v>
      </c>
      <c r="I52" s="196"/>
      <c r="J52" s="159">
        <f t="shared" si="1"/>
        <v>0</v>
      </c>
      <c r="K52" s="109">
        <f>SUM($J$8:J52)*J52</f>
        <v>0</v>
      </c>
      <c r="L52" s="160">
        <f t="shared" si="2"/>
        <v>0</v>
      </c>
      <c r="M52" s="201" t="str">
        <f t="shared" si="3"/>
        <v/>
      </c>
      <c r="N52" s="217" t="b">
        <f t="shared" si="4"/>
        <v>0</v>
      </c>
      <c r="O52" s="159">
        <f t="shared" si="5"/>
        <v>0</v>
      </c>
      <c r="P52" s="109">
        <f>SUM($O$8:O52)*O52</f>
        <v>0</v>
      </c>
      <c r="Q52" s="160">
        <f t="shared" si="6"/>
        <v>0</v>
      </c>
      <c r="R52" s="201" t="str">
        <f t="shared" si="7"/>
        <v/>
      </c>
      <c r="S52" s="217" t="b">
        <f t="shared" si="8"/>
        <v>0</v>
      </c>
      <c r="T52" s="110"/>
      <c r="U52" s="159">
        <f t="shared" si="9"/>
        <v>0</v>
      </c>
      <c r="V52" s="109">
        <f>SUM($U$8:U52)*U52</f>
        <v>0</v>
      </c>
      <c r="W52" s="160">
        <f t="shared" si="10"/>
        <v>0</v>
      </c>
      <c r="X52" s="201" t="str">
        <f t="shared" si="11"/>
        <v/>
      </c>
      <c r="Y52" s="217" t="str">
        <f t="shared" si="12"/>
        <v/>
      </c>
      <c r="AL52" s="182" t="str">
        <f t="shared" si="15"/>
        <v>0</v>
      </c>
      <c r="AM52" s="182">
        <f t="shared" si="16"/>
        <v>0</v>
      </c>
    </row>
    <row r="53" spans="1:39" x14ac:dyDescent="0.25">
      <c r="A53" s="106">
        <v>47</v>
      </c>
      <c r="B53" s="157">
        <f t="shared" si="0"/>
        <v>1</v>
      </c>
      <c r="C53" s="105"/>
      <c r="D53" s="106">
        <f>IF(ISERROR(VLOOKUP(C53,FSGT5_Inscr!$F$7:$L$107,2,FALSE))=TRUE,VLOOKUP(C53,FSGT6_Inscr!$F$7:$L$105,2,FALSE),(VLOOKUP(C53,FSGT5_Inscr!$F$7:$L$107,2,FALSE)))</f>
        <v>0</v>
      </c>
      <c r="E53" s="106">
        <f>IF(ISERROR(VLOOKUP(C53,FSGT5_Inscr!$F$7:$L$107,3,FALSE))=TRUE,VLOOKUP(C53,FSGT6_Inscr!$F$7:$L$105,3,FALSE),(VLOOKUP(C53,FSGT5_Inscr!$F$7:$L$107,3,FALSE)))</f>
        <v>0</v>
      </c>
      <c r="F53" s="106">
        <f>IF(ISERROR(VLOOKUP(C53,FSGT5_Inscr!$F$7:$L$107,4,FALSE))=TRUE,VLOOKUP(C53,FSGT6_Inscr!$F$7:$L$105,4,FALSE),(VLOOKUP(C53,FSGT5_Inscr!$F$7:$L$107,4,FALSE)))</f>
        <v>0</v>
      </c>
      <c r="G53" s="106">
        <f>IF(ISERROR(VLOOKUP(C53,FSGT5_Inscr!$F$7:$L$107,5,FALSE))=TRUE,VLOOKUP(C53,FSGT6_Inscr!$F$7:$L$105,5,FALSE),(VLOOKUP(C53,FSGT5_Inscr!$F$7:$L$107,5,FALSE)))</f>
        <v>0</v>
      </c>
      <c r="H53" s="106">
        <f>IF(ISERROR(VLOOKUP(C53,FSGT5_Inscr!$F$7:$L$107,6,FALSE))=TRUE,VLOOKUP(C53,FSGT6_Inscr!$F$7:$L$105,6,FALSE),(VLOOKUP(C53,FSGT5_Inscr!$F$7:$L$107,6,FALSE)))</f>
        <v>0</v>
      </c>
      <c r="I53" s="196"/>
      <c r="J53" s="159">
        <f t="shared" si="1"/>
        <v>0</v>
      </c>
      <c r="K53" s="109">
        <f>SUM($J$8:J53)*J53</f>
        <v>0</v>
      </c>
      <c r="L53" s="160">
        <f t="shared" si="2"/>
        <v>0</v>
      </c>
      <c r="M53" s="201" t="str">
        <f t="shared" si="3"/>
        <v/>
      </c>
      <c r="N53" s="217" t="b">
        <f t="shared" si="4"/>
        <v>0</v>
      </c>
      <c r="O53" s="159">
        <f t="shared" si="5"/>
        <v>0</v>
      </c>
      <c r="P53" s="109">
        <f>SUM($O$8:O53)*O53</f>
        <v>0</v>
      </c>
      <c r="Q53" s="160">
        <f t="shared" si="6"/>
        <v>0</v>
      </c>
      <c r="R53" s="201" t="str">
        <f t="shared" si="7"/>
        <v/>
      </c>
      <c r="S53" s="217" t="b">
        <f t="shared" si="8"/>
        <v>0</v>
      </c>
      <c r="T53" s="110"/>
      <c r="U53" s="159">
        <f t="shared" si="9"/>
        <v>0</v>
      </c>
      <c r="V53" s="109">
        <f>SUM($U$8:U53)*U53</f>
        <v>0</v>
      </c>
      <c r="W53" s="160">
        <f t="shared" si="10"/>
        <v>0</v>
      </c>
      <c r="X53" s="201" t="str">
        <f t="shared" si="11"/>
        <v/>
      </c>
      <c r="Y53" s="217" t="str">
        <f t="shared" si="12"/>
        <v/>
      </c>
      <c r="AL53" s="182" t="str">
        <f t="shared" si="15"/>
        <v>0</v>
      </c>
      <c r="AM53" s="182">
        <f t="shared" si="16"/>
        <v>0</v>
      </c>
    </row>
    <row r="54" spans="1:39" x14ac:dyDescent="0.25">
      <c r="A54" s="106">
        <v>48</v>
      </c>
      <c r="B54" s="157">
        <f t="shared" si="0"/>
        <v>1</v>
      </c>
      <c r="C54" s="105"/>
      <c r="D54" s="106">
        <f>IF(ISERROR(VLOOKUP(C54,FSGT5_Inscr!$F$7:$L$107,2,FALSE))=TRUE,VLOOKUP(C54,FSGT6_Inscr!$F$7:$L$105,2,FALSE),(VLOOKUP(C54,FSGT5_Inscr!$F$7:$L$107,2,FALSE)))</f>
        <v>0</v>
      </c>
      <c r="E54" s="106">
        <f>IF(ISERROR(VLOOKUP(C54,FSGT5_Inscr!$F$7:$L$107,3,FALSE))=TRUE,VLOOKUP(C54,FSGT6_Inscr!$F$7:$L$105,3,FALSE),(VLOOKUP(C54,FSGT5_Inscr!$F$7:$L$107,3,FALSE)))</f>
        <v>0</v>
      </c>
      <c r="F54" s="106">
        <f>IF(ISERROR(VLOOKUP(C54,FSGT5_Inscr!$F$7:$L$107,4,FALSE))=TRUE,VLOOKUP(C54,FSGT6_Inscr!$F$7:$L$105,4,FALSE),(VLOOKUP(C54,FSGT5_Inscr!$F$7:$L$107,4,FALSE)))</f>
        <v>0</v>
      </c>
      <c r="G54" s="106">
        <f>IF(ISERROR(VLOOKUP(C54,FSGT5_Inscr!$F$7:$L$107,5,FALSE))=TRUE,VLOOKUP(C54,FSGT6_Inscr!$F$7:$L$105,5,FALSE),(VLOOKUP(C54,FSGT5_Inscr!$F$7:$L$107,5,FALSE)))</f>
        <v>0</v>
      </c>
      <c r="H54" s="106">
        <f>IF(ISERROR(VLOOKUP(C54,FSGT5_Inscr!$F$7:$L$107,6,FALSE))=TRUE,VLOOKUP(C54,FSGT6_Inscr!$F$7:$L$105,6,FALSE),(VLOOKUP(C54,FSGT5_Inscr!$F$7:$L$107,6,FALSE)))</f>
        <v>0</v>
      </c>
      <c r="I54" s="196"/>
      <c r="J54" s="159">
        <f t="shared" si="1"/>
        <v>0</v>
      </c>
      <c r="K54" s="109">
        <f>SUM($J$8:J54)*J54</f>
        <v>0</v>
      </c>
      <c r="L54" s="160">
        <f t="shared" si="2"/>
        <v>0</v>
      </c>
      <c r="M54" s="201" t="str">
        <f t="shared" si="3"/>
        <v/>
      </c>
      <c r="N54" s="217" t="b">
        <f t="shared" si="4"/>
        <v>0</v>
      </c>
      <c r="O54" s="159">
        <f t="shared" si="5"/>
        <v>0</v>
      </c>
      <c r="P54" s="109">
        <f>SUM($O$8:O54)*O54</f>
        <v>0</v>
      </c>
      <c r="Q54" s="160">
        <f t="shared" si="6"/>
        <v>0</v>
      </c>
      <c r="R54" s="201" t="str">
        <f t="shared" si="7"/>
        <v/>
      </c>
      <c r="S54" s="217" t="b">
        <f t="shared" si="8"/>
        <v>0</v>
      </c>
      <c r="T54" s="110"/>
      <c r="U54" s="159">
        <f t="shared" si="9"/>
        <v>0</v>
      </c>
      <c r="V54" s="109">
        <f>SUM($U$8:U54)*U54</f>
        <v>0</v>
      </c>
      <c r="W54" s="160">
        <f t="shared" si="10"/>
        <v>0</v>
      </c>
      <c r="X54" s="201" t="str">
        <f t="shared" si="11"/>
        <v/>
      </c>
      <c r="Y54" s="217" t="str">
        <f t="shared" si="12"/>
        <v/>
      </c>
      <c r="AL54" s="182" t="str">
        <f t="shared" si="15"/>
        <v>0</v>
      </c>
      <c r="AM54" s="182">
        <f t="shared" si="16"/>
        <v>0</v>
      </c>
    </row>
    <row r="55" spans="1:39" x14ac:dyDescent="0.25">
      <c r="A55" s="106">
        <v>49</v>
      </c>
      <c r="B55" s="157">
        <f t="shared" si="0"/>
        <v>1</v>
      </c>
      <c r="C55" s="105"/>
      <c r="D55" s="106">
        <f>IF(ISERROR(VLOOKUP(C55,FSGT5_Inscr!$F$7:$L$107,2,FALSE))=TRUE,VLOOKUP(C55,FSGT6_Inscr!$F$7:$L$105,2,FALSE),(VLOOKUP(C55,FSGT5_Inscr!$F$7:$L$107,2,FALSE)))</f>
        <v>0</v>
      </c>
      <c r="E55" s="106">
        <f>IF(ISERROR(VLOOKUP(C55,FSGT5_Inscr!$F$7:$L$107,3,FALSE))=TRUE,VLOOKUP(C55,FSGT6_Inscr!$F$7:$L$105,3,FALSE),(VLOOKUP(C55,FSGT5_Inscr!$F$7:$L$107,3,FALSE)))</f>
        <v>0</v>
      </c>
      <c r="F55" s="106">
        <f>IF(ISERROR(VLOOKUP(C55,FSGT5_Inscr!$F$7:$L$107,4,FALSE))=TRUE,VLOOKUP(C55,FSGT6_Inscr!$F$7:$L$105,4,FALSE),(VLOOKUP(C55,FSGT5_Inscr!$F$7:$L$107,4,FALSE)))</f>
        <v>0</v>
      </c>
      <c r="G55" s="106">
        <f>IF(ISERROR(VLOOKUP(C55,FSGT5_Inscr!$F$7:$L$107,5,FALSE))=TRUE,VLOOKUP(C55,FSGT6_Inscr!$F$7:$L$105,5,FALSE),(VLOOKUP(C55,FSGT5_Inscr!$F$7:$L$107,5,FALSE)))</f>
        <v>0</v>
      </c>
      <c r="H55" s="106">
        <f>IF(ISERROR(VLOOKUP(C55,FSGT5_Inscr!$F$7:$L$107,6,FALSE))=TRUE,VLOOKUP(C55,FSGT6_Inscr!$F$7:$L$105,6,FALSE),(VLOOKUP(C55,FSGT5_Inscr!$F$7:$L$107,6,FALSE)))</f>
        <v>0</v>
      </c>
      <c r="I55" s="196"/>
      <c r="J55" s="159">
        <f t="shared" si="1"/>
        <v>0</v>
      </c>
      <c r="K55" s="109">
        <f>SUM($J$8:J55)*J55</f>
        <v>0</v>
      </c>
      <c r="L55" s="160">
        <f t="shared" si="2"/>
        <v>0</v>
      </c>
      <c r="M55" s="201" t="str">
        <f t="shared" si="3"/>
        <v/>
      </c>
      <c r="N55" s="217" t="b">
        <f t="shared" si="4"/>
        <v>0</v>
      </c>
      <c r="O55" s="159">
        <f t="shared" si="5"/>
        <v>0</v>
      </c>
      <c r="P55" s="109">
        <f>SUM($O$8:O55)*O55</f>
        <v>0</v>
      </c>
      <c r="Q55" s="160">
        <f t="shared" si="6"/>
        <v>0</v>
      </c>
      <c r="R55" s="201" t="str">
        <f t="shared" si="7"/>
        <v/>
      </c>
      <c r="S55" s="217" t="b">
        <f t="shared" si="8"/>
        <v>0</v>
      </c>
      <c r="T55" s="110"/>
      <c r="U55" s="159">
        <f t="shared" si="9"/>
        <v>0</v>
      </c>
      <c r="V55" s="109">
        <f>SUM($U$8:U55)*U55</f>
        <v>0</v>
      </c>
      <c r="W55" s="160">
        <f t="shared" si="10"/>
        <v>0</v>
      </c>
      <c r="X55" s="201" t="str">
        <f t="shared" si="11"/>
        <v/>
      </c>
      <c r="Y55" s="217" t="str">
        <f t="shared" si="12"/>
        <v/>
      </c>
      <c r="AL55" s="182" t="str">
        <f t="shared" si="15"/>
        <v>0</v>
      </c>
      <c r="AM55" s="182">
        <f t="shared" si="16"/>
        <v>0</v>
      </c>
    </row>
    <row r="56" spans="1:39" x14ac:dyDescent="0.25">
      <c r="A56" s="106">
        <v>50</v>
      </c>
      <c r="B56" s="157">
        <f t="shared" si="0"/>
        <v>1</v>
      </c>
      <c r="C56" s="105"/>
      <c r="D56" s="106">
        <f>IF(ISERROR(VLOOKUP(C56,FSGT5_Inscr!$F$7:$L$107,2,FALSE))=TRUE,VLOOKUP(C56,FSGT6_Inscr!$F$7:$L$105,2,FALSE),(VLOOKUP(C56,FSGT5_Inscr!$F$7:$L$107,2,FALSE)))</f>
        <v>0</v>
      </c>
      <c r="E56" s="106">
        <f>IF(ISERROR(VLOOKUP(C56,FSGT5_Inscr!$F$7:$L$107,3,FALSE))=TRUE,VLOOKUP(C56,FSGT6_Inscr!$F$7:$L$105,3,FALSE),(VLOOKUP(C56,FSGT5_Inscr!$F$7:$L$107,3,FALSE)))</f>
        <v>0</v>
      </c>
      <c r="F56" s="106">
        <f>IF(ISERROR(VLOOKUP(C56,FSGT5_Inscr!$F$7:$L$107,4,FALSE))=TRUE,VLOOKUP(C56,FSGT6_Inscr!$F$7:$L$105,4,FALSE),(VLOOKUP(C56,FSGT5_Inscr!$F$7:$L$107,4,FALSE)))</f>
        <v>0</v>
      </c>
      <c r="G56" s="106">
        <f>IF(ISERROR(VLOOKUP(C56,FSGT5_Inscr!$F$7:$L$107,5,FALSE))=TRUE,VLOOKUP(C56,FSGT6_Inscr!$F$7:$L$105,5,FALSE),(VLOOKUP(C56,FSGT5_Inscr!$F$7:$L$107,5,FALSE)))</f>
        <v>0</v>
      </c>
      <c r="H56" s="106">
        <f>IF(ISERROR(VLOOKUP(C56,FSGT5_Inscr!$F$7:$L$107,6,FALSE))=TRUE,VLOOKUP(C56,FSGT6_Inscr!$F$7:$L$105,6,FALSE),(VLOOKUP(C56,FSGT5_Inscr!$F$7:$L$107,6,FALSE)))</f>
        <v>0</v>
      </c>
      <c r="I56" s="196"/>
      <c r="J56" s="159">
        <f t="shared" si="1"/>
        <v>0</v>
      </c>
      <c r="K56" s="109">
        <f>SUM($J$8:J56)*J56</f>
        <v>0</v>
      </c>
      <c r="L56" s="160">
        <f t="shared" si="2"/>
        <v>0</v>
      </c>
      <c r="M56" s="201" t="str">
        <f t="shared" si="3"/>
        <v/>
      </c>
      <c r="N56" s="217" t="b">
        <f t="shared" si="4"/>
        <v>0</v>
      </c>
      <c r="O56" s="159">
        <f t="shared" si="5"/>
        <v>0</v>
      </c>
      <c r="P56" s="109">
        <f>SUM($O$8:O56)*O56</f>
        <v>0</v>
      </c>
      <c r="Q56" s="160">
        <f t="shared" si="6"/>
        <v>0</v>
      </c>
      <c r="R56" s="201" t="str">
        <f t="shared" si="7"/>
        <v/>
      </c>
      <c r="S56" s="217" t="b">
        <f t="shared" si="8"/>
        <v>0</v>
      </c>
      <c r="T56" s="110"/>
      <c r="U56" s="159">
        <f t="shared" si="9"/>
        <v>0</v>
      </c>
      <c r="V56" s="109">
        <f>SUM($U$8:U56)*U56</f>
        <v>0</v>
      </c>
      <c r="W56" s="160">
        <f t="shared" si="10"/>
        <v>0</v>
      </c>
      <c r="X56" s="201" t="str">
        <f t="shared" si="11"/>
        <v/>
      </c>
      <c r="Y56" s="217" t="str">
        <f t="shared" si="12"/>
        <v/>
      </c>
      <c r="AL56" s="182" t="str">
        <f t="shared" si="15"/>
        <v>0</v>
      </c>
      <c r="AM56" s="182">
        <f t="shared" si="16"/>
        <v>0</v>
      </c>
    </row>
    <row r="57" spans="1:39" x14ac:dyDescent="0.25">
      <c r="A57" s="106">
        <v>51</v>
      </c>
      <c r="B57" s="157">
        <f t="shared" ref="B57:B106" si="17">IF(A57="A",0,IF(A57="NC",0,1))</f>
        <v>1</v>
      </c>
      <c r="C57" s="105"/>
      <c r="D57" s="106">
        <f>IF(ISERROR(VLOOKUP(C57,FSGT5_Inscr!$F$7:$L$107,2,FALSE))=TRUE,VLOOKUP(C57,FSGT6_Inscr!$F$7:$L$105,2,FALSE),(VLOOKUP(C57,FSGT5_Inscr!$F$7:$L$107,2,FALSE)))</f>
        <v>0</v>
      </c>
      <c r="E57" s="106">
        <f>IF(ISERROR(VLOOKUP(C57,FSGT5_Inscr!$F$7:$L$107,3,FALSE))=TRUE,VLOOKUP(C57,FSGT6_Inscr!$F$7:$L$105,3,FALSE),(VLOOKUP(C57,FSGT5_Inscr!$F$7:$L$107,3,FALSE)))</f>
        <v>0</v>
      </c>
      <c r="F57" s="106">
        <f>IF(ISERROR(VLOOKUP(C57,FSGT5_Inscr!$F$7:$L$107,4,FALSE))=TRUE,VLOOKUP(C57,FSGT6_Inscr!$F$7:$L$105,4,FALSE),(VLOOKUP(C57,FSGT5_Inscr!$F$7:$L$107,4,FALSE)))</f>
        <v>0</v>
      </c>
      <c r="G57" s="106">
        <f>IF(ISERROR(VLOOKUP(C57,FSGT5_Inscr!$F$7:$L$107,5,FALSE))=TRUE,VLOOKUP(C57,FSGT6_Inscr!$F$7:$L$105,5,FALSE),(VLOOKUP(C57,FSGT5_Inscr!$F$7:$L$107,5,FALSE)))</f>
        <v>0</v>
      </c>
      <c r="H57" s="106">
        <f>IF(ISERROR(VLOOKUP(C57,FSGT5_Inscr!$F$7:$L$107,6,FALSE))=TRUE,VLOOKUP(C57,FSGT6_Inscr!$F$7:$L$105,6,FALSE),(VLOOKUP(C57,FSGT5_Inscr!$F$7:$L$107,6,FALSE)))</f>
        <v>0</v>
      </c>
      <c r="I57" s="196"/>
      <c r="J57" s="159">
        <f t="shared" ref="J57:J106" si="18">IF(H57=5,1,0)*B57</f>
        <v>0</v>
      </c>
      <c r="K57" s="109">
        <f>SUM($J$8:J57)*J57</f>
        <v>0</v>
      </c>
      <c r="L57" s="160">
        <f t="shared" ref="L57:L106" si="19">(100-(K57*4)+4)*J57</f>
        <v>0</v>
      </c>
      <c r="M57" s="201" t="str">
        <f t="shared" ref="M57:M106" si="20">IF(L57&gt;0,L57,"")</f>
        <v/>
      </c>
      <c r="N57" s="217" t="b">
        <f t="shared" ref="N57:N106" si="21">IF(AND(H57=5),IF(A57="NC",$M$2,M57))</f>
        <v>0</v>
      </c>
      <c r="O57" s="159">
        <f t="shared" ref="O57:O106" si="22">IF(H57=6,1,0)*B57</f>
        <v>0</v>
      </c>
      <c r="P57" s="109">
        <f>SUM($O$8:O57)*O57</f>
        <v>0</v>
      </c>
      <c r="Q57" s="160">
        <f t="shared" ref="Q57:Q106" si="23">(100-(P57*4)+4)*O57</f>
        <v>0</v>
      </c>
      <c r="R57" s="201" t="str">
        <f t="shared" ref="R57:R106" si="24">IF(Q57&gt;0,Q57,"")</f>
        <v/>
      </c>
      <c r="S57" s="217" t="b">
        <f t="shared" ref="S57:S106" si="25">IF(AND(H57=6),IF(A57="NC",$R$2,R57))</f>
        <v>0</v>
      </c>
      <c r="T57" s="110"/>
      <c r="U57" s="159">
        <f t="shared" ref="U57:U106" si="26">IF(OR((H57=5),(H57=6)),1,0)*B57</f>
        <v>0</v>
      </c>
      <c r="V57" s="109">
        <f>SUM($U$8:U57)*U57</f>
        <v>0</v>
      </c>
      <c r="W57" s="160">
        <f t="shared" ref="W57:W106" si="27">(100-(V57*4)+4)*U57</f>
        <v>0</v>
      </c>
      <c r="X57" s="201" t="str">
        <f t="shared" ref="X57:X106" si="28">IF(W57&gt;0,W57,"")</f>
        <v/>
      </c>
      <c r="Y57" s="217" t="str">
        <f t="shared" ref="Y57:Y106" si="29">IF(A57="NC",$X$2,X57)</f>
        <v/>
      </c>
      <c r="AL57" s="182" t="str">
        <f t="shared" si="15"/>
        <v>0</v>
      </c>
      <c r="AM57" s="182">
        <f t="shared" si="16"/>
        <v>0</v>
      </c>
    </row>
    <row r="58" spans="1:39" x14ac:dyDescent="0.25">
      <c r="A58" s="106">
        <v>52</v>
      </c>
      <c r="B58" s="157">
        <f t="shared" si="17"/>
        <v>1</v>
      </c>
      <c r="C58" s="105"/>
      <c r="D58" s="106">
        <f>IF(ISERROR(VLOOKUP(C58,FSGT5_Inscr!$F$7:$L$107,2,FALSE))=TRUE,VLOOKUP(C58,FSGT6_Inscr!$F$7:$L$105,2,FALSE),(VLOOKUP(C58,FSGT5_Inscr!$F$7:$L$107,2,FALSE)))</f>
        <v>0</v>
      </c>
      <c r="E58" s="106">
        <f>IF(ISERROR(VLOOKUP(C58,FSGT5_Inscr!$F$7:$L$107,3,FALSE))=TRUE,VLOOKUP(C58,FSGT6_Inscr!$F$7:$L$105,3,FALSE),(VLOOKUP(C58,FSGT5_Inscr!$F$7:$L$107,3,FALSE)))</f>
        <v>0</v>
      </c>
      <c r="F58" s="106">
        <f>IF(ISERROR(VLOOKUP(C58,FSGT5_Inscr!$F$7:$L$107,4,FALSE))=TRUE,VLOOKUP(C58,FSGT6_Inscr!$F$7:$L$105,4,FALSE),(VLOOKUP(C58,FSGT5_Inscr!$F$7:$L$107,4,FALSE)))</f>
        <v>0</v>
      </c>
      <c r="G58" s="106">
        <f>IF(ISERROR(VLOOKUP(C58,FSGT5_Inscr!$F$7:$L$107,5,FALSE))=TRUE,VLOOKUP(C58,FSGT6_Inscr!$F$7:$L$105,5,FALSE),(VLOOKUP(C58,FSGT5_Inscr!$F$7:$L$107,5,FALSE)))</f>
        <v>0</v>
      </c>
      <c r="H58" s="106">
        <f>IF(ISERROR(VLOOKUP(C58,FSGT5_Inscr!$F$7:$L$107,6,FALSE))=TRUE,VLOOKUP(C58,FSGT6_Inscr!$F$7:$L$105,6,FALSE),(VLOOKUP(C58,FSGT5_Inscr!$F$7:$L$107,6,FALSE)))</f>
        <v>0</v>
      </c>
      <c r="I58" s="196"/>
      <c r="J58" s="159">
        <f t="shared" si="18"/>
        <v>0</v>
      </c>
      <c r="K58" s="109">
        <f>SUM($J$8:J58)*J58</f>
        <v>0</v>
      </c>
      <c r="L58" s="160">
        <f t="shared" si="19"/>
        <v>0</v>
      </c>
      <c r="M58" s="201" t="str">
        <f t="shared" si="20"/>
        <v/>
      </c>
      <c r="N58" s="217" t="b">
        <f t="shared" si="21"/>
        <v>0</v>
      </c>
      <c r="O58" s="159">
        <f t="shared" si="22"/>
        <v>0</v>
      </c>
      <c r="P58" s="109">
        <f>SUM($O$8:O58)*O58</f>
        <v>0</v>
      </c>
      <c r="Q58" s="160">
        <f t="shared" si="23"/>
        <v>0</v>
      </c>
      <c r="R58" s="201" t="str">
        <f t="shared" si="24"/>
        <v/>
      </c>
      <c r="S58" s="217" t="b">
        <f t="shared" si="25"/>
        <v>0</v>
      </c>
      <c r="T58" s="110"/>
      <c r="U58" s="159">
        <f t="shared" si="26"/>
        <v>0</v>
      </c>
      <c r="V58" s="109">
        <f>SUM($U$8:U58)*U58</f>
        <v>0</v>
      </c>
      <c r="W58" s="160">
        <f t="shared" si="27"/>
        <v>0</v>
      </c>
      <c r="X58" s="201" t="str">
        <f t="shared" si="28"/>
        <v/>
      </c>
      <c r="Y58" s="217" t="str">
        <f t="shared" si="29"/>
        <v/>
      </c>
      <c r="AL58" s="182" t="str">
        <f t="shared" si="15"/>
        <v>0</v>
      </c>
      <c r="AM58" s="182">
        <f t="shared" si="16"/>
        <v>0</v>
      </c>
    </row>
    <row r="59" spans="1:39" x14ac:dyDescent="0.25">
      <c r="A59" s="106">
        <v>53</v>
      </c>
      <c r="B59" s="157">
        <f t="shared" si="17"/>
        <v>1</v>
      </c>
      <c r="C59" s="105"/>
      <c r="D59" s="106">
        <f>IF(ISERROR(VLOOKUP(C59,FSGT5_Inscr!$F$7:$L$107,2,FALSE))=TRUE,VLOOKUP(C59,FSGT6_Inscr!$F$7:$L$105,2,FALSE),(VLOOKUP(C59,FSGT5_Inscr!$F$7:$L$107,2,FALSE)))</f>
        <v>0</v>
      </c>
      <c r="E59" s="106">
        <f>IF(ISERROR(VLOOKUP(C59,FSGT5_Inscr!$F$7:$L$107,3,FALSE))=TRUE,VLOOKUP(C59,FSGT6_Inscr!$F$7:$L$105,3,FALSE),(VLOOKUP(C59,FSGT5_Inscr!$F$7:$L$107,3,FALSE)))</f>
        <v>0</v>
      </c>
      <c r="F59" s="106">
        <f>IF(ISERROR(VLOOKUP(C59,FSGT5_Inscr!$F$7:$L$107,4,FALSE))=TRUE,VLOOKUP(C59,FSGT6_Inscr!$F$7:$L$105,4,FALSE),(VLOOKUP(C59,FSGT5_Inscr!$F$7:$L$107,4,FALSE)))</f>
        <v>0</v>
      </c>
      <c r="G59" s="106">
        <f>IF(ISERROR(VLOOKUP(C59,FSGT5_Inscr!$F$7:$L$107,5,FALSE))=TRUE,VLOOKUP(C59,FSGT6_Inscr!$F$7:$L$105,5,FALSE),(VLOOKUP(C59,FSGT5_Inscr!$F$7:$L$107,5,FALSE)))</f>
        <v>0</v>
      </c>
      <c r="H59" s="106">
        <f>IF(ISERROR(VLOOKUP(C59,FSGT5_Inscr!$F$7:$L$107,6,FALSE))=TRUE,VLOOKUP(C59,FSGT6_Inscr!$F$7:$L$105,6,FALSE),(VLOOKUP(C59,FSGT5_Inscr!$F$7:$L$107,6,FALSE)))</f>
        <v>0</v>
      </c>
      <c r="I59" s="196"/>
      <c r="J59" s="159">
        <f t="shared" si="18"/>
        <v>0</v>
      </c>
      <c r="K59" s="109">
        <f>SUM($J$8:J59)*J59</f>
        <v>0</v>
      </c>
      <c r="L59" s="160">
        <f t="shared" si="19"/>
        <v>0</v>
      </c>
      <c r="M59" s="201" t="str">
        <f t="shared" si="20"/>
        <v/>
      </c>
      <c r="N59" s="217" t="b">
        <f t="shared" si="21"/>
        <v>0</v>
      </c>
      <c r="O59" s="159">
        <f t="shared" si="22"/>
        <v>0</v>
      </c>
      <c r="P59" s="109">
        <f>SUM($O$8:O59)*O59</f>
        <v>0</v>
      </c>
      <c r="Q59" s="160">
        <f t="shared" si="23"/>
        <v>0</v>
      </c>
      <c r="R59" s="201" t="str">
        <f t="shared" si="24"/>
        <v/>
      </c>
      <c r="S59" s="217" t="b">
        <f t="shared" si="25"/>
        <v>0</v>
      </c>
      <c r="T59" s="110"/>
      <c r="U59" s="159">
        <f t="shared" si="26"/>
        <v>0</v>
      </c>
      <c r="V59" s="109">
        <f>SUM($U$8:U59)*U59</f>
        <v>0</v>
      </c>
      <c r="W59" s="160">
        <f t="shared" si="27"/>
        <v>0</v>
      </c>
      <c r="X59" s="201" t="str">
        <f t="shared" si="28"/>
        <v/>
      </c>
      <c r="Y59" s="217" t="str">
        <f t="shared" si="29"/>
        <v/>
      </c>
      <c r="AL59" s="182" t="str">
        <f t="shared" si="15"/>
        <v>0</v>
      </c>
      <c r="AM59" s="182">
        <f t="shared" si="16"/>
        <v>0</v>
      </c>
    </row>
    <row r="60" spans="1:39" x14ac:dyDescent="0.25">
      <c r="A60" s="106">
        <v>54</v>
      </c>
      <c r="B60" s="157">
        <f t="shared" si="17"/>
        <v>1</v>
      </c>
      <c r="C60" s="105"/>
      <c r="D60" s="106">
        <f>IF(ISERROR(VLOOKUP(C60,FSGT5_Inscr!$F$7:$L$107,2,FALSE))=TRUE,VLOOKUP(C60,FSGT6_Inscr!$F$7:$L$105,2,FALSE),(VLOOKUP(C60,FSGT5_Inscr!$F$7:$L$107,2,FALSE)))</f>
        <v>0</v>
      </c>
      <c r="E60" s="106">
        <f>IF(ISERROR(VLOOKUP(C60,FSGT5_Inscr!$F$7:$L$107,3,FALSE))=TRUE,VLOOKUP(C60,FSGT6_Inscr!$F$7:$L$105,3,FALSE),(VLOOKUP(C60,FSGT5_Inscr!$F$7:$L$107,3,FALSE)))</f>
        <v>0</v>
      </c>
      <c r="F60" s="106">
        <f>IF(ISERROR(VLOOKUP(C60,FSGT5_Inscr!$F$7:$L$107,4,FALSE))=TRUE,VLOOKUP(C60,FSGT6_Inscr!$F$7:$L$105,4,FALSE),(VLOOKUP(C60,FSGT5_Inscr!$F$7:$L$107,4,FALSE)))</f>
        <v>0</v>
      </c>
      <c r="G60" s="106">
        <f>IF(ISERROR(VLOOKUP(C60,FSGT5_Inscr!$F$7:$L$107,5,FALSE))=TRUE,VLOOKUP(C60,FSGT6_Inscr!$F$7:$L$105,5,FALSE),(VLOOKUP(C60,FSGT5_Inscr!$F$7:$L$107,5,FALSE)))</f>
        <v>0</v>
      </c>
      <c r="H60" s="106">
        <f>IF(ISERROR(VLOOKUP(C60,FSGT5_Inscr!$F$7:$L$107,6,FALSE))=TRUE,VLOOKUP(C60,FSGT6_Inscr!$F$7:$L$105,6,FALSE),(VLOOKUP(C60,FSGT5_Inscr!$F$7:$L$107,6,FALSE)))</f>
        <v>0</v>
      </c>
      <c r="I60" s="196"/>
      <c r="J60" s="159">
        <f t="shared" si="18"/>
        <v>0</v>
      </c>
      <c r="K60" s="109">
        <f>SUM($J$8:J60)*J60</f>
        <v>0</v>
      </c>
      <c r="L60" s="160">
        <f t="shared" si="19"/>
        <v>0</v>
      </c>
      <c r="M60" s="201" t="str">
        <f t="shared" si="20"/>
        <v/>
      </c>
      <c r="N60" s="217" t="b">
        <f t="shared" si="21"/>
        <v>0</v>
      </c>
      <c r="O60" s="159">
        <f t="shared" si="22"/>
        <v>0</v>
      </c>
      <c r="P60" s="109">
        <f>SUM($O$8:O60)*O60</f>
        <v>0</v>
      </c>
      <c r="Q60" s="160">
        <f t="shared" si="23"/>
        <v>0</v>
      </c>
      <c r="R60" s="201" t="str">
        <f t="shared" si="24"/>
        <v/>
      </c>
      <c r="S60" s="217" t="b">
        <f t="shared" si="25"/>
        <v>0</v>
      </c>
      <c r="T60" s="110"/>
      <c r="U60" s="159">
        <f t="shared" si="26"/>
        <v>0</v>
      </c>
      <c r="V60" s="109">
        <f>SUM($U$8:U60)*U60</f>
        <v>0</v>
      </c>
      <c r="W60" s="160">
        <f t="shared" si="27"/>
        <v>0</v>
      </c>
      <c r="X60" s="201" t="str">
        <f t="shared" si="28"/>
        <v/>
      </c>
      <c r="Y60" s="217" t="str">
        <f t="shared" si="29"/>
        <v/>
      </c>
      <c r="AL60" s="182" t="str">
        <f t="shared" si="15"/>
        <v>0</v>
      </c>
      <c r="AM60" s="182">
        <f t="shared" si="16"/>
        <v>0</v>
      </c>
    </row>
    <row r="61" spans="1:39" x14ac:dyDescent="0.25">
      <c r="A61" s="106">
        <v>55</v>
      </c>
      <c r="B61" s="157">
        <f t="shared" si="17"/>
        <v>1</v>
      </c>
      <c r="C61" s="105"/>
      <c r="D61" s="106">
        <f>IF(ISERROR(VLOOKUP(C61,FSGT5_Inscr!$F$7:$L$107,2,FALSE))=TRUE,VLOOKUP(C61,FSGT6_Inscr!$F$7:$L$105,2,FALSE),(VLOOKUP(C61,FSGT5_Inscr!$F$7:$L$107,2,FALSE)))</f>
        <v>0</v>
      </c>
      <c r="E61" s="106">
        <f>IF(ISERROR(VLOOKUP(C61,FSGT5_Inscr!$F$7:$L$107,3,FALSE))=TRUE,VLOOKUP(C61,FSGT6_Inscr!$F$7:$L$105,3,FALSE),(VLOOKUP(C61,FSGT5_Inscr!$F$7:$L$107,3,FALSE)))</f>
        <v>0</v>
      </c>
      <c r="F61" s="106">
        <f>IF(ISERROR(VLOOKUP(C61,FSGT5_Inscr!$F$7:$L$107,4,FALSE))=TRUE,VLOOKUP(C61,FSGT6_Inscr!$F$7:$L$105,4,FALSE),(VLOOKUP(C61,FSGT5_Inscr!$F$7:$L$107,4,FALSE)))</f>
        <v>0</v>
      </c>
      <c r="G61" s="106">
        <f>IF(ISERROR(VLOOKUP(C61,FSGT5_Inscr!$F$7:$L$107,5,FALSE))=TRUE,VLOOKUP(C61,FSGT6_Inscr!$F$7:$L$105,5,FALSE),(VLOOKUP(C61,FSGT5_Inscr!$F$7:$L$107,5,FALSE)))</f>
        <v>0</v>
      </c>
      <c r="H61" s="106">
        <f>IF(ISERROR(VLOOKUP(C61,FSGT5_Inscr!$F$7:$L$107,6,FALSE))=TRUE,VLOOKUP(C61,FSGT6_Inscr!$F$7:$L$105,6,FALSE),(VLOOKUP(C61,FSGT5_Inscr!$F$7:$L$107,6,FALSE)))</f>
        <v>0</v>
      </c>
      <c r="I61" s="196"/>
      <c r="J61" s="159">
        <f t="shared" si="18"/>
        <v>0</v>
      </c>
      <c r="K61" s="109">
        <f>SUM($J$8:J61)*J61</f>
        <v>0</v>
      </c>
      <c r="L61" s="160">
        <f t="shared" si="19"/>
        <v>0</v>
      </c>
      <c r="M61" s="201" t="str">
        <f t="shared" si="20"/>
        <v/>
      </c>
      <c r="N61" s="217" t="b">
        <f t="shared" si="21"/>
        <v>0</v>
      </c>
      <c r="O61" s="159">
        <f t="shared" si="22"/>
        <v>0</v>
      </c>
      <c r="P61" s="109">
        <f>SUM($O$8:O61)*O61</f>
        <v>0</v>
      </c>
      <c r="Q61" s="160">
        <f t="shared" si="23"/>
        <v>0</v>
      </c>
      <c r="R61" s="201" t="str">
        <f t="shared" si="24"/>
        <v/>
      </c>
      <c r="S61" s="217" t="b">
        <f t="shared" si="25"/>
        <v>0</v>
      </c>
      <c r="T61" s="110"/>
      <c r="U61" s="159">
        <f t="shared" si="26"/>
        <v>0</v>
      </c>
      <c r="V61" s="109">
        <f>SUM($U$8:U61)*U61</f>
        <v>0</v>
      </c>
      <c r="W61" s="160">
        <f t="shared" si="27"/>
        <v>0</v>
      </c>
      <c r="X61" s="201" t="str">
        <f t="shared" si="28"/>
        <v/>
      </c>
      <c r="Y61" s="217" t="str">
        <f t="shared" si="29"/>
        <v/>
      </c>
      <c r="AL61" s="182" t="str">
        <f t="shared" si="15"/>
        <v>0</v>
      </c>
      <c r="AM61" s="182">
        <f t="shared" si="16"/>
        <v>0</v>
      </c>
    </row>
    <row r="62" spans="1:39" x14ac:dyDescent="0.25">
      <c r="A62" s="106">
        <v>56</v>
      </c>
      <c r="B62" s="157">
        <f t="shared" si="17"/>
        <v>1</v>
      </c>
      <c r="C62" s="105"/>
      <c r="D62" s="106">
        <f>IF(ISERROR(VLOOKUP(C62,FSGT5_Inscr!$F$7:$L$107,2,FALSE))=TRUE,VLOOKUP(C62,FSGT6_Inscr!$F$7:$L$105,2,FALSE),(VLOOKUP(C62,FSGT5_Inscr!$F$7:$L$107,2,FALSE)))</f>
        <v>0</v>
      </c>
      <c r="E62" s="106">
        <f>IF(ISERROR(VLOOKUP(C62,FSGT5_Inscr!$F$7:$L$107,3,FALSE))=TRUE,VLOOKUP(C62,FSGT6_Inscr!$F$7:$L$105,3,FALSE),(VLOOKUP(C62,FSGT5_Inscr!$F$7:$L$107,3,FALSE)))</f>
        <v>0</v>
      </c>
      <c r="F62" s="106">
        <f>IF(ISERROR(VLOOKUP(C62,FSGT5_Inscr!$F$7:$L$107,4,FALSE))=TRUE,VLOOKUP(C62,FSGT6_Inscr!$F$7:$L$105,4,FALSE),(VLOOKUP(C62,FSGT5_Inscr!$F$7:$L$107,4,FALSE)))</f>
        <v>0</v>
      </c>
      <c r="G62" s="106">
        <f>IF(ISERROR(VLOOKUP(C62,FSGT5_Inscr!$F$7:$L$107,5,FALSE))=TRUE,VLOOKUP(C62,FSGT6_Inscr!$F$7:$L$105,5,FALSE),(VLOOKUP(C62,FSGT5_Inscr!$F$7:$L$107,5,FALSE)))</f>
        <v>0</v>
      </c>
      <c r="H62" s="106">
        <f>IF(ISERROR(VLOOKUP(C62,FSGT5_Inscr!$F$7:$L$107,6,FALSE))=TRUE,VLOOKUP(C62,FSGT6_Inscr!$F$7:$L$105,6,FALSE),(VLOOKUP(C62,FSGT5_Inscr!$F$7:$L$107,6,FALSE)))</f>
        <v>0</v>
      </c>
      <c r="I62" s="196"/>
      <c r="J62" s="159">
        <f t="shared" si="18"/>
        <v>0</v>
      </c>
      <c r="K62" s="109">
        <f>SUM($J$8:J62)*J62</f>
        <v>0</v>
      </c>
      <c r="L62" s="160">
        <f t="shared" si="19"/>
        <v>0</v>
      </c>
      <c r="M62" s="201" t="str">
        <f t="shared" si="20"/>
        <v/>
      </c>
      <c r="N62" s="217" t="b">
        <f t="shared" si="21"/>
        <v>0</v>
      </c>
      <c r="O62" s="159">
        <f t="shared" si="22"/>
        <v>0</v>
      </c>
      <c r="P62" s="109">
        <f>SUM($O$8:O62)*O62</f>
        <v>0</v>
      </c>
      <c r="Q62" s="160">
        <f t="shared" si="23"/>
        <v>0</v>
      </c>
      <c r="R62" s="201" t="str">
        <f t="shared" si="24"/>
        <v/>
      </c>
      <c r="S62" s="217" t="b">
        <f t="shared" si="25"/>
        <v>0</v>
      </c>
      <c r="T62" s="110"/>
      <c r="U62" s="159">
        <f t="shared" si="26"/>
        <v>0</v>
      </c>
      <c r="V62" s="109">
        <f>SUM($U$8:U62)*U62</f>
        <v>0</v>
      </c>
      <c r="W62" s="160">
        <f t="shared" si="27"/>
        <v>0</v>
      </c>
      <c r="X62" s="201" t="str">
        <f t="shared" si="28"/>
        <v/>
      </c>
      <c r="Y62" s="217" t="str">
        <f t="shared" si="29"/>
        <v/>
      </c>
      <c r="AL62" s="182" t="str">
        <f t="shared" si="15"/>
        <v>0</v>
      </c>
      <c r="AM62" s="182">
        <f t="shared" si="16"/>
        <v>0</v>
      </c>
    </row>
    <row r="63" spans="1:39" x14ac:dyDescent="0.25">
      <c r="A63" s="106">
        <v>57</v>
      </c>
      <c r="B63" s="157">
        <f t="shared" si="17"/>
        <v>1</v>
      </c>
      <c r="C63" s="105"/>
      <c r="D63" s="106">
        <f>IF(ISERROR(VLOOKUP(C63,FSGT5_Inscr!$F$7:$L$107,2,FALSE))=TRUE,VLOOKUP(C63,FSGT6_Inscr!$F$7:$L$105,2,FALSE),(VLOOKUP(C63,FSGT5_Inscr!$F$7:$L$107,2,FALSE)))</f>
        <v>0</v>
      </c>
      <c r="E63" s="106">
        <f>IF(ISERROR(VLOOKUP(C63,FSGT5_Inscr!$F$7:$L$107,3,FALSE))=TRUE,VLOOKUP(C63,FSGT6_Inscr!$F$7:$L$105,3,FALSE),(VLOOKUP(C63,FSGT5_Inscr!$F$7:$L$107,3,FALSE)))</f>
        <v>0</v>
      </c>
      <c r="F63" s="106">
        <f>IF(ISERROR(VLOOKUP(C63,FSGT5_Inscr!$F$7:$L$107,4,FALSE))=TRUE,VLOOKUP(C63,FSGT6_Inscr!$F$7:$L$105,4,FALSE),(VLOOKUP(C63,FSGT5_Inscr!$F$7:$L$107,4,FALSE)))</f>
        <v>0</v>
      </c>
      <c r="G63" s="106">
        <f>IF(ISERROR(VLOOKUP(C63,FSGT5_Inscr!$F$7:$L$107,5,FALSE))=TRUE,VLOOKUP(C63,FSGT6_Inscr!$F$7:$L$105,5,FALSE),(VLOOKUP(C63,FSGT5_Inscr!$F$7:$L$107,5,FALSE)))</f>
        <v>0</v>
      </c>
      <c r="H63" s="106">
        <f>IF(ISERROR(VLOOKUP(C63,FSGT5_Inscr!$F$7:$L$107,6,FALSE))=TRUE,VLOOKUP(C63,FSGT6_Inscr!$F$7:$L$105,6,FALSE),(VLOOKUP(C63,FSGT5_Inscr!$F$7:$L$107,6,FALSE)))</f>
        <v>0</v>
      </c>
      <c r="I63" s="196"/>
      <c r="J63" s="159">
        <f t="shared" si="18"/>
        <v>0</v>
      </c>
      <c r="K63" s="109">
        <f>SUM($J$8:J63)*J63</f>
        <v>0</v>
      </c>
      <c r="L63" s="160">
        <f t="shared" si="19"/>
        <v>0</v>
      </c>
      <c r="M63" s="201" t="str">
        <f t="shared" si="20"/>
        <v/>
      </c>
      <c r="N63" s="217" t="b">
        <f t="shared" si="21"/>
        <v>0</v>
      </c>
      <c r="O63" s="159">
        <f t="shared" si="22"/>
        <v>0</v>
      </c>
      <c r="P63" s="109">
        <f>SUM($O$8:O63)*O63</f>
        <v>0</v>
      </c>
      <c r="Q63" s="160">
        <f t="shared" si="23"/>
        <v>0</v>
      </c>
      <c r="R63" s="201" t="str">
        <f t="shared" si="24"/>
        <v/>
      </c>
      <c r="S63" s="217" t="b">
        <f t="shared" si="25"/>
        <v>0</v>
      </c>
      <c r="T63" s="110"/>
      <c r="U63" s="159">
        <f t="shared" si="26"/>
        <v>0</v>
      </c>
      <c r="V63" s="109">
        <f>SUM($U$8:U63)*U63</f>
        <v>0</v>
      </c>
      <c r="W63" s="160">
        <f t="shared" si="27"/>
        <v>0</v>
      </c>
      <c r="X63" s="201" t="str">
        <f t="shared" si="28"/>
        <v/>
      </c>
      <c r="Y63" s="217" t="str">
        <f t="shared" si="29"/>
        <v/>
      </c>
      <c r="AL63" s="182" t="str">
        <f t="shared" si="15"/>
        <v>0</v>
      </c>
      <c r="AM63" s="182">
        <f t="shared" si="16"/>
        <v>0</v>
      </c>
    </row>
    <row r="64" spans="1:39" x14ac:dyDescent="0.25">
      <c r="A64" s="106">
        <v>58</v>
      </c>
      <c r="B64" s="157">
        <f t="shared" si="17"/>
        <v>1</v>
      </c>
      <c r="C64" s="105"/>
      <c r="D64" s="106">
        <f>IF(ISERROR(VLOOKUP(C64,FSGT5_Inscr!$F$7:$L$107,2,FALSE))=TRUE,VLOOKUP(C64,FSGT6_Inscr!$F$7:$L$105,2,FALSE),(VLOOKUP(C64,FSGT5_Inscr!$F$7:$L$107,2,FALSE)))</f>
        <v>0</v>
      </c>
      <c r="E64" s="106">
        <f>IF(ISERROR(VLOOKUP(C64,FSGT5_Inscr!$F$7:$L$107,3,FALSE))=TRUE,VLOOKUP(C64,FSGT6_Inscr!$F$7:$L$105,3,FALSE),(VLOOKUP(C64,FSGT5_Inscr!$F$7:$L$107,3,FALSE)))</f>
        <v>0</v>
      </c>
      <c r="F64" s="106">
        <f>IF(ISERROR(VLOOKUP(C64,FSGT5_Inscr!$F$7:$L$107,4,FALSE))=TRUE,VLOOKUP(C64,FSGT6_Inscr!$F$7:$L$105,4,FALSE),(VLOOKUP(C64,FSGT5_Inscr!$F$7:$L$107,4,FALSE)))</f>
        <v>0</v>
      </c>
      <c r="G64" s="106">
        <f>IF(ISERROR(VLOOKUP(C64,FSGT5_Inscr!$F$7:$L$107,5,FALSE))=TRUE,VLOOKUP(C64,FSGT6_Inscr!$F$7:$L$105,5,FALSE),(VLOOKUP(C64,FSGT5_Inscr!$F$7:$L$107,5,FALSE)))</f>
        <v>0</v>
      </c>
      <c r="H64" s="106">
        <f>IF(ISERROR(VLOOKUP(C64,FSGT5_Inscr!$F$7:$L$107,6,FALSE))=TRUE,VLOOKUP(C64,FSGT6_Inscr!$F$7:$L$105,6,FALSE),(VLOOKUP(C64,FSGT5_Inscr!$F$7:$L$107,6,FALSE)))</f>
        <v>0</v>
      </c>
      <c r="I64" s="196"/>
      <c r="J64" s="159">
        <f t="shared" si="18"/>
        <v>0</v>
      </c>
      <c r="K64" s="109">
        <f>SUM($J$8:J64)*J64</f>
        <v>0</v>
      </c>
      <c r="L64" s="160">
        <f t="shared" si="19"/>
        <v>0</v>
      </c>
      <c r="M64" s="201" t="str">
        <f t="shared" si="20"/>
        <v/>
      </c>
      <c r="N64" s="217" t="b">
        <f t="shared" si="21"/>
        <v>0</v>
      </c>
      <c r="O64" s="159">
        <f t="shared" si="22"/>
        <v>0</v>
      </c>
      <c r="P64" s="109">
        <f>SUM($O$8:O64)*O64</f>
        <v>0</v>
      </c>
      <c r="Q64" s="160">
        <f t="shared" si="23"/>
        <v>0</v>
      </c>
      <c r="R64" s="201" t="str">
        <f t="shared" si="24"/>
        <v/>
      </c>
      <c r="S64" s="217" t="b">
        <f t="shared" si="25"/>
        <v>0</v>
      </c>
      <c r="T64" s="110"/>
      <c r="U64" s="159">
        <f t="shared" si="26"/>
        <v>0</v>
      </c>
      <c r="V64" s="109">
        <f>SUM($U$8:U64)*U64</f>
        <v>0</v>
      </c>
      <c r="W64" s="160">
        <f t="shared" si="27"/>
        <v>0</v>
      </c>
      <c r="X64" s="201" t="str">
        <f t="shared" si="28"/>
        <v/>
      </c>
      <c r="Y64" s="217" t="str">
        <f t="shared" si="29"/>
        <v/>
      </c>
      <c r="AL64" s="182" t="str">
        <f t="shared" si="15"/>
        <v>0</v>
      </c>
      <c r="AM64" s="182">
        <f t="shared" si="16"/>
        <v>0</v>
      </c>
    </row>
    <row r="65" spans="1:39" x14ac:dyDescent="0.25">
      <c r="A65" s="106">
        <v>59</v>
      </c>
      <c r="B65" s="157">
        <f t="shared" si="17"/>
        <v>1</v>
      </c>
      <c r="C65" s="105"/>
      <c r="D65" s="106">
        <f>IF(ISERROR(VLOOKUP(C65,FSGT5_Inscr!$F$7:$L$107,2,FALSE))=TRUE,VLOOKUP(C65,FSGT6_Inscr!$F$7:$L$105,2,FALSE),(VLOOKUP(C65,FSGT5_Inscr!$F$7:$L$107,2,FALSE)))</f>
        <v>0</v>
      </c>
      <c r="E65" s="106">
        <f>IF(ISERROR(VLOOKUP(C65,FSGT5_Inscr!$F$7:$L$107,3,FALSE))=TRUE,VLOOKUP(C65,FSGT6_Inscr!$F$7:$L$105,3,FALSE),(VLOOKUP(C65,FSGT5_Inscr!$F$7:$L$107,3,FALSE)))</f>
        <v>0</v>
      </c>
      <c r="F65" s="106">
        <f>IF(ISERROR(VLOOKUP(C65,FSGT5_Inscr!$F$7:$L$107,4,FALSE))=TRUE,VLOOKUP(C65,FSGT6_Inscr!$F$7:$L$105,4,FALSE),(VLOOKUP(C65,FSGT5_Inscr!$F$7:$L$107,4,FALSE)))</f>
        <v>0</v>
      </c>
      <c r="G65" s="106">
        <f>IF(ISERROR(VLOOKUP(C65,FSGT5_Inscr!$F$7:$L$107,5,FALSE))=TRUE,VLOOKUP(C65,FSGT6_Inscr!$F$7:$L$105,5,FALSE),(VLOOKUP(C65,FSGT5_Inscr!$F$7:$L$107,5,FALSE)))</f>
        <v>0</v>
      </c>
      <c r="H65" s="106">
        <f>IF(ISERROR(VLOOKUP(C65,FSGT5_Inscr!$F$7:$L$107,6,FALSE))=TRUE,VLOOKUP(C65,FSGT6_Inscr!$F$7:$L$105,6,FALSE),(VLOOKUP(C65,FSGT5_Inscr!$F$7:$L$107,6,FALSE)))</f>
        <v>0</v>
      </c>
      <c r="I65" s="196"/>
      <c r="J65" s="159">
        <f t="shared" si="18"/>
        <v>0</v>
      </c>
      <c r="K65" s="109">
        <f>SUM($J$8:J65)*J65</f>
        <v>0</v>
      </c>
      <c r="L65" s="160">
        <f t="shared" si="19"/>
        <v>0</v>
      </c>
      <c r="M65" s="201" t="str">
        <f t="shared" si="20"/>
        <v/>
      </c>
      <c r="N65" s="217" t="b">
        <f t="shared" si="21"/>
        <v>0</v>
      </c>
      <c r="O65" s="159">
        <f t="shared" si="22"/>
        <v>0</v>
      </c>
      <c r="P65" s="109">
        <f>SUM($O$8:O65)*O65</f>
        <v>0</v>
      </c>
      <c r="Q65" s="160">
        <f t="shared" si="23"/>
        <v>0</v>
      </c>
      <c r="R65" s="201" t="str">
        <f t="shared" si="24"/>
        <v/>
      </c>
      <c r="S65" s="217" t="b">
        <f t="shared" si="25"/>
        <v>0</v>
      </c>
      <c r="T65" s="110"/>
      <c r="U65" s="159">
        <f t="shared" si="26"/>
        <v>0</v>
      </c>
      <c r="V65" s="109">
        <f>SUM($U$8:U65)*U65</f>
        <v>0</v>
      </c>
      <c r="W65" s="160">
        <f t="shared" si="27"/>
        <v>0</v>
      </c>
      <c r="X65" s="201" t="str">
        <f t="shared" si="28"/>
        <v/>
      </c>
      <c r="Y65" s="217" t="str">
        <f t="shared" si="29"/>
        <v/>
      </c>
      <c r="AL65" s="182" t="str">
        <f t="shared" si="15"/>
        <v>0</v>
      </c>
      <c r="AM65" s="182">
        <f t="shared" si="16"/>
        <v>0</v>
      </c>
    </row>
    <row r="66" spans="1:39" x14ac:dyDescent="0.25">
      <c r="A66" s="106">
        <v>60</v>
      </c>
      <c r="B66" s="157">
        <f t="shared" si="17"/>
        <v>1</v>
      </c>
      <c r="C66" s="105"/>
      <c r="D66" s="106">
        <f>IF(ISERROR(VLOOKUP(C66,FSGT5_Inscr!$F$7:$L$107,2,FALSE))=TRUE,VLOOKUP(C66,FSGT6_Inscr!$F$7:$L$105,2,FALSE),(VLOOKUP(C66,FSGT5_Inscr!$F$7:$L$107,2,FALSE)))</f>
        <v>0</v>
      </c>
      <c r="E66" s="106">
        <f>IF(ISERROR(VLOOKUP(C66,FSGT5_Inscr!$F$7:$L$107,3,FALSE))=TRUE,VLOOKUP(C66,FSGT6_Inscr!$F$7:$L$105,3,FALSE),(VLOOKUP(C66,FSGT5_Inscr!$F$7:$L$107,3,FALSE)))</f>
        <v>0</v>
      </c>
      <c r="F66" s="106">
        <f>IF(ISERROR(VLOOKUP(C66,FSGT5_Inscr!$F$7:$L$107,4,FALSE))=TRUE,VLOOKUP(C66,FSGT6_Inscr!$F$7:$L$105,4,FALSE),(VLOOKUP(C66,FSGT5_Inscr!$F$7:$L$107,4,FALSE)))</f>
        <v>0</v>
      </c>
      <c r="G66" s="106">
        <f>IF(ISERROR(VLOOKUP(C66,FSGT5_Inscr!$F$7:$L$107,5,FALSE))=TRUE,VLOOKUP(C66,FSGT6_Inscr!$F$7:$L$105,5,FALSE),(VLOOKUP(C66,FSGT5_Inscr!$F$7:$L$107,5,FALSE)))</f>
        <v>0</v>
      </c>
      <c r="H66" s="106">
        <f>IF(ISERROR(VLOOKUP(C66,FSGT5_Inscr!$F$7:$L$107,6,FALSE))=TRUE,VLOOKUP(C66,FSGT6_Inscr!$F$7:$L$105,6,FALSE),(VLOOKUP(C66,FSGT5_Inscr!$F$7:$L$107,6,FALSE)))</f>
        <v>0</v>
      </c>
      <c r="I66" s="196"/>
      <c r="J66" s="159">
        <f t="shared" si="18"/>
        <v>0</v>
      </c>
      <c r="K66" s="109">
        <f>SUM($J$8:J66)*J66</f>
        <v>0</v>
      </c>
      <c r="L66" s="160">
        <f t="shared" si="19"/>
        <v>0</v>
      </c>
      <c r="M66" s="201" t="str">
        <f t="shared" si="20"/>
        <v/>
      </c>
      <c r="N66" s="217" t="b">
        <f t="shared" si="21"/>
        <v>0</v>
      </c>
      <c r="O66" s="159">
        <f t="shared" si="22"/>
        <v>0</v>
      </c>
      <c r="P66" s="109">
        <f>SUM($O$8:O66)*O66</f>
        <v>0</v>
      </c>
      <c r="Q66" s="160">
        <f t="shared" si="23"/>
        <v>0</v>
      </c>
      <c r="R66" s="201" t="str">
        <f t="shared" si="24"/>
        <v/>
      </c>
      <c r="S66" s="217" t="b">
        <f t="shared" si="25"/>
        <v>0</v>
      </c>
      <c r="T66" s="110"/>
      <c r="U66" s="159">
        <f t="shared" si="26"/>
        <v>0</v>
      </c>
      <c r="V66" s="109">
        <f>SUM($U$8:U66)*U66</f>
        <v>0</v>
      </c>
      <c r="W66" s="160">
        <f t="shared" si="27"/>
        <v>0</v>
      </c>
      <c r="X66" s="201" t="str">
        <f t="shared" si="28"/>
        <v/>
      </c>
      <c r="Y66" s="217" t="str">
        <f t="shared" si="29"/>
        <v/>
      </c>
      <c r="AL66" s="182" t="str">
        <f t="shared" si="15"/>
        <v>0</v>
      </c>
      <c r="AM66" s="182">
        <f t="shared" si="16"/>
        <v>0</v>
      </c>
    </row>
    <row r="67" spans="1:39" x14ac:dyDescent="0.25">
      <c r="A67" s="106">
        <v>61</v>
      </c>
      <c r="B67" s="157">
        <f t="shared" si="17"/>
        <v>1</v>
      </c>
      <c r="C67" s="105"/>
      <c r="D67" s="106">
        <f>IF(ISERROR(VLOOKUP(C67,FSGT5_Inscr!$F$7:$L$107,2,FALSE))=TRUE,VLOOKUP(C67,FSGT6_Inscr!$F$7:$L$105,2,FALSE),(VLOOKUP(C67,FSGT5_Inscr!$F$7:$L$107,2,FALSE)))</f>
        <v>0</v>
      </c>
      <c r="E67" s="106">
        <f>IF(ISERROR(VLOOKUP(C67,FSGT5_Inscr!$F$7:$L$107,3,FALSE))=TRUE,VLOOKUP(C67,FSGT6_Inscr!$F$7:$L$105,3,FALSE),(VLOOKUP(C67,FSGT5_Inscr!$F$7:$L$107,3,FALSE)))</f>
        <v>0</v>
      </c>
      <c r="F67" s="106">
        <f>IF(ISERROR(VLOOKUP(C67,FSGT5_Inscr!$F$7:$L$107,4,FALSE))=TRUE,VLOOKUP(C67,FSGT6_Inscr!$F$7:$L$105,4,FALSE),(VLOOKUP(C67,FSGT5_Inscr!$F$7:$L$107,4,FALSE)))</f>
        <v>0</v>
      </c>
      <c r="G67" s="106">
        <f>IF(ISERROR(VLOOKUP(C67,FSGT5_Inscr!$F$7:$L$107,5,FALSE))=TRUE,VLOOKUP(C67,FSGT6_Inscr!$F$7:$L$105,5,FALSE),(VLOOKUP(C67,FSGT5_Inscr!$F$7:$L$107,5,FALSE)))</f>
        <v>0</v>
      </c>
      <c r="H67" s="106">
        <f>IF(ISERROR(VLOOKUP(C67,FSGT5_Inscr!$F$7:$L$107,6,FALSE))=TRUE,VLOOKUP(C67,FSGT6_Inscr!$F$7:$L$105,6,FALSE),(VLOOKUP(C67,FSGT5_Inscr!$F$7:$L$107,6,FALSE)))</f>
        <v>0</v>
      </c>
      <c r="I67" s="196"/>
      <c r="J67" s="159">
        <f t="shared" si="18"/>
        <v>0</v>
      </c>
      <c r="K67" s="109">
        <f>SUM($J$8:J67)*J67</f>
        <v>0</v>
      </c>
      <c r="L67" s="160">
        <f t="shared" si="19"/>
        <v>0</v>
      </c>
      <c r="M67" s="201" t="str">
        <f t="shared" si="20"/>
        <v/>
      </c>
      <c r="N67" s="217" t="b">
        <f t="shared" si="21"/>
        <v>0</v>
      </c>
      <c r="O67" s="159">
        <f t="shared" si="22"/>
        <v>0</v>
      </c>
      <c r="P67" s="109">
        <f>SUM($O$8:O67)*O67</f>
        <v>0</v>
      </c>
      <c r="Q67" s="160">
        <f t="shared" si="23"/>
        <v>0</v>
      </c>
      <c r="R67" s="201" t="str">
        <f t="shared" si="24"/>
        <v/>
      </c>
      <c r="S67" s="217" t="b">
        <f t="shared" si="25"/>
        <v>0</v>
      </c>
      <c r="T67" s="110"/>
      <c r="U67" s="159">
        <f t="shared" si="26"/>
        <v>0</v>
      </c>
      <c r="V67" s="109">
        <f>SUM($U$8:U67)*U67</f>
        <v>0</v>
      </c>
      <c r="W67" s="160">
        <f t="shared" si="27"/>
        <v>0</v>
      </c>
      <c r="X67" s="201" t="str">
        <f t="shared" si="28"/>
        <v/>
      </c>
      <c r="Y67" s="217" t="str">
        <f t="shared" si="29"/>
        <v/>
      </c>
      <c r="AL67" s="182" t="str">
        <f t="shared" si="15"/>
        <v>0</v>
      </c>
      <c r="AM67" s="182">
        <f t="shared" si="16"/>
        <v>0</v>
      </c>
    </row>
    <row r="68" spans="1:39" x14ac:dyDescent="0.25">
      <c r="A68" s="106">
        <v>62</v>
      </c>
      <c r="B68" s="157">
        <f t="shared" si="17"/>
        <v>1</v>
      </c>
      <c r="C68" s="105"/>
      <c r="D68" s="106">
        <f>IF(ISERROR(VLOOKUP(C68,FSGT5_Inscr!$F$7:$L$107,2,FALSE))=TRUE,VLOOKUP(C68,FSGT6_Inscr!$F$7:$L$105,2,FALSE),(VLOOKUP(C68,FSGT5_Inscr!$F$7:$L$107,2,FALSE)))</f>
        <v>0</v>
      </c>
      <c r="E68" s="106">
        <f>IF(ISERROR(VLOOKUP(C68,FSGT5_Inscr!$F$7:$L$107,3,FALSE))=TRUE,VLOOKUP(C68,FSGT6_Inscr!$F$7:$L$105,3,FALSE),(VLOOKUP(C68,FSGT5_Inscr!$F$7:$L$107,3,FALSE)))</f>
        <v>0</v>
      </c>
      <c r="F68" s="106">
        <f>IF(ISERROR(VLOOKUP(C68,FSGT5_Inscr!$F$7:$L$107,4,FALSE))=TRUE,VLOOKUP(C68,FSGT6_Inscr!$F$7:$L$105,4,FALSE),(VLOOKUP(C68,FSGT5_Inscr!$F$7:$L$107,4,FALSE)))</f>
        <v>0</v>
      </c>
      <c r="G68" s="106">
        <f>IF(ISERROR(VLOOKUP(C68,FSGT5_Inscr!$F$7:$L$107,5,FALSE))=TRUE,VLOOKUP(C68,FSGT6_Inscr!$F$7:$L$105,5,FALSE),(VLOOKUP(C68,FSGT5_Inscr!$F$7:$L$107,5,FALSE)))</f>
        <v>0</v>
      </c>
      <c r="H68" s="106">
        <f>IF(ISERROR(VLOOKUP(C68,FSGT5_Inscr!$F$7:$L$107,6,FALSE))=TRUE,VLOOKUP(C68,FSGT6_Inscr!$F$7:$L$105,6,FALSE),(VLOOKUP(C68,FSGT5_Inscr!$F$7:$L$107,6,FALSE)))</f>
        <v>0</v>
      </c>
      <c r="I68" s="196"/>
      <c r="J68" s="159">
        <f t="shared" si="18"/>
        <v>0</v>
      </c>
      <c r="K68" s="109">
        <f>SUM($J$8:J68)*J68</f>
        <v>0</v>
      </c>
      <c r="L68" s="160">
        <f t="shared" si="19"/>
        <v>0</v>
      </c>
      <c r="M68" s="201" t="str">
        <f t="shared" si="20"/>
        <v/>
      </c>
      <c r="N68" s="217" t="b">
        <f t="shared" si="21"/>
        <v>0</v>
      </c>
      <c r="O68" s="159">
        <f t="shared" si="22"/>
        <v>0</v>
      </c>
      <c r="P68" s="109">
        <f>SUM($O$8:O68)*O68</f>
        <v>0</v>
      </c>
      <c r="Q68" s="160">
        <f t="shared" si="23"/>
        <v>0</v>
      </c>
      <c r="R68" s="201" t="str">
        <f t="shared" si="24"/>
        <v/>
      </c>
      <c r="S68" s="217" t="b">
        <f t="shared" si="25"/>
        <v>0</v>
      </c>
      <c r="T68" s="110"/>
      <c r="U68" s="159">
        <f t="shared" si="26"/>
        <v>0</v>
      </c>
      <c r="V68" s="109">
        <f>SUM($U$8:U68)*U68</f>
        <v>0</v>
      </c>
      <c r="W68" s="160">
        <f t="shared" si="27"/>
        <v>0</v>
      </c>
      <c r="X68" s="201" t="str">
        <f t="shared" si="28"/>
        <v/>
      </c>
      <c r="Y68" s="217" t="str">
        <f t="shared" si="29"/>
        <v/>
      </c>
      <c r="AL68" s="182" t="str">
        <f t="shared" si="15"/>
        <v>0</v>
      </c>
      <c r="AM68" s="182">
        <f t="shared" si="16"/>
        <v>0</v>
      </c>
    </row>
    <row r="69" spans="1:39" x14ac:dyDescent="0.25">
      <c r="A69" s="106">
        <v>63</v>
      </c>
      <c r="B69" s="157">
        <f t="shared" si="17"/>
        <v>1</v>
      </c>
      <c r="C69" s="105"/>
      <c r="D69" s="106">
        <f>IF(ISERROR(VLOOKUP(C69,FSGT5_Inscr!$F$7:$L$107,2,FALSE))=TRUE,VLOOKUP(C69,FSGT6_Inscr!$F$7:$L$105,2,FALSE),(VLOOKUP(C69,FSGT5_Inscr!$F$7:$L$107,2,FALSE)))</f>
        <v>0</v>
      </c>
      <c r="E69" s="106">
        <f>IF(ISERROR(VLOOKUP(C69,FSGT5_Inscr!$F$7:$L$107,3,FALSE))=TRUE,VLOOKUP(C69,FSGT6_Inscr!$F$7:$L$105,3,FALSE),(VLOOKUP(C69,FSGT5_Inscr!$F$7:$L$107,3,FALSE)))</f>
        <v>0</v>
      </c>
      <c r="F69" s="106">
        <f>IF(ISERROR(VLOOKUP(C69,FSGT5_Inscr!$F$7:$L$107,4,FALSE))=TRUE,VLOOKUP(C69,FSGT6_Inscr!$F$7:$L$105,4,FALSE),(VLOOKUP(C69,FSGT5_Inscr!$F$7:$L$107,4,FALSE)))</f>
        <v>0</v>
      </c>
      <c r="G69" s="106">
        <f>IF(ISERROR(VLOOKUP(C69,FSGT5_Inscr!$F$7:$L$107,5,FALSE))=TRUE,VLOOKUP(C69,FSGT6_Inscr!$F$7:$L$105,5,FALSE),(VLOOKUP(C69,FSGT5_Inscr!$F$7:$L$107,5,FALSE)))</f>
        <v>0</v>
      </c>
      <c r="H69" s="106">
        <f>IF(ISERROR(VLOOKUP(C69,FSGT5_Inscr!$F$7:$L$107,6,FALSE))=TRUE,VLOOKUP(C69,FSGT6_Inscr!$F$7:$L$105,6,FALSE),(VLOOKUP(C69,FSGT5_Inscr!$F$7:$L$107,6,FALSE)))</f>
        <v>0</v>
      </c>
      <c r="I69" s="196"/>
      <c r="J69" s="159">
        <f t="shared" si="18"/>
        <v>0</v>
      </c>
      <c r="K69" s="109">
        <f>SUM($J$8:J69)*J69</f>
        <v>0</v>
      </c>
      <c r="L69" s="160">
        <f t="shared" si="19"/>
        <v>0</v>
      </c>
      <c r="M69" s="201" t="str">
        <f t="shared" si="20"/>
        <v/>
      </c>
      <c r="N69" s="217" t="b">
        <f t="shared" si="21"/>
        <v>0</v>
      </c>
      <c r="O69" s="159">
        <f t="shared" si="22"/>
        <v>0</v>
      </c>
      <c r="P69" s="109">
        <f>SUM($O$8:O69)*O69</f>
        <v>0</v>
      </c>
      <c r="Q69" s="160">
        <f t="shared" si="23"/>
        <v>0</v>
      </c>
      <c r="R69" s="201" t="str">
        <f t="shared" si="24"/>
        <v/>
      </c>
      <c r="S69" s="217" t="b">
        <f t="shared" si="25"/>
        <v>0</v>
      </c>
      <c r="T69" s="110"/>
      <c r="U69" s="159">
        <f t="shared" si="26"/>
        <v>0</v>
      </c>
      <c r="V69" s="109">
        <f>SUM($U$8:U69)*U69</f>
        <v>0</v>
      </c>
      <c r="W69" s="160">
        <f t="shared" si="27"/>
        <v>0</v>
      </c>
      <c r="X69" s="201" t="str">
        <f t="shared" si="28"/>
        <v/>
      </c>
      <c r="Y69" s="217" t="str">
        <f t="shared" si="29"/>
        <v/>
      </c>
      <c r="AL69" s="182" t="str">
        <f t="shared" si="15"/>
        <v>0</v>
      </c>
      <c r="AM69" s="182">
        <f t="shared" si="16"/>
        <v>0</v>
      </c>
    </row>
    <row r="70" spans="1:39" x14ac:dyDescent="0.25">
      <c r="A70" s="106">
        <v>64</v>
      </c>
      <c r="B70" s="157">
        <f t="shared" si="17"/>
        <v>1</v>
      </c>
      <c r="C70" s="105"/>
      <c r="D70" s="106">
        <f>IF(ISERROR(VLOOKUP(C70,FSGT5_Inscr!$F$7:$L$107,2,FALSE))=TRUE,VLOOKUP(C70,FSGT6_Inscr!$F$7:$L$105,2,FALSE),(VLOOKUP(C70,FSGT5_Inscr!$F$7:$L$107,2,FALSE)))</f>
        <v>0</v>
      </c>
      <c r="E70" s="106">
        <f>IF(ISERROR(VLOOKUP(C70,FSGT5_Inscr!$F$7:$L$107,3,FALSE))=TRUE,VLOOKUP(C70,FSGT6_Inscr!$F$7:$L$105,3,FALSE),(VLOOKUP(C70,FSGT5_Inscr!$F$7:$L$107,3,FALSE)))</f>
        <v>0</v>
      </c>
      <c r="F70" s="106">
        <f>IF(ISERROR(VLOOKUP(C70,FSGT5_Inscr!$F$7:$L$107,4,FALSE))=TRUE,VLOOKUP(C70,FSGT6_Inscr!$F$7:$L$105,4,FALSE),(VLOOKUP(C70,FSGT5_Inscr!$F$7:$L$107,4,FALSE)))</f>
        <v>0</v>
      </c>
      <c r="G70" s="106">
        <f>IF(ISERROR(VLOOKUP(C70,FSGT5_Inscr!$F$7:$L$107,5,FALSE))=TRUE,VLOOKUP(C70,FSGT6_Inscr!$F$7:$L$105,5,FALSE),(VLOOKUP(C70,FSGT5_Inscr!$F$7:$L$107,5,FALSE)))</f>
        <v>0</v>
      </c>
      <c r="H70" s="106">
        <f>IF(ISERROR(VLOOKUP(C70,FSGT5_Inscr!$F$7:$L$107,6,FALSE))=TRUE,VLOOKUP(C70,FSGT6_Inscr!$F$7:$L$105,6,FALSE),(VLOOKUP(C70,FSGT5_Inscr!$F$7:$L$107,6,FALSE)))</f>
        <v>0</v>
      </c>
      <c r="I70" s="196"/>
      <c r="J70" s="159">
        <f t="shared" si="18"/>
        <v>0</v>
      </c>
      <c r="K70" s="109">
        <f>SUM($J$8:J70)*J70</f>
        <v>0</v>
      </c>
      <c r="L70" s="160">
        <f t="shared" si="19"/>
        <v>0</v>
      </c>
      <c r="M70" s="201" t="str">
        <f t="shared" si="20"/>
        <v/>
      </c>
      <c r="N70" s="217" t="b">
        <f t="shared" si="21"/>
        <v>0</v>
      </c>
      <c r="O70" s="159">
        <f t="shared" si="22"/>
        <v>0</v>
      </c>
      <c r="P70" s="109">
        <f>SUM($O$8:O70)*O70</f>
        <v>0</v>
      </c>
      <c r="Q70" s="160">
        <f t="shared" si="23"/>
        <v>0</v>
      </c>
      <c r="R70" s="201" t="str">
        <f t="shared" si="24"/>
        <v/>
      </c>
      <c r="S70" s="217" t="b">
        <f t="shared" si="25"/>
        <v>0</v>
      </c>
      <c r="T70" s="110"/>
      <c r="U70" s="159">
        <f t="shared" si="26"/>
        <v>0</v>
      </c>
      <c r="V70" s="109">
        <f>SUM($U$8:U70)*U70</f>
        <v>0</v>
      </c>
      <c r="W70" s="160">
        <f t="shared" si="27"/>
        <v>0</v>
      </c>
      <c r="X70" s="201" t="str">
        <f t="shared" si="28"/>
        <v/>
      </c>
      <c r="Y70" s="217" t="str">
        <f t="shared" si="29"/>
        <v/>
      </c>
      <c r="AL70" s="182" t="str">
        <f t="shared" si="15"/>
        <v>0</v>
      </c>
      <c r="AM70" s="182">
        <f t="shared" si="16"/>
        <v>0</v>
      </c>
    </row>
    <row r="71" spans="1:39" x14ac:dyDescent="0.25">
      <c r="A71" s="106">
        <v>65</v>
      </c>
      <c r="B71" s="157">
        <f t="shared" si="17"/>
        <v>1</v>
      </c>
      <c r="C71" s="105"/>
      <c r="D71" s="106">
        <f>IF(ISERROR(VLOOKUP(C71,FSGT5_Inscr!$F$7:$L$107,2,FALSE))=TRUE,VLOOKUP(C71,FSGT6_Inscr!$F$7:$L$105,2,FALSE),(VLOOKUP(C71,FSGT5_Inscr!$F$7:$L$107,2,FALSE)))</f>
        <v>0</v>
      </c>
      <c r="E71" s="106">
        <f>IF(ISERROR(VLOOKUP(C71,FSGT5_Inscr!$F$7:$L$107,3,FALSE))=TRUE,VLOOKUP(C71,FSGT6_Inscr!$F$7:$L$105,3,FALSE),(VLOOKUP(C71,FSGT5_Inscr!$F$7:$L$107,3,FALSE)))</f>
        <v>0</v>
      </c>
      <c r="F71" s="106">
        <f>IF(ISERROR(VLOOKUP(C71,FSGT5_Inscr!$F$7:$L$107,4,FALSE))=TRUE,VLOOKUP(C71,FSGT6_Inscr!$F$7:$L$105,4,FALSE),(VLOOKUP(C71,FSGT5_Inscr!$F$7:$L$107,4,FALSE)))</f>
        <v>0</v>
      </c>
      <c r="G71" s="106">
        <f>IF(ISERROR(VLOOKUP(C71,FSGT5_Inscr!$F$7:$L$107,5,FALSE))=TRUE,VLOOKUP(C71,FSGT6_Inscr!$F$7:$L$105,5,FALSE),(VLOOKUP(C71,FSGT5_Inscr!$F$7:$L$107,5,FALSE)))</f>
        <v>0</v>
      </c>
      <c r="H71" s="106">
        <f>IF(ISERROR(VLOOKUP(C71,FSGT5_Inscr!$F$7:$L$107,6,FALSE))=TRUE,VLOOKUP(C71,FSGT6_Inscr!$F$7:$L$105,6,FALSE),(VLOOKUP(C71,FSGT5_Inscr!$F$7:$L$107,6,FALSE)))</f>
        <v>0</v>
      </c>
      <c r="I71" s="196"/>
      <c r="J71" s="159">
        <f t="shared" si="18"/>
        <v>0</v>
      </c>
      <c r="K71" s="109">
        <f>SUM($J$8:J71)*J71</f>
        <v>0</v>
      </c>
      <c r="L71" s="160">
        <f t="shared" si="19"/>
        <v>0</v>
      </c>
      <c r="M71" s="201" t="str">
        <f t="shared" si="20"/>
        <v/>
      </c>
      <c r="N71" s="217" t="b">
        <f t="shared" si="21"/>
        <v>0</v>
      </c>
      <c r="O71" s="159">
        <f t="shared" si="22"/>
        <v>0</v>
      </c>
      <c r="P71" s="109">
        <f>SUM($O$8:O71)*O71</f>
        <v>0</v>
      </c>
      <c r="Q71" s="160">
        <f t="shared" si="23"/>
        <v>0</v>
      </c>
      <c r="R71" s="201" t="str">
        <f t="shared" si="24"/>
        <v/>
      </c>
      <c r="S71" s="217" t="b">
        <f t="shared" si="25"/>
        <v>0</v>
      </c>
      <c r="T71" s="110"/>
      <c r="U71" s="159">
        <f t="shared" si="26"/>
        <v>0</v>
      </c>
      <c r="V71" s="109">
        <f>SUM($U$8:U71)*U71</f>
        <v>0</v>
      </c>
      <c r="W71" s="160">
        <f t="shared" si="27"/>
        <v>0</v>
      </c>
      <c r="X71" s="201" t="str">
        <f t="shared" si="28"/>
        <v/>
      </c>
      <c r="Y71" s="217" t="str">
        <f t="shared" si="29"/>
        <v/>
      </c>
      <c r="AL71" s="182" t="str">
        <f t="shared" si="15"/>
        <v>0</v>
      </c>
      <c r="AM71" s="182">
        <f t="shared" si="16"/>
        <v>0</v>
      </c>
    </row>
    <row r="72" spans="1:39" x14ac:dyDescent="0.25">
      <c r="A72" s="106">
        <v>66</v>
      </c>
      <c r="B72" s="157">
        <f t="shared" si="17"/>
        <v>1</v>
      </c>
      <c r="C72" s="105"/>
      <c r="D72" s="106">
        <f>IF(ISERROR(VLOOKUP(C72,FSGT5_Inscr!$F$7:$L$107,2,FALSE))=TRUE,VLOOKUP(C72,FSGT6_Inscr!$F$7:$L$105,2,FALSE),(VLOOKUP(C72,FSGT5_Inscr!$F$7:$L$107,2,FALSE)))</f>
        <v>0</v>
      </c>
      <c r="E72" s="106">
        <f>IF(ISERROR(VLOOKUP(C72,FSGT5_Inscr!$F$7:$L$107,3,FALSE))=TRUE,VLOOKUP(C72,FSGT6_Inscr!$F$7:$L$105,3,FALSE),(VLOOKUP(C72,FSGT5_Inscr!$F$7:$L$107,3,FALSE)))</f>
        <v>0</v>
      </c>
      <c r="F72" s="106">
        <f>IF(ISERROR(VLOOKUP(C72,FSGT5_Inscr!$F$7:$L$107,4,FALSE))=TRUE,VLOOKUP(C72,FSGT6_Inscr!$F$7:$L$105,4,FALSE),(VLOOKUP(C72,FSGT5_Inscr!$F$7:$L$107,4,FALSE)))</f>
        <v>0</v>
      </c>
      <c r="G72" s="106">
        <f>IF(ISERROR(VLOOKUP(C72,FSGT5_Inscr!$F$7:$L$107,5,FALSE))=TRUE,VLOOKUP(C72,FSGT6_Inscr!$F$7:$L$105,5,FALSE),(VLOOKUP(C72,FSGT5_Inscr!$F$7:$L$107,5,FALSE)))</f>
        <v>0</v>
      </c>
      <c r="H72" s="106">
        <f>IF(ISERROR(VLOOKUP(C72,FSGT5_Inscr!$F$7:$L$107,6,FALSE))=TRUE,VLOOKUP(C72,FSGT6_Inscr!$F$7:$L$105,6,FALSE),(VLOOKUP(C72,FSGT5_Inscr!$F$7:$L$107,6,FALSE)))</f>
        <v>0</v>
      </c>
      <c r="I72" s="196"/>
      <c r="J72" s="159">
        <f t="shared" si="18"/>
        <v>0</v>
      </c>
      <c r="K72" s="109">
        <f>SUM($J$8:J72)*J72</f>
        <v>0</v>
      </c>
      <c r="L72" s="160">
        <f t="shared" si="19"/>
        <v>0</v>
      </c>
      <c r="M72" s="201" t="str">
        <f t="shared" si="20"/>
        <v/>
      </c>
      <c r="N72" s="217" t="b">
        <f t="shared" si="21"/>
        <v>0</v>
      </c>
      <c r="O72" s="159">
        <f t="shared" si="22"/>
        <v>0</v>
      </c>
      <c r="P72" s="109">
        <f>SUM($O$8:O72)*O72</f>
        <v>0</v>
      </c>
      <c r="Q72" s="160">
        <f t="shared" si="23"/>
        <v>0</v>
      </c>
      <c r="R72" s="201" t="str">
        <f t="shared" si="24"/>
        <v/>
      </c>
      <c r="S72" s="217" t="b">
        <f t="shared" si="25"/>
        <v>0</v>
      </c>
      <c r="T72" s="110"/>
      <c r="U72" s="159">
        <f t="shared" si="26"/>
        <v>0</v>
      </c>
      <c r="V72" s="109">
        <f>SUM($U$8:U72)*U72</f>
        <v>0</v>
      </c>
      <c r="W72" s="160">
        <f t="shared" si="27"/>
        <v>0</v>
      </c>
      <c r="X72" s="201" t="str">
        <f t="shared" si="28"/>
        <v/>
      </c>
      <c r="Y72" s="217" t="str">
        <f t="shared" si="29"/>
        <v/>
      </c>
      <c r="AL72" s="182" t="str">
        <f t="shared" si="15"/>
        <v>0</v>
      </c>
      <c r="AM72" s="182">
        <f t="shared" si="16"/>
        <v>0</v>
      </c>
    </row>
    <row r="73" spans="1:39" x14ac:dyDescent="0.25">
      <c r="A73" s="106">
        <v>67</v>
      </c>
      <c r="B73" s="157">
        <f t="shared" si="17"/>
        <v>1</v>
      </c>
      <c r="C73" s="105"/>
      <c r="D73" s="106">
        <f>IF(ISERROR(VLOOKUP(C73,FSGT5_Inscr!$F$7:$L$107,2,FALSE))=TRUE,VLOOKUP(C73,FSGT6_Inscr!$F$7:$L$105,2,FALSE),(VLOOKUP(C73,FSGT5_Inscr!$F$7:$L$107,2,FALSE)))</f>
        <v>0</v>
      </c>
      <c r="E73" s="106">
        <f>IF(ISERROR(VLOOKUP(C73,FSGT5_Inscr!$F$7:$L$107,3,FALSE))=TRUE,VLOOKUP(C73,FSGT6_Inscr!$F$7:$L$105,3,FALSE),(VLOOKUP(C73,FSGT5_Inscr!$F$7:$L$107,3,FALSE)))</f>
        <v>0</v>
      </c>
      <c r="F73" s="106">
        <f>IF(ISERROR(VLOOKUP(C73,FSGT5_Inscr!$F$7:$L$107,4,FALSE))=TRUE,VLOOKUP(C73,FSGT6_Inscr!$F$7:$L$105,4,FALSE),(VLOOKUP(C73,FSGT5_Inscr!$F$7:$L$107,4,FALSE)))</f>
        <v>0</v>
      </c>
      <c r="G73" s="106">
        <f>IF(ISERROR(VLOOKUP(C73,FSGT5_Inscr!$F$7:$L$107,5,FALSE))=TRUE,VLOOKUP(C73,FSGT6_Inscr!$F$7:$L$105,5,FALSE),(VLOOKUP(C73,FSGT5_Inscr!$F$7:$L$107,5,FALSE)))</f>
        <v>0</v>
      </c>
      <c r="H73" s="106">
        <f>IF(ISERROR(VLOOKUP(C73,FSGT5_Inscr!$F$7:$L$107,6,FALSE))=TRUE,VLOOKUP(C73,FSGT6_Inscr!$F$7:$L$105,6,FALSE),(VLOOKUP(C73,FSGT5_Inscr!$F$7:$L$107,6,FALSE)))</f>
        <v>0</v>
      </c>
      <c r="I73" s="196"/>
      <c r="J73" s="159">
        <f t="shared" si="18"/>
        <v>0</v>
      </c>
      <c r="K73" s="109">
        <f>SUM($J$8:J73)*J73</f>
        <v>0</v>
      </c>
      <c r="L73" s="160">
        <f t="shared" si="19"/>
        <v>0</v>
      </c>
      <c r="M73" s="201" t="str">
        <f t="shared" si="20"/>
        <v/>
      </c>
      <c r="N73" s="217" t="b">
        <f t="shared" si="21"/>
        <v>0</v>
      </c>
      <c r="O73" s="159">
        <f t="shared" si="22"/>
        <v>0</v>
      </c>
      <c r="P73" s="109">
        <f>SUM($O$8:O73)*O73</f>
        <v>0</v>
      </c>
      <c r="Q73" s="160">
        <f t="shared" si="23"/>
        <v>0</v>
      </c>
      <c r="R73" s="201" t="str">
        <f t="shared" si="24"/>
        <v/>
      </c>
      <c r="S73" s="217" t="b">
        <f t="shared" si="25"/>
        <v>0</v>
      </c>
      <c r="T73" s="110"/>
      <c r="U73" s="159">
        <f t="shared" si="26"/>
        <v>0</v>
      </c>
      <c r="V73" s="109">
        <f>SUM($U$8:U73)*U73</f>
        <v>0</v>
      </c>
      <c r="W73" s="160">
        <f t="shared" si="27"/>
        <v>0</v>
      </c>
      <c r="X73" s="201" t="str">
        <f t="shared" si="28"/>
        <v/>
      </c>
      <c r="Y73" s="217" t="str">
        <f t="shared" si="29"/>
        <v/>
      </c>
      <c r="AL73" s="182" t="str">
        <f t="shared" si="15"/>
        <v>0</v>
      </c>
      <c r="AM73" s="182">
        <f t="shared" si="16"/>
        <v>0</v>
      </c>
    </row>
    <row r="74" spans="1:39" x14ac:dyDescent="0.25">
      <c r="A74" s="106">
        <v>68</v>
      </c>
      <c r="B74" s="157">
        <f t="shared" si="17"/>
        <v>1</v>
      </c>
      <c r="C74" s="105"/>
      <c r="D74" s="106">
        <f>IF(ISERROR(VLOOKUP(C74,FSGT5_Inscr!$F$7:$L$107,2,FALSE))=TRUE,VLOOKUP(C74,FSGT6_Inscr!$F$7:$L$105,2,FALSE),(VLOOKUP(C74,FSGT5_Inscr!$F$7:$L$107,2,FALSE)))</f>
        <v>0</v>
      </c>
      <c r="E74" s="106">
        <f>IF(ISERROR(VLOOKUP(C74,FSGT5_Inscr!$F$7:$L$107,3,FALSE))=TRUE,VLOOKUP(C74,FSGT6_Inscr!$F$7:$L$105,3,FALSE),(VLOOKUP(C74,FSGT5_Inscr!$F$7:$L$107,3,FALSE)))</f>
        <v>0</v>
      </c>
      <c r="F74" s="106">
        <f>IF(ISERROR(VLOOKUP(C74,FSGT5_Inscr!$F$7:$L$107,4,FALSE))=TRUE,VLOOKUP(C74,FSGT6_Inscr!$F$7:$L$105,4,FALSE),(VLOOKUP(C74,FSGT5_Inscr!$F$7:$L$107,4,FALSE)))</f>
        <v>0</v>
      </c>
      <c r="G74" s="106">
        <f>IF(ISERROR(VLOOKUP(C74,FSGT5_Inscr!$F$7:$L$107,5,FALSE))=TRUE,VLOOKUP(C74,FSGT6_Inscr!$F$7:$L$105,5,FALSE),(VLOOKUP(C74,FSGT5_Inscr!$F$7:$L$107,5,FALSE)))</f>
        <v>0</v>
      </c>
      <c r="H74" s="106">
        <f>IF(ISERROR(VLOOKUP(C74,FSGT5_Inscr!$F$7:$L$107,6,FALSE))=TRUE,VLOOKUP(C74,FSGT6_Inscr!$F$7:$L$105,6,FALSE),(VLOOKUP(C74,FSGT5_Inscr!$F$7:$L$107,6,FALSE)))</f>
        <v>0</v>
      </c>
      <c r="I74" s="196"/>
      <c r="J74" s="159">
        <f t="shared" si="18"/>
        <v>0</v>
      </c>
      <c r="K74" s="109">
        <f>SUM($J$8:J74)*J74</f>
        <v>0</v>
      </c>
      <c r="L74" s="160">
        <f t="shared" si="19"/>
        <v>0</v>
      </c>
      <c r="M74" s="201" t="str">
        <f t="shared" si="20"/>
        <v/>
      </c>
      <c r="N74" s="217" t="b">
        <f t="shared" si="21"/>
        <v>0</v>
      </c>
      <c r="O74" s="159">
        <f t="shared" si="22"/>
        <v>0</v>
      </c>
      <c r="P74" s="109">
        <f>SUM($O$8:O74)*O74</f>
        <v>0</v>
      </c>
      <c r="Q74" s="160">
        <f t="shared" si="23"/>
        <v>0</v>
      </c>
      <c r="R74" s="201" t="str">
        <f t="shared" si="24"/>
        <v/>
      </c>
      <c r="S74" s="217" t="b">
        <f t="shared" si="25"/>
        <v>0</v>
      </c>
      <c r="T74" s="110"/>
      <c r="U74" s="159">
        <f t="shared" si="26"/>
        <v>0</v>
      </c>
      <c r="V74" s="109">
        <f>SUM($U$8:U74)*U74</f>
        <v>0</v>
      </c>
      <c r="W74" s="160">
        <f t="shared" si="27"/>
        <v>0</v>
      </c>
      <c r="X74" s="201" t="str">
        <f t="shared" si="28"/>
        <v/>
      </c>
      <c r="Y74" s="217" t="str">
        <f t="shared" si="29"/>
        <v/>
      </c>
      <c r="AL74" s="182" t="str">
        <f t="shared" si="15"/>
        <v>0</v>
      </c>
      <c r="AM74" s="182">
        <f t="shared" si="16"/>
        <v>0</v>
      </c>
    </row>
    <row r="75" spans="1:39" x14ac:dyDescent="0.25">
      <c r="A75" s="106">
        <v>69</v>
      </c>
      <c r="B75" s="157">
        <f t="shared" si="17"/>
        <v>1</v>
      </c>
      <c r="C75" s="105"/>
      <c r="D75" s="106">
        <f>IF(ISERROR(VLOOKUP(C75,FSGT5_Inscr!$F$7:$L$107,2,FALSE))=TRUE,VLOOKUP(C75,FSGT6_Inscr!$F$7:$L$105,2,FALSE),(VLOOKUP(C75,FSGT5_Inscr!$F$7:$L$107,2,FALSE)))</f>
        <v>0</v>
      </c>
      <c r="E75" s="106">
        <f>IF(ISERROR(VLOOKUP(C75,FSGT5_Inscr!$F$7:$L$107,3,FALSE))=TRUE,VLOOKUP(C75,FSGT6_Inscr!$F$7:$L$105,3,FALSE),(VLOOKUP(C75,FSGT5_Inscr!$F$7:$L$107,3,FALSE)))</f>
        <v>0</v>
      </c>
      <c r="F75" s="106">
        <f>IF(ISERROR(VLOOKUP(C75,FSGT5_Inscr!$F$7:$L$107,4,FALSE))=TRUE,VLOOKUP(C75,FSGT6_Inscr!$F$7:$L$105,4,FALSE),(VLOOKUP(C75,FSGT5_Inscr!$F$7:$L$107,4,FALSE)))</f>
        <v>0</v>
      </c>
      <c r="G75" s="106">
        <f>IF(ISERROR(VLOOKUP(C75,FSGT5_Inscr!$F$7:$L$107,5,FALSE))=TRUE,VLOOKUP(C75,FSGT6_Inscr!$F$7:$L$105,5,FALSE),(VLOOKUP(C75,FSGT5_Inscr!$F$7:$L$107,5,FALSE)))</f>
        <v>0</v>
      </c>
      <c r="H75" s="106">
        <f>IF(ISERROR(VLOOKUP(C75,FSGT5_Inscr!$F$7:$L$107,6,FALSE))=TRUE,VLOOKUP(C75,FSGT6_Inscr!$F$7:$L$105,6,FALSE),(VLOOKUP(C75,FSGT5_Inscr!$F$7:$L$107,6,FALSE)))</f>
        <v>0</v>
      </c>
      <c r="I75" s="196"/>
      <c r="J75" s="159">
        <f t="shared" si="18"/>
        <v>0</v>
      </c>
      <c r="K75" s="109">
        <f>SUM($J$8:J75)*J75</f>
        <v>0</v>
      </c>
      <c r="L75" s="160">
        <f t="shared" si="19"/>
        <v>0</v>
      </c>
      <c r="M75" s="201" t="str">
        <f t="shared" si="20"/>
        <v/>
      </c>
      <c r="N75" s="217" t="b">
        <f t="shared" si="21"/>
        <v>0</v>
      </c>
      <c r="O75" s="159">
        <f t="shared" si="22"/>
        <v>0</v>
      </c>
      <c r="P75" s="109">
        <f>SUM($O$8:O75)*O75</f>
        <v>0</v>
      </c>
      <c r="Q75" s="160">
        <f t="shared" si="23"/>
        <v>0</v>
      </c>
      <c r="R75" s="201" t="str">
        <f t="shared" si="24"/>
        <v/>
      </c>
      <c r="S75" s="217" t="b">
        <f t="shared" si="25"/>
        <v>0</v>
      </c>
      <c r="T75" s="110"/>
      <c r="U75" s="159">
        <f t="shared" si="26"/>
        <v>0</v>
      </c>
      <c r="V75" s="109">
        <f>SUM($U$8:U75)*U75</f>
        <v>0</v>
      </c>
      <c r="W75" s="160">
        <f t="shared" si="27"/>
        <v>0</v>
      </c>
      <c r="X75" s="201" t="str">
        <f t="shared" si="28"/>
        <v/>
      </c>
      <c r="Y75" s="217" t="str">
        <f t="shared" si="29"/>
        <v/>
      </c>
      <c r="AL75" s="182" t="str">
        <f t="shared" si="15"/>
        <v>0</v>
      </c>
      <c r="AM75" s="182">
        <f t="shared" si="16"/>
        <v>0</v>
      </c>
    </row>
    <row r="76" spans="1:39" x14ac:dyDescent="0.25">
      <c r="A76" s="106">
        <v>70</v>
      </c>
      <c r="B76" s="157">
        <f t="shared" si="17"/>
        <v>1</v>
      </c>
      <c r="C76" s="105"/>
      <c r="D76" s="106">
        <f>IF(ISERROR(VLOOKUP(C76,FSGT5_Inscr!$F$7:$L$107,2,FALSE))=TRUE,VLOOKUP(C76,FSGT6_Inscr!$F$7:$L$105,2,FALSE),(VLOOKUP(C76,FSGT5_Inscr!$F$7:$L$107,2,FALSE)))</f>
        <v>0</v>
      </c>
      <c r="E76" s="106">
        <f>IF(ISERROR(VLOOKUP(C76,FSGT5_Inscr!$F$7:$L$107,3,FALSE))=TRUE,VLOOKUP(C76,FSGT6_Inscr!$F$7:$L$105,3,FALSE),(VLOOKUP(C76,FSGT5_Inscr!$F$7:$L$107,3,FALSE)))</f>
        <v>0</v>
      </c>
      <c r="F76" s="106">
        <f>IF(ISERROR(VLOOKUP(C76,FSGT5_Inscr!$F$7:$L$107,4,FALSE))=TRUE,VLOOKUP(C76,FSGT6_Inscr!$F$7:$L$105,4,FALSE),(VLOOKUP(C76,FSGT5_Inscr!$F$7:$L$107,4,FALSE)))</f>
        <v>0</v>
      </c>
      <c r="G76" s="106">
        <f>IF(ISERROR(VLOOKUP(C76,FSGT5_Inscr!$F$7:$L$107,5,FALSE))=TRUE,VLOOKUP(C76,FSGT6_Inscr!$F$7:$L$105,5,FALSE),(VLOOKUP(C76,FSGT5_Inscr!$F$7:$L$107,5,FALSE)))</f>
        <v>0</v>
      </c>
      <c r="H76" s="106">
        <f>IF(ISERROR(VLOOKUP(C76,FSGT5_Inscr!$F$7:$L$107,6,FALSE))=TRUE,VLOOKUP(C76,FSGT6_Inscr!$F$7:$L$105,6,FALSE),(VLOOKUP(C76,FSGT5_Inscr!$F$7:$L$107,6,FALSE)))</f>
        <v>0</v>
      </c>
      <c r="I76" s="196"/>
      <c r="J76" s="159">
        <f t="shared" si="18"/>
        <v>0</v>
      </c>
      <c r="K76" s="109">
        <f>SUM($J$8:J76)*J76</f>
        <v>0</v>
      </c>
      <c r="L76" s="160">
        <f t="shared" si="19"/>
        <v>0</v>
      </c>
      <c r="M76" s="201" t="str">
        <f t="shared" si="20"/>
        <v/>
      </c>
      <c r="N76" s="217" t="b">
        <f t="shared" si="21"/>
        <v>0</v>
      </c>
      <c r="O76" s="159">
        <f t="shared" si="22"/>
        <v>0</v>
      </c>
      <c r="P76" s="109">
        <f>SUM($O$8:O76)*O76</f>
        <v>0</v>
      </c>
      <c r="Q76" s="160">
        <f t="shared" si="23"/>
        <v>0</v>
      </c>
      <c r="R76" s="201" t="str">
        <f t="shared" si="24"/>
        <v/>
      </c>
      <c r="S76" s="217" t="b">
        <f t="shared" si="25"/>
        <v>0</v>
      </c>
      <c r="T76" s="110"/>
      <c r="U76" s="159">
        <f t="shared" si="26"/>
        <v>0</v>
      </c>
      <c r="V76" s="109">
        <f>SUM($U$8:U76)*U76</f>
        <v>0</v>
      </c>
      <c r="W76" s="160">
        <f t="shared" si="27"/>
        <v>0</v>
      </c>
      <c r="X76" s="201" t="str">
        <f t="shared" si="28"/>
        <v/>
      </c>
      <c r="Y76" s="217" t="str">
        <f t="shared" si="29"/>
        <v/>
      </c>
      <c r="AL76" s="182" t="str">
        <f t="shared" si="15"/>
        <v>0</v>
      </c>
      <c r="AM76" s="182">
        <f t="shared" si="16"/>
        <v>0</v>
      </c>
    </row>
    <row r="77" spans="1:39" x14ac:dyDescent="0.25">
      <c r="A77" s="106">
        <v>71</v>
      </c>
      <c r="B77" s="157">
        <f t="shared" si="17"/>
        <v>1</v>
      </c>
      <c r="C77" s="105"/>
      <c r="D77" s="106">
        <f>IF(ISERROR(VLOOKUP(C77,FSGT5_Inscr!$F$7:$L$107,2,FALSE))=TRUE,VLOOKUP(C77,FSGT6_Inscr!$F$7:$L$105,2,FALSE),(VLOOKUP(C77,FSGT5_Inscr!$F$7:$L$107,2,FALSE)))</f>
        <v>0</v>
      </c>
      <c r="E77" s="106">
        <f>IF(ISERROR(VLOOKUP(C77,FSGT5_Inscr!$F$7:$L$107,3,FALSE))=TRUE,VLOOKUP(C77,FSGT6_Inscr!$F$7:$L$105,3,FALSE),(VLOOKUP(C77,FSGT5_Inscr!$F$7:$L$107,3,FALSE)))</f>
        <v>0</v>
      </c>
      <c r="F77" s="106">
        <f>IF(ISERROR(VLOOKUP(C77,FSGT5_Inscr!$F$7:$L$107,4,FALSE))=TRUE,VLOOKUP(C77,FSGT6_Inscr!$F$7:$L$105,4,FALSE),(VLOOKUP(C77,FSGT5_Inscr!$F$7:$L$107,4,FALSE)))</f>
        <v>0</v>
      </c>
      <c r="G77" s="106">
        <f>IF(ISERROR(VLOOKUP(C77,FSGT5_Inscr!$F$7:$L$107,5,FALSE))=TRUE,VLOOKUP(C77,FSGT6_Inscr!$F$7:$L$105,5,FALSE),(VLOOKUP(C77,FSGT5_Inscr!$F$7:$L$107,5,FALSE)))</f>
        <v>0</v>
      </c>
      <c r="H77" s="106">
        <f>IF(ISERROR(VLOOKUP(C77,FSGT5_Inscr!$F$7:$L$107,6,FALSE))=TRUE,VLOOKUP(C77,FSGT6_Inscr!$F$7:$L$105,6,FALSE),(VLOOKUP(C77,FSGT5_Inscr!$F$7:$L$107,6,FALSE)))</f>
        <v>0</v>
      </c>
      <c r="I77" s="196"/>
      <c r="J77" s="159">
        <f t="shared" si="18"/>
        <v>0</v>
      </c>
      <c r="K77" s="109">
        <f>SUM($J$8:J77)*J77</f>
        <v>0</v>
      </c>
      <c r="L77" s="160">
        <f t="shared" si="19"/>
        <v>0</v>
      </c>
      <c r="M77" s="201" t="str">
        <f t="shared" si="20"/>
        <v/>
      </c>
      <c r="N77" s="217" t="b">
        <f t="shared" si="21"/>
        <v>0</v>
      </c>
      <c r="O77" s="159">
        <f t="shared" si="22"/>
        <v>0</v>
      </c>
      <c r="P77" s="109">
        <f>SUM($O$8:O77)*O77</f>
        <v>0</v>
      </c>
      <c r="Q77" s="160">
        <f t="shared" si="23"/>
        <v>0</v>
      </c>
      <c r="R77" s="201" t="str">
        <f t="shared" si="24"/>
        <v/>
      </c>
      <c r="S77" s="217" t="b">
        <f t="shared" si="25"/>
        <v>0</v>
      </c>
      <c r="T77" s="110"/>
      <c r="U77" s="159">
        <f t="shared" si="26"/>
        <v>0</v>
      </c>
      <c r="V77" s="109">
        <f>SUM($U$8:U77)*U77</f>
        <v>0</v>
      </c>
      <c r="W77" s="160">
        <f t="shared" si="27"/>
        <v>0</v>
      </c>
      <c r="X77" s="201" t="str">
        <f t="shared" si="28"/>
        <v/>
      </c>
      <c r="Y77" s="217" t="str">
        <f t="shared" si="29"/>
        <v/>
      </c>
      <c r="AL77" s="182" t="str">
        <f t="shared" si="15"/>
        <v>0</v>
      </c>
      <c r="AM77" s="182">
        <f t="shared" si="16"/>
        <v>0</v>
      </c>
    </row>
    <row r="78" spans="1:39" x14ac:dyDescent="0.25">
      <c r="A78" s="106">
        <v>72</v>
      </c>
      <c r="B78" s="157">
        <f t="shared" si="17"/>
        <v>1</v>
      </c>
      <c r="C78" s="105"/>
      <c r="D78" s="106">
        <f>IF(ISERROR(VLOOKUP(C78,FSGT5_Inscr!$F$7:$L$107,2,FALSE))=TRUE,VLOOKUP(C78,FSGT6_Inscr!$F$7:$L$105,2,FALSE),(VLOOKUP(C78,FSGT5_Inscr!$F$7:$L$107,2,FALSE)))</f>
        <v>0</v>
      </c>
      <c r="E78" s="106">
        <f>IF(ISERROR(VLOOKUP(C78,FSGT5_Inscr!$F$7:$L$107,3,FALSE))=TRUE,VLOOKUP(C78,FSGT6_Inscr!$F$7:$L$105,3,FALSE),(VLOOKUP(C78,FSGT5_Inscr!$F$7:$L$107,3,FALSE)))</f>
        <v>0</v>
      </c>
      <c r="F78" s="106">
        <f>IF(ISERROR(VLOOKUP(C78,FSGT5_Inscr!$F$7:$L$107,4,FALSE))=TRUE,VLOOKUP(C78,FSGT6_Inscr!$F$7:$L$105,4,FALSE),(VLOOKUP(C78,FSGT5_Inscr!$F$7:$L$107,4,FALSE)))</f>
        <v>0</v>
      </c>
      <c r="G78" s="106">
        <f>IF(ISERROR(VLOOKUP(C78,FSGT5_Inscr!$F$7:$L$107,5,FALSE))=TRUE,VLOOKUP(C78,FSGT6_Inscr!$F$7:$L$105,5,FALSE),(VLOOKUP(C78,FSGT5_Inscr!$F$7:$L$107,5,FALSE)))</f>
        <v>0</v>
      </c>
      <c r="H78" s="106">
        <f>IF(ISERROR(VLOOKUP(C78,FSGT5_Inscr!$F$7:$L$107,6,FALSE))=TRUE,VLOOKUP(C78,FSGT6_Inscr!$F$7:$L$105,6,FALSE),(VLOOKUP(C78,FSGT5_Inscr!$F$7:$L$107,6,FALSE)))</f>
        <v>0</v>
      </c>
      <c r="I78" s="196"/>
      <c r="J78" s="159">
        <f t="shared" si="18"/>
        <v>0</v>
      </c>
      <c r="K78" s="109">
        <f>SUM($J$8:J78)*J78</f>
        <v>0</v>
      </c>
      <c r="L78" s="160">
        <f t="shared" si="19"/>
        <v>0</v>
      </c>
      <c r="M78" s="201" t="str">
        <f t="shared" si="20"/>
        <v/>
      </c>
      <c r="N78" s="217" t="b">
        <f t="shared" si="21"/>
        <v>0</v>
      </c>
      <c r="O78" s="159">
        <f t="shared" si="22"/>
        <v>0</v>
      </c>
      <c r="P78" s="109">
        <f>SUM($O$8:O78)*O78</f>
        <v>0</v>
      </c>
      <c r="Q78" s="160">
        <f t="shared" si="23"/>
        <v>0</v>
      </c>
      <c r="R78" s="201" t="str">
        <f t="shared" si="24"/>
        <v/>
      </c>
      <c r="S78" s="217" t="b">
        <f t="shared" si="25"/>
        <v>0</v>
      </c>
      <c r="T78" s="110"/>
      <c r="U78" s="159">
        <f t="shared" si="26"/>
        <v>0</v>
      </c>
      <c r="V78" s="109">
        <f>SUM($U$8:U78)*U78</f>
        <v>0</v>
      </c>
      <c r="W78" s="160">
        <f t="shared" si="27"/>
        <v>0</v>
      </c>
      <c r="X78" s="201" t="str">
        <f t="shared" si="28"/>
        <v/>
      </c>
      <c r="Y78" s="217" t="str">
        <f t="shared" si="29"/>
        <v/>
      </c>
      <c r="AL78" s="182" t="str">
        <f t="shared" si="15"/>
        <v>0</v>
      </c>
      <c r="AM78" s="182">
        <f t="shared" si="16"/>
        <v>0</v>
      </c>
    </row>
    <row r="79" spans="1:39" x14ac:dyDescent="0.25">
      <c r="A79" s="106">
        <v>73</v>
      </c>
      <c r="B79" s="157">
        <f t="shared" si="17"/>
        <v>1</v>
      </c>
      <c r="C79" s="105"/>
      <c r="D79" s="106">
        <f>IF(ISERROR(VLOOKUP(C79,FSGT5_Inscr!$F$7:$L$107,2,FALSE))=TRUE,VLOOKUP(C79,FSGT6_Inscr!$F$7:$L$105,2,FALSE),(VLOOKUP(C79,FSGT5_Inscr!$F$7:$L$107,2,FALSE)))</f>
        <v>0</v>
      </c>
      <c r="E79" s="106">
        <f>IF(ISERROR(VLOOKUP(C79,FSGT5_Inscr!$F$7:$L$107,3,FALSE))=TRUE,VLOOKUP(C79,FSGT6_Inscr!$F$7:$L$105,3,FALSE),(VLOOKUP(C79,FSGT5_Inscr!$F$7:$L$107,3,FALSE)))</f>
        <v>0</v>
      </c>
      <c r="F79" s="106">
        <f>IF(ISERROR(VLOOKUP(C79,FSGT5_Inscr!$F$7:$L$107,4,FALSE))=TRUE,VLOOKUP(C79,FSGT6_Inscr!$F$7:$L$105,4,FALSE),(VLOOKUP(C79,FSGT5_Inscr!$F$7:$L$107,4,FALSE)))</f>
        <v>0</v>
      </c>
      <c r="G79" s="106">
        <f>IF(ISERROR(VLOOKUP(C79,FSGT5_Inscr!$F$7:$L$107,5,FALSE))=TRUE,VLOOKUP(C79,FSGT6_Inscr!$F$7:$L$105,5,FALSE),(VLOOKUP(C79,FSGT5_Inscr!$F$7:$L$107,5,FALSE)))</f>
        <v>0</v>
      </c>
      <c r="H79" s="106">
        <f>IF(ISERROR(VLOOKUP(C79,FSGT5_Inscr!$F$7:$L$107,6,FALSE))=TRUE,VLOOKUP(C79,FSGT6_Inscr!$F$7:$L$105,6,FALSE),(VLOOKUP(C79,FSGT5_Inscr!$F$7:$L$107,6,FALSE)))</f>
        <v>0</v>
      </c>
      <c r="I79" s="196"/>
      <c r="J79" s="159">
        <f t="shared" si="18"/>
        <v>0</v>
      </c>
      <c r="K79" s="109">
        <f>SUM($J$8:J79)*J79</f>
        <v>0</v>
      </c>
      <c r="L79" s="160">
        <f t="shared" si="19"/>
        <v>0</v>
      </c>
      <c r="M79" s="201" t="str">
        <f t="shared" si="20"/>
        <v/>
      </c>
      <c r="N79" s="217" t="b">
        <f t="shared" si="21"/>
        <v>0</v>
      </c>
      <c r="O79" s="159">
        <f t="shared" si="22"/>
        <v>0</v>
      </c>
      <c r="P79" s="109">
        <f>SUM($O$8:O79)*O79</f>
        <v>0</v>
      </c>
      <c r="Q79" s="160">
        <f t="shared" si="23"/>
        <v>0</v>
      </c>
      <c r="R79" s="201" t="str">
        <f t="shared" si="24"/>
        <v/>
      </c>
      <c r="S79" s="217" t="b">
        <f t="shared" si="25"/>
        <v>0</v>
      </c>
      <c r="T79" s="110"/>
      <c r="U79" s="159">
        <f t="shared" si="26"/>
        <v>0</v>
      </c>
      <c r="V79" s="109">
        <f>SUM($U$8:U79)*U79</f>
        <v>0</v>
      </c>
      <c r="W79" s="160">
        <f t="shared" si="27"/>
        <v>0</v>
      </c>
      <c r="X79" s="201" t="str">
        <f t="shared" si="28"/>
        <v/>
      </c>
      <c r="Y79" s="217" t="str">
        <f t="shared" si="29"/>
        <v/>
      </c>
      <c r="AL79" s="182" t="str">
        <f t="shared" si="15"/>
        <v>0</v>
      </c>
      <c r="AM79" s="182">
        <f t="shared" si="16"/>
        <v>0</v>
      </c>
    </row>
    <row r="80" spans="1:39" x14ac:dyDescent="0.25">
      <c r="A80" s="106">
        <v>74</v>
      </c>
      <c r="B80" s="157">
        <f t="shared" si="17"/>
        <v>1</v>
      </c>
      <c r="C80" s="105"/>
      <c r="D80" s="106">
        <f>IF(ISERROR(VLOOKUP(C80,FSGT5_Inscr!$F$7:$L$107,2,FALSE))=TRUE,VLOOKUP(C80,FSGT6_Inscr!$F$7:$L$105,2,FALSE),(VLOOKUP(C80,FSGT5_Inscr!$F$7:$L$107,2,FALSE)))</f>
        <v>0</v>
      </c>
      <c r="E80" s="106">
        <f>IF(ISERROR(VLOOKUP(C80,FSGT5_Inscr!$F$7:$L$107,3,FALSE))=TRUE,VLOOKUP(C80,FSGT6_Inscr!$F$7:$L$105,3,FALSE),(VLOOKUP(C80,FSGT5_Inscr!$F$7:$L$107,3,FALSE)))</f>
        <v>0</v>
      </c>
      <c r="F80" s="106">
        <f>IF(ISERROR(VLOOKUP(C80,FSGT5_Inscr!$F$7:$L$107,4,FALSE))=TRUE,VLOOKUP(C80,FSGT6_Inscr!$F$7:$L$105,4,FALSE),(VLOOKUP(C80,FSGT5_Inscr!$F$7:$L$107,4,FALSE)))</f>
        <v>0</v>
      </c>
      <c r="G80" s="106">
        <f>IF(ISERROR(VLOOKUP(C80,FSGT5_Inscr!$F$7:$L$107,5,FALSE))=TRUE,VLOOKUP(C80,FSGT6_Inscr!$F$7:$L$105,5,FALSE),(VLOOKUP(C80,FSGT5_Inscr!$F$7:$L$107,5,FALSE)))</f>
        <v>0</v>
      </c>
      <c r="H80" s="106">
        <f>IF(ISERROR(VLOOKUP(C80,FSGT5_Inscr!$F$7:$L$107,6,FALSE))=TRUE,VLOOKUP(C80,FSGT6_Inscr!$F$7:$L$105,6,FALSE),(VLOOKUP(C80,FSGT5_Inscr!$F$7:$L$107,6,FALSE)))</f>
        <v>0</v>
      </c>
      <c r="I80" s="196"/>
      <c r="J80" s="159">
        <f t="shared" si="18"/>
        <v>0</v>
      </c>
      <c r="K80" s="109">
        <f>SUM($J$8:J80)*J80</f>
        <v>0</v>
      </c>
      <c r="L80" s="160">
        <f t="shared" si="19"/>
        <v>0</v>
      </c>
      <c r="M80" s="201" t="str">
        <f t="shared" si="20"/>
        <v/>
      </c>
      <c r="N80" s="217" t="b">
        <f t="shared" si="21"/>
        <v>0</v>
      </c>
      <c r="O80" s="159">
        <f t="shared" si="22"/>
        <v>0</v>
      </c>
      <c r="P80" s="109">
        <f>SUM($O$8:O80)*O80</f>
        <v>0</v>
      </c>
      <c r="Q80" s="160">
        <f t="shared" si="23"/>
        <v>0</v>
      </c>
      <c r="R80" s="201" t="str">
        <f t="shared" si="24"/>
        <v/>
      </c>
      <c r="S80" s="217" t="b">
        <f t="shared" si="25"/>
        <v>0</v>
      </c>
      <c r="T80" s="110"/>
      <c r="U80" s="159">
        <f t="shared" si="26"/>
        <v>0</v>
      </c>
      <c r="V80" s="109">
        <f>SUM($U$8:U80)*U80</f>
        <v>0</v>
      </c>
      <c r="W80" s="160">
        <f t="shared" si="27"/>
        <v>0</v>
      </c>
      <c r="X80" s="201" t="str">
        <f t="shared" si="28"/>
        <v/>
      </c>
      <c r="Y80" s="217" t="str">
        <f t="shared" si="29"/>
        <v/>
      </c>
      <c r="AL80" s="182" t="str">
        <f t="shared" si="15"/>
        <v>0</v>
      </c>
      <c r="AM80" s="182">
        <f t="shared" si="16"/>
        <v>0</v>
      </c>
    </row>
    <row r="81" spans="1:39" x14ac:dyDescent="0.25">
      <c r="A81" s="106">
        <v>75</v>
      </c>
      <c r="B81" s="157">
        <f t="shared" si="17"/>
        <v>1</v>
      </c>
      <c r="C81" s="105"/>
      <c r="D81" s="106">
        <f>IF(ISERROR(VLOOKUP(C81,FSGT5_Inscr!$F$7:$L$107,2,FALSE))=TRUE,VLOOKUP(C81,FSGT6_Inscr!$F$7:$L$105,2,FALSE),(VLOOKUP(C81,FSGT5_Inscr!$F$7:$L$107,2,FALSE)))</f>
        <v>0</v>
      </c>
      <c r="E81" s="106">
        <f>IF(ISERROR(VLOOKUP(C81,FSGT5_Inscr!$F$7:$L$107,3,FALSE))=TRUE,VLOOKUP(C81,FSGT6_Inscr!$F$7:$L$105,3,FALSE),(VLOOKUP(C81,FSGT5_Inscr!$F$7:$L$107,3,FALSE)))</f>
        <v>0</v>
      </c>
      <c r="F81" s="106">
        <f>IF(ISERROR(VLOOKUP(C81,FSGT5_Inscr!$F$7:$L$107,4,FALSE))=TRUE,VLOOKUP(C81,FSGT6_Inscr!$F$7:$L$105,4,FALSE),(VLOOKUP(C81,FSGT5_Inscr!$F$7:$L$107,4,FALSE)))</f>
        <v>0</v>
      </c>
      <c r="G81" s="106">
        <f>IF(ISERROR(VLOOKUP(C81,FSGT5_Inscr!$F$7:$L$107,5,FALSE))=TRUE,VLOOKUP(C81,FSGT6_Inscr!$F$7:$L$105,5,FALSE),(VLOOKUP(C81,FSGT5_Inscr!$F$7:$L$107,5,FALSE)))</f>
        <v>0</v>
      </c>
      <c r="H81" s="106">
        <f>IF(ISERROR(VLOOKUP(C81,FSGT5_Inscr!$F$7:$L$107,6,FALSE))=TRUE,VLOOKUP(C81,FSGT6_Inscr!$F$7:$L$105,6,FALSE),(VLOOKUP(C81,FSGT5_Inscr!$F$7:$L$107,6,FALSE)))</f>
        <v>0</v>
      </c>
      <c r="I81" s="196"/>
      <c r="J81" s="159">
        <f t="shared" si="18"/>
        <v>0</v>
      </c>
      <c r="K81" s="109">
        <f>SUM($J$8:J81)*J81</f>
        <v>0</v>
      </c>
      <c r="L81" s="160">
        <f t="shared" si="19"/>
        <v>0</v>
      </c>
      <c r="M81" s="201" t="str">
        <f t="shared" si="20"/>
        <v/>
      </c>
      <c r="N81" s="217" t="b">
        <f t="shared" si="21"/>
        <v>0</v>
      </c>
      <c r="O81" s="159">
        <f t="shared" si="22"/>
        <v>0</v>
      </c>
      <c r="P81" s="109">
        <f>SUM($O$8:O81)*O81</f>
        <v>0</v>
      </c>
      <c r="Q81" s="160">
        <f t="shared" si="23"/>
        <v>0</v>
      </c>
      <c r="R81" s="201" t="str">
        <f t="shared" si="24"/>
        <v/>
      </c>
      <c r="S81" s="217" t="b">
        <f t="shared" si="25"/>
        <v>0</v>
      </c>
      <c r="T81" s="110"/>
      <c r="U81" s="159">
        <f t="shared" si="26"/>
        <v>0</v>
      </c>
      <c r="V81" s="109">
        <f>SUM($U$8:U81)*U81</f>
        <v>0</v>
      </c>
      <c r="W81" s="160">
        <f t="shared" si="27"/>
        <v>0</v>
      </c>
      <c r="X81" s="201" t="str">
        <f t="shared" si="28"/>
        <v/>
      </c>
      <c r="Y81" s="217" t="str">
        <f t="shared" si="29"/>
        <v/>
      </c>
      <c r="AL81" s="182" t="str">
        <f t="shared" si="15"/>
        <v>0</v>
      </c>
      <c r="AM81" s="182">
        <f t="shared" si="16"/>
        <v>0</v>
      </c>
    </row>
    <row r="82" spans="1:39" x14ac:dyDescent="0.25">
      <c r="A82" s="106">
        <v>76</v>
      </c>
      <c r="B82" s="157">
        <f t="shared" si="17"/>
        <v>1</v>
      </c>
      <c r="C82" s="105"/>
      <c r="D82" s="106">
        <f>IF(ISERROR(VLOOKUP(C82,FSGT5_Inscr!$F$7:$L$107,2,FALSE))=TRUE,VLOOKUP(C82,FSGT6_Inscr!$F$7:$L$105,2,FALSE),(VLOOKUP(C82,FSGT5_Inscr!$F$7:$L$107,2,FALSE)))</f>
        <v>0</v>
      </c>
      <c r="E82" s="106">
        <f>IF(ISERROR(VLOOKUP(C82,FSGT5_Inscr!$F$7:$L$107,3,FALSE))=TRUE,VLOOKUP(C82,FSGT6_Inscr!$F$7:$L$105,3,FALSE),(VLOOKUP(C82,FSGT5_Inscr!$F$7:$L$107,3,FALSE)))</f>
        <v>0</v>
      </c>
      <c r="F82" s="106">
        <f>IF(ISERROR(VLOOKUP(C82,FSGT5_Inscr!$F$7:$L$107,4,FALSE))=TRUE,VLOOKUP(C82,FSGT6_Inscr!$F$7:$L$105,4,FALSE),(VLOOKUP(C82,FSGT5_Inscr!$F$7:$L$107,4,FALSE)))</f>
        <v>0</v>
      </c>
      <c r="G82" s="106">
        <f>IF(ISERROR(VLOOKUP(C82,FSGT5_Inscr!$F$7:$L$107,5,FALSE))=TRUE,VLOOKUP(C82,FSGT6_Inscr!$F$7:$L$105,5,FALSE),(VLOOKUP(C82,FSGT5_Inscr!$F$7:$L$107,5,FALSE)))</f>
        <v>0</v>
      </c>
      <c r="H82" s="106">
        <f>IF(ISERROR(VLOOKUP(C82,FSGT5_Inscr!$F$7:$L$107,6,FALSE))=TRUE,VLOOKUP(C82,FSGT6_Inscr!$F$7:$L$105,6,FALSE),(VLOOKUP(C82,FSGT5_Inscr!$F$7:$L$107,6,FALSE)))</f>
        <v>0</v>
      </c>
      <c r="I82" s="196"/>
      <c r="J82" s="159">
        <f t="shared" si="18"/>
        <v>0</v>
      </c>
      <c r="K82" s="109">
        <f>SUM($J$8:J82)*J82</f>
        <v>0</v>
      </c>
      <c r="L82" s="160">
        <f t="shared" si="19"/>
        <v>0</v>
      </c>
      <c r="M82" s="201" t="str">
        <f t="shared" si="20"/>
        <v/>
      </c>
      <c r="N82" s="217" t="b">
        <f t="shared" si="21"/>
        <v>0</v>
      </c>
      <c r="O82" s="159">
        <f t="shared" si="22"/>
        <v>0</v>
      </c>
      <c r="P82" s="109">
        <f>SUM($O$8:O82)*O82</f>
        <v>0</v>
      </c>
      <c r="Q82" s="160">
        <f t="shared" si="23"/>
        <v>0</v>
      </c>
      <c r="R82" s="201" t="str">
        <f t="shared" si="24"/>
        <v/>
      </c>
      <c r="S82" s="217" t="b">
        <f t="shared" si="25"/>
        <v>0</v>
      </c>
      <c r="T82" s="110"/>
      <c r="U82" s="159">
        <f t="shared" si="26"/>
        <v>0</v>
      </c>
      <c r="V82" s="109">
        <f>SUM($U$8:U82)*U82</f>
        <v>0</v>
      </c>
      <c r="W82" s="160">
        <f t="shared" si="27"/>
        <v>0</v>
      </c>
      <c r="X82" s="201" t="str">
        <f t="shared" si="28"/>
        <v/>
      </c>
      <c r="Y82" s="217" t="str">
        <f t="shared" si="29"/>
        <v/>
      </c>
      <c r="AL82" s="182" t="str">
        <f t="shared" si="15"/>
        <v>0</v>
      </c>
      <c r="AM82" s="182">
        <f t="shared" si="16"/>
        <v>0</v>
      </c>
    </row>
    <row r="83" spans="1:39" x14ac:dyDescent="0.25">
      <c r="A83" s="106">
        <v>77</v>
      </c>
      <c r="B83" s="157">
        <f t="shared" si="17"/>
        <v>1</v>
      </c>
      <c r="C83" s="105"/>
      <c r="D83" s="106">
        <f>IF(ISERROR(VLOOKUP(C83,FSGT5_Inscr!$F$7:$L$107,2,FALSE))=TRUE,VLOOKUP(C83,FSGT6_Inscr!$F$7:$L$105,2,FALSE),(VLOOKUP(C83,FSGT5_Inscr!$F$7:$L$107,2,FALSE)))</f>
        <v>0</v>
      </c>
      <c r="E83" s="106">
        <f>IF(ISERROR(VLOOKUP(C83,FSGT5_Inscr!$F$7:$L$107,3,FALSE))=TRUE,VLOOKUP(C83,FSGT6_Inscr!$F$7:$L$105,3,FALSE),(VLOOKUP(C83,FSGT5_Inscr!$F$7:$L$107,3,FALSE)))</f>
        <v>0</v>
      </c>
      <c r="F83" s="106">
        <f>IF(ISERROR(VLOOKUP(C83,FSGT5_Inscr!$F$7:$L$107,4,FALSE))=TRUE,VLOOKUP(C83,FSGT6_Inscr!$F$7:$L$105,4,FALSE),(VLOOKUP(C83,FSGT5_Inscr!$F$7:$L$107,4,FALSE)))</f>
        <v>0</v>
      </c>
      <c r="G83" s="106">
        <f>IF(ISERROR(VLOOKUP(C83,FSGT5_Inscr!$F$7:$L$107,5,FALSE))=TRUE,VLOOKUP(C83,FSGT6_Inscr!$F$7:$L$105,5,FALSE),(VLOOKUP(C83,FSGT5_Inscr!$F$7:$L$107,5,FALSE)))</f>
        <v>0</v>
      </c>
      <c r="H83" s="106">
        <f>IF(ISERROR(VLOOKUP(C83,FSGT5_Inscr!$F$7:$L$107,6,FALSE))=TRUE,VLOOKUP(C83,FSGT6_Inscr!$F$7:$L$105,6,FALSE),(VLOOKUP(C83,FSGT5_Inscr!$F$7:$L$107,6,FALSE)))</f>
        <v>0</v>
      </c>
      <c r="I83" s="196"/>
      <c r="J83" s="159">
        <f t="shared" si="18"/>
        <v>0</v>
      </c>
      <c r="K83" s="109">
        <f>SUM($J$8:J83)*J83</f>
        <v>0</v>
      </c>
      <c r="L83" s="160">
        <f t="shared" si="19"/>
        <v>0</v>
      </c>
      <c r="M83" s="201" t="str">
        <f t="shared" si="20"/>
        <v/>
      </c>
      <c r="N83" s="217" t="b">
        <f t="shared" si="21"/>
        <v>0</v>
      </c>
      <c r="O83" s="159">
        <f t="shared" si="22"/>
        <v>0</v>
      </c>
      <c r="P83" s="109">
        <f>SUM($O$8:O83)*O83</f>
        <v>0</v>
      </c>
      <c r="Q83" s="160">
        <f t="shared" si="23"/>
        <v>0</v>
      </c>
      <c r="R83" s="201" t="str">
        <f t="shared" si="24"/>
        <v/>
      </c>
      <c r="S83" s="217" t="b">
        <f t="shared" si="25"/>
        <v>0</v>
      </c>
      <c r="T83" s="110"/>
      <c r="U83" s="159">
        <f t="shared" si="26"/>
        <v>0</v>
      </c>
      <c r="V83" s="109">
        <f>SUM($U$8:U83)*U83</f>
        <v>0</v>
      </c>
      <c r="W83" s="160">
        <f t="shared" si="27"/>
        <v>0</v>
      </c>
      <c r="X83" s="201" t="str">
        <f t="shared" si="28"/>
        <v/>
      </c>
      <c r="Y83" s="217" t="str">
        <f t="shared" si="29"/>
        <v/>
      </c>
      <c r="AL83" s="182" t="str">
        <f t="shared" si="15"/>
        <v>0</v>
      </c>
      <c r="AM83" s="182">
        <f t="shared" si="16"/>
        <v>0</v>
      </c>
    </row>
    <row r="84" spans="1:39" x14ac:dyDescent="0.25">
      <c r="A84" s="106">
        <v>78</v>
      </c>
      <c r="B84" s="157">
        <f t="shared" si="17"/>
        <v>1</v>
      </c>
      <c r="C84" s="105"/>
      <c r="D84" s="106">
        <f>IF(ISERROR(VLOOKUP(C84,FSGT5_Inscr!$F$7:$L$107,2,FALSE))=TRUE,VLOOKUP(C84,FSGT6_Inscr!$F$7:$L$105,2,FALSE),(VLOOKUP(C84,FSGT5_Inscr!$F$7:$L$107,2,FALSE)))</f>
        <v>0</v>
      </c>
      <c r="E84" s="106">
        <f>IF(ISERROR(VLOOKUP(C84,FSGT5_Inscr!$F$7:$L$107,3,FALSE))=TRUE,VLOOKUP(C84,FSGT6_Inscr!$F$7:$L$105,3,FALSE),(VLOOKUP(C84,FSGT5_Inscr!$F$7:$L$107,3,FALSE)))</f>
        <v>0</v>
      </c>
      <c r="F84" s="106">
        <f>IF(ISERROR(VLOOKUP(C84,FSGT5_Inscr!$F$7:$L$107,4,FALSE))=TRUE,VLOOKUP(C84,FSGT6_Inscr!$F$7:$L$105,4,FALSE),(VLOOKUP(C84,FSGT5_Inscr!$F$7:$L$107,4,FALSE)))</f>
        <v>0</v>
      </c>
      <c r="G84" s="106">
        <f>IF(ISERROR(VLOOKUP(C84,FSGT5_Inscr!$F$7:$L$107,5,FALSE))=TRUE,VLOOKUP(C84,FSGT6_Inscr!$F$7:$L$105,5,FALSE),(VLOOKUP(C84,FSGT5_Inscr!$F$7:$L$107,5,FALSE)))</f>
        <v>0</v>
      </c>
      <c r="H84" s="106">
        <f>IF(ISERROR(VLOOKUP(C84,FSGT5_Inscr!$F$7:$L$107,6,FALSE))=TRUE,VLOOKUP(C84,FSGT6_Inscr!$F$7:$L$105,6,FALSE),(VLOOKUP(C84,FSGT5_Inscr!$F$7:$L$107,6,FALSE)))</f>
        <v>0</v>
      </c>
      <c r="I84" s="196"/>
      <c r="J84" s="159">
        <f t="shared" si="18"/>
        <v>0</v>
      </c>
      <c r="K84" s="109">
        <f>SUM($J$8:J84)*J84</f>
        <v>0</v>
      </c>
      <c r="L84" s="160">
        <f t="shared" si="19"/>
        <v>0</v>
      </c>
      <c r="M84" s="201" t="str">
        <f t="shared" si="20"/>
        <v/>
      </c>
      <c r="N84" s="217" t="b">
        <f t="shared" si="21"/>
        <v>0</v>
      </c>
      <c r="O84" s="159">
        <f t="shared" si="22"/>
        <v>0</v>
      </c>
      <c r="P84" s="109">
        <f>SUM($O$8:O84)*O84</f>
        <v>0</v>
      </c>
      <c r="Q84" s="160">
        <f t="shared" si="23"/>
        <v>0</v>
      </c>
      <c r="R84" s="201" t="str">
        <f t="shared" si="24"/>
        <v/>
      </c>
      <c r="S84" s="217" t="b">
        <f t="shared" si="25"/>
        <v>0</v>
      </c>
      <c r="T84" s="110"/>
      <c r="U84" s="159">
        <f t="shared" si="26"/>
        <v>0</v>
      </c>
      <c r="V84" s="109">
        <f>SUM($U$8:U84)*U84</f>
        <v>0</v>
      </c>
      <c r="W84" s="160">
        <f t="shared" si="27"/>
        <v>0</v>
      </c>
      <c r="X84" s="201" t="str">
        <f t="shared" si="28"/>
        <v/>
      </c>
      <c r="Y84" s="217" t="str">
        <f t="shared" si="29"/>
        <v/>
      </c>
      <c r="AL84" s="182" t="str">
        <f t="shared" si="15"/>
        <v>0</v>
      </c>
      <c r="AM84" s="182">
        <f t="shared" si="16"/>
        <v>0</v>
      </c>
    </row>
    <row r="85" spans="1:39" x14ac:dyDescent="0.25">
      <c r="A85" s="106">
        <v>79</v>
      </c>
      <c r="B85" s="157">
        <f t="shared" si="17"/>
        <v>1</v>
      </c>
      <c r="C85" s="105"/>
      <c r="D85" s="106">
        <f>IF(ISERROR(VLOOKUP(C85,FSGT5_Inscr!$F$7:$L$107,2,FALSE))=TRUE,VLOOKUP(C85,FSGT6_Inscr!$F$7:$L$105,2,FALSE),(VLOOKUP(C85,FSGT5_Inscr!$F$7:$L$107,2,FALSE)))</f>
        <v>0</v>
      </c>
      <c r="E85" s="106">
        <f>IF(ISERROR(VLOOKUP(C85,FSGT5_Inscr!$F$7:$L$107,3,FALSE))=TRUE,VLOOKUP(C85,FSGT6_Inscr!$F$7:$L$105,3,FALSE),(VLOOKUP(C85,FSGT5_Inscr!$F$7:$L$107,3,FALSE)))</f>
        <v>0</v>
      </c>
      <c r="F85" s="106">
        <f>IF(ISERROR(VLOOKUP(C85,FSGT5_Inscr!$F$7:$L$107,4,FALSE))=TRUE,VLOOKUP(C85,FSGT6_Inscr!$F$7:$L$105,4,FALSE),(VLOOKUP(C85,FSGT5_Inscr!$F$7:$L$107,4,FALSE)))</f>
        <v>0</v>
      </c>
      <c r="G85" s="106">
        <f>IF(ISERROR(VLOOKUP(C85,FSGT5_Inscr!$F$7:$L$107,5,FALSE))=TRUE,VLOOKUP(C85,FSGT6_Inscr!$F$7:$L$105,5,FALSE),(VLOOKUP(C85,FSGT5_Inscr!$F$7:$L$107,5,FALSE)))</f>
        <v>0</v>
      </c>
      <c r="H85" s="106">
        <f>IF(ISERROR(VLOOKUP(C85,FSGT5_Inscr!$F$7:$L$107,6,FALSE))=TRUE,VLOOKUP(C85,FSGT6_Inscr!$F$7:$L$105,6,FALSE),(VLOOKUP(C85,FSGT5_Inscr!$F$7:$L$107,6,FALSE)))</f>
        <v>0</v>
      </c>
      <c r="I85" s="196"/>
      <c r="J85" s="159">
        <f t="shared" si="18"/>
        <v>0</v>
      </c>
      <c r="K85" s="109">
        <f>SUM($J$8:J85)*J85</f>
        <v>0</v>
      </c>
      <c r="L85" s="160">
        <f t="shared" si="19"/>
        <v>0</v>
      </c>
      <c r="M85" s="201" t="str">
        <f t="shared" si="20"/>
        <v/>
      </c>
      <c r="N85" s="217" t="b">
        <f t="shared" si="21"/>
        <v>0</v>
      </c>
      <c r="O85" s="159">
        <f t="shared" si="22"/>
        <v>0</v>
      </c>
      <c r="P85" s="109">
        <f>SUM($O$8:O85)*O85</f>
        <v>0</v>
      </c>
      <c r="Q85" s="160">
        <f t="shared" si="23"/>
        <v>0</v>
      </c>
      <c r="R85" s="201" t="str">
        <f t="shared" si="24"/>
        <v/>
      </c>
      <c r="S85" s="217" t="b">
        <f t="shared" si="25"/>
        <v>0</v>
      </c>
      <c r="T85" s="110"/>
      <c r="U85" s="159">
        <f t="shared" si="26"/>
        <v>0</v>
      </c>
      <c r="V85" s="109">
        <f>SUM($U$8:U85)*U85</f>
        <v>0</v>
      </c>
      <c r="W85" s="160">
        <f t="shared" si="27"/>
        <v>0</v>
      </c>
      <c r="X85" s="201" t="str">
        <f t="shared" si="28"/>
        <v/>
      </c>
      <c r="Y85" s="217" t="str">
        <f t="shared" si="29"/>
        <v/>
      </c>
      <c r="AL85" s="182" t="str">
        <f t="shared" si="15"/>
        <v>0</v>
      </c>
      <c r="AM85" s="182">
        <f t="shared" si="16"/>
        <v>0</v>
      </c>
    </row>
    <row r="86" spans="1:39" x14ac:dyDescent="0.25">
      <c r="A86" s="106">
        <v>80</v>
      </c>
      <c r="B86" s="157">
        <f t="shared" si="17"/>
        <v>1</v>
      </c>
      <c r="C86" s="105"/>
      <c r="D86" s="106">
        <f>IF(ISERROR(VLOOKUP(C86,FSGT5_Inscr!$F$7:$L$107,2,FALSE))=TRUE,VLOOKUP(C86,FSGT6_Inscr!$F$7:$L$105,2,FALSE),(VLOOKUP(C86,FSGT5_Inscr!$F$7:$L$107,2,FALSE)))</f>
        <v>0</v>
      </c>
      <c r="E86" s="106">
        <f>IF(ISERROR(VLOOKUP(C86,FSGT5_Inscr!$F$7:$L$107,3,FALSE))=TRUE,VLOOKUP(C86,FSGT6_Inscr!$F$7:$L$105,3,FALSE),(VLOOKUP(C86,FSGT5_Inscr!$F$7:$L$107,3,FALSE)))</f>
        <v>0</v>
      </c>
      <c r="F86" s="106">
        <f>IF(ISERROR(VLOOKUP(C86,FSGT5_Inscr!$F$7:$L$107,4,FALSE))=TRUE,VLOOKUP(C86,FSGT6_Inscr!$F$7:$L$105,4,FALSE),(VLOOKUP(C86,FSGT5_Inscr!$F$7:$L$107,4,FALSE)))</f>
        <v>0</v>
      </c>
      <c r="G86" s="106">
        <f>IF(ISERROR(VLOOKUP(C86,FSGT5_Inscr!$F$7:$L$107,5,FALSE))=TRUE,VLOOKUP(C86,FSGT6_Inscr!$F$7:$L$105,5,FALSE),(VLOOKUP(C86,FSGT5_Inscr!$F$7:$L$107,5,FALSE)))</f>
        <v>0</v>
      </c>
      <c r="H86" s="106">
        <f>IF(ISERROR(VLOOKUP(C86,FSGT5_Inscr!$F$7:$L$107,6,FALSE))=TRUE,VLOOKUP(C86,FSGT6_Inscr!$F$7:$L$105,6,FALSE),(VLOOKUP(C86,FSGT5_Inscr!$F$7:$L$107,6,FALSE)))</f>
        <v>0</v>
      </c>
      <c r="I86" s="196"/>
      <c r="J86" s="159">
        <f t="shared" si="18"/>
        <v>0</v>
      </c>
      <c r="K86" s="109">
        <f>SUM($J$8:J86)*J86</f>
        <v>0</v>
      </c>
      <c r="L86" s="160">
        <f t="shared" si="19"/>
        <v>0</v>
      </c>
      <c r="M86" s="201" t="str">
        <f t="shared" si="20"/>
        <v/>
      </c>
      <c r="N86" s="217" t="b">
        <f t="shared" si="21"/>
        <v>0</v>
      </c>
      <c r="O86" s="159">
        <f t="shared" si="22"/>
        <v>0</v>
      </c>
      <c r="P86" s="109">
        <f>SUM($O$8:O86)*O86</f>
        <v>0</v>
      </c>
      <c r="Q86" s="160">
        <f t="shared" si="23"/>
        <v>0</v>
      </c>
      <c r="R86" s="201" t="str">
        <f t="shared" si="24"/>
        <v/>
      </c>
      <c r="S86" s="217" t="b">
        <f t="shared" si="25"/>
        <v>0</v>
      </c>
      <c r="T86" s="110"/>
      <c r="U86" s="159">
        <f t="shared" si="26"/>
        <v>0</v>
      </c>
      <c r="V86" s="109">
        <f>SUM($U$8:U86)*U86</f>
        <v>0</v>
      </c>
      <c r="W86" s="160">
        <f t="shared" si="27"/>
        <v>0</v>
      </c>
      <c r="X86" s="201" t="str">
        <f t="shared" si="28"/>
        <v/>
      </c>
      <c r="Y86" s="217" t="str">
        <f t="shared" si="29"/>
        <v/>
      </c>
      <c r="AL86" s="182" t="str">
        <f t="shared" ref="AL86:AL106" si="30">CONCATENATE(C86,D86)</f>
        <v>0</v>
      </c>
      <c r="AM86" s="182">
        <f t="shared" ref="AM86:AM106" si="31">C86</f>
        <v>0</v>
      </c>
    </row>
    <row r="87" spans="1:39" x14ac:dyDescent="0.25">
      <c r="A87" s="106">
        <v>81</v>
      </c>
      <c r="B87" s="157">
        <f t="shared" si="17"/>
        <v>1</v>
      </c>
      <c r="C87" s="105"/>
      <c r="D87" s="106">
        <f>IF(ISERROR(VLOOKUP(C87,FSGT5_Inscr!$F$7:$L$107,2,FALSE))=TRUE,VLOOKUP(C87,FSGT6_Inscr!$F$7:$L$105,2,FALSE),(VLOOKUP(C87,FSGT5_Inscr!$F$7:$L$107,2,FALSE)))</f>
        <v>0</v>
      </c>
      <c r="E87" s="106">
        <f>IF(ISERROR(VLOOKUP(C87,FSGT5_Inscr!$F$7:$L$107,3,FALSE))=TRUE,VLOOKUP(C87,FSGT6_Inscr!$F$7:$L$105,3,FALSE),(VLOOKUP(C87,FSGT5_Inscr!$F$7:$L$107,3,FALSE)))</f>
        <v>0</v>
      </c>
      <c r="F87" s="106">
        <f>IF(ISERROR(VLOOKUP(C87,FSGT5_Inscr!$F$7:$L$107,4,FALSE))=TRUE,VLOOKUP(C87,FSGT6_Inscr!$F$7:$L$105,4,FALSE),(VLOOKUP(C87,FSGT5_Inscr!$F$7:$L$107,4,FALSE)))</f>
        <v>0</v>
      </c>
      <c r="G87" s="106">
        <f>IF(ISERROR(VLOOKUP(C87,FSGT5_Inscr!$F$7:$L$107,5,FALSE))=TRUE,VLOOKUP(C87,FSGT6_Inscr!$F$7:$L$105,5,FALSE),(VLOOKUP(C87,FSGT5_Inscr!$F$7:$L$107,5,FALSE)))</f>
        <v>0</v>
      </c>
      <c r="H87" s="106">
        <f>IF(ISERROR(VLOOKUP(C87,FSGT5_Inscr!$F$7:$L$107,6,FALSE))=TRUE,VLOOKUP(C87,FSGT6_Inscr!$F$7:$L$105,6,FALSE),(VLOOKUP(C87,FSGT5_Inscr!$F$7:$L$107,6,FALSE)))</f>
        <v>0</v>
      </c>
      <c r="I87" s="196"/>
      <c r="J87" s="159">
        <f t="shared" si="18"/>
        <v>0</v>
      </c>
      <c r="K87" s="109">
        <f>SUM($J$8:J87)*J87</f>
        <v>0</v>
      </c>
      <c r="L87" s="160">
        <f t="shared" si="19"/>
        <v>0</v>
      </c>
      <c r="M87" s="201" t="str">
        <f t="shared" si="20"/>
        <v/>
      </c>
      <c r="N87" s="217" t="b">
        <f t="shared" si="21"/>
        <v>0</v>
      </c>
      <c r="O87" s="159">
        <f t="shared" si="22"/>
        <v>0</v>
      </c>
      <c r="P87" s="109">
        <f>SUM($O$8:O87)*O87</f>
        <v>0</v>
      </c>
      <c r="Q87" s="160">
        <f t="shared" si="23"/>
        <v>0</v>
      </c>
      <c r="R87" s="201" t="str">
        <f t="shared" si="24"/>
        <v/>
      </c>
      <c r="S87" s="217" t="b">
        <f t="shared" si="25"/>
        <v>0</v>
      </c>
      <c r="T87" s="110"/>
      <c r="U87" s="159">
        <f t="shared" si="26"/>
        <v>0</v>
      </c>
      <c r="V87" s="109">
        <f>SUM($U$8:U87)*U87</f>
        <v>0</v>
      </c>
      <c r="W87" s="160">
        <f t="shared" si="27"/>
        <v>0</v>
      </c>
      <c r="X87" s="201" t="str">
        <f t="shared" si="28"/>
        <v/>
      </c>
      <c r="Y87" s="217" t="str">
        <f t="shared" si="29"/>
        <v/>
      </c>
      <c r="AL87" s="182" t="str">
        <f t="shared" si="30"/>
        <v>0</v>
      </c>
      <c r="AM87" s="182">
        <f t="shared" si="31"/>
        <v>0</v>
      </c>
    </row>
    <row r="88" spans="1:39" x14ac:dyDescent="0.25">
      <c r="A88" s="106">
        <v>82</v>
      </c>
      <c r="B88" s="157">
        <f t="shared" si="17"/>
        <v>1</v>
      </c>
      <c r="C88" s="105"/>
      <c r="D88" s="106">
        <f>IF(ISERROR(VLOOKUP(C88,FSGT5_Inscr!$F$7:$L$107,2,FALSE))=TRUE,VLOOKUP(C88,FSGT6_Inscr!$F$7:$L$105,2,FALSE),(VLOOKUP(C88,FSGT5_Inscr!$F$7:$L$107,2,FALSE)))</f>
        <v>0</v>
      </c>
      <c r="E88" s="106">
        <f>IF(ISERROR(VLOOKUP(C88,FSGT5_Inscr!$F$7:$L$107,3,FALSE))=TRUE,VLOOKUP(C88,FSGT6_Inscr!$F$7:$L$105,3,FALSE),(VLOOKUP(C88,FSGT5_Inscr!$F$7:$L$107,3,FALSE)))</f>
        <v>0</v>
      </c>
      <c r="F88" s="106">
        <f>IF(ISERROR(VLOOKUP(C88,FSGT5_Inscr!$F$7:$L$107,4,FALSE))=TRUE,VLOOKUP(C88,FSGT6_Inscr!$F$7:$L$105,4,FALSE),(VLOOKUP(C88,FSGT5_Inscr!$F$7:$L$107,4,FALSE)))</f>
        <v>0</v>
      </c>
      <c r="G88" s="106">
        <f>IF(ISERROR(VLOOKUP(C88,FSGT5_Inscr!$F$7:$L$107,5,FALSE))=TRUE,VLOOKUP(C88,FSGT6_Inscr!$F$7:$L$105,5,FALSE),(VLOOKUP(C88,FSGT5_Inscr!$F$7:$L$107,5,FALSE)))</f>
        <v>0</v>
      </c>
      <c r="H88" s="106">
        <f>IF(ISERROR(VLOOKUP(C88,FSGT5_Inscr!$F$7:$L$107,6,FALSE))=TRUE,VLOOKUP(C88,FSGT6_Inscr!$F$7:$L$105,6,FALSE),(VLOOKUP(C88,FSGT5_Inscr!$F$7:$L$107,6,FALSE)))</f>
        <v>0</v>
      </c>
      <c r="I88" s="196"/>
      <c r="J88" s="159">
        <f t="shared" si="18"/>
        <v>0</v>
      </c>
      <c r="K88" s="109">
        <f>SUM($J$8:J88)*J88</f>
        <v>0</v>
      </c>
      <c r="L88" s="160">
        <f t="shared" si="19"/>
        <v>0</v>
      </c>
      <c r="M88" s="201" t="str">
        <f t="shared" si="20"/>
        <v/>
      </c>
      <c r="N88" s="217" t="b">
        <f t="shared" si="21"/>
        <v>0</v>
      </c>
      <c r="O88" s="159">
        <f t="shared" si="22"/>
        <v>0</v>
      </c>
      <c r="P88" s="109">
        <f>SUM($O$8:O88)*O88</f>
        <v>0</v>
      </c>
      <c r="Q88" s="160">
        <f t="shared" si="23"/>
        <v>0</v>
      </c>
      <c r="R88" s="201" t="str">
        <f t="shared" si="24"/>
        <v/>
      </c>
      <c r="S88" s="217" t="b">
        <f t="shared" si="25"/>
        <v>0</v>
      </c>
      <c r="T88" s="110"/>
      <c r="U88" s="159">
        <f t="shared" si="26"/>
        <v>0</v>
      </c>
      <c r="V88" s="109">
        <f>SUM($U$8:U88)*U88</f>
        <v>0</v>
      </c>
      <c r="W88" s="160">
        <f t="shared" si="27"/>
        <v>0</v>
      </c>
      <c r="X88" s="201" t="str">
        <f t="shared" si="28"/>
        <v/>
      </c>
      <c r="Y88" s="217" t="str">
        <f t="shared" si="29"/>
        <v/>
      </c>
      <c r="AL88" s="182" t="str">
        <f t="shared" si="30"/>
        <v>0</v>
      </c>
      <c r="AM88" s="182">
        <f t="shared" si="31"/>
        <v>0</v>
      </c>
    </row>
    <row r="89" spans="1:39" x14ac:dyDescent="0.25">
      <c r="A89" s="106">
        <v>83</v>
      </c>
      <c r="B89" s="157">
        <f t="shared" si="17"/>
        <v>1</v>
      </c>
      <c r="C89" s="105"/>
      <c r="D89" s="106">
        <f>IF(ISERROR(VLOOKUP(C89,FSGT5_Inscr!$F$7:$L$107,2,FALSE))=TRUE,VLOOKUP(C89,FSGT6_Inscr!$F$7:$L$105,2,FALSE),(VLOOKUP(C89,FSGT5_Inscr!$F$7:$L$107,2,FALSE)))</f>
        <v>0</v>
      </c>
      <c r="E89" s="106">
        <f>IF(ISERROR(VLOOKUP(C89,FSGT5_Inscr!$F$7:$L$107,3,FALSE))=TRUE,VLOOKUP(C89,FSGT6_Inscr!$F$7:$L$105,3,FALSE),(VLOOKUP(C89,FSGT5_Inscr!$F$7:$L$107,3,FALSE)))</f>
        <v>0</v>
      </c>
      <c r="F89" s="106">
        <f>IF(ISERROR(VLOOKUP(C89,FSGT5_Inscr!$F$7:$L$107,4,FALSE))=TRUE,VLOOKUP(C89,FSGT6_Inscr!$F$7:$L$105,4,FALSE),(VLOOKUP(C89,FSGT5_Inscr!$F$7:$L$107,4,FALSE)))</f>
        <v>0</v>
      </c>
      <c r="G89" s="106">
        <f>IF(ISERROR(VLOOKUP(C89,FSGT5_Inscr!$F$7:$L$107,5,FALSE))=TRUE,VLOOKUP(C89,FSGT6_Inscr!$F$7:$L$105,5,FALSE),(VLOOKUP(C89,FSGT5_Inscr!$F$7:$L$107,5,FALSE)))</f>
        <v>0</v>
      </c>
      <c r="H89" s="106">
        <f>IF(ISERROR(VLOOKUP(C89,FSGT5_Inscr!$F$7:$L$107,6,FALSE))=TRUE,VLOOKUP(C89,FSGT6_Inscr!$F$7:$L$105,6,FALSE),(VLOOKUP(C89,FSGT5_Inscr!$F$7:$L$107,6,FALSE)))</f>
        <v>0</v>
      </c>
      <c r="I89" s="196"/>
      <c r="J89" s="159">
        <f t="shared" si="18"/>
        <v>0</v>
      </c>
      <c r="K89" s="109">
        <f>SUM($J$8:J89)*J89</f>
        <v>0</v>
      </c>
      <c r="L89" s="160">
        <f t="shared" si="19"/>
        <v>0</v>
      </c>
      <c r="M89" s="201" t="str">
        <f t="shared" si="20"/>
        <v/>
      </c>
      <c r="N89" s="217" t="b">
        <f t="shared" si="21"/>
        <v>0</v>
      </c>
      <c r="O89" s="159">
        <f t="shared" si="22"/>
        <v>0</v>
      </c>
      <c r="P89" s="109">
        <f>SUM($O$8:O89)*O89</f>
        <v>0</v>
      </c>
      <c r="Q89" s="160">
        <f t="shared" si="23"/>
        <v>0</v>
      </c>
      <c r="R89" s="201" t="str">
        <f t="shared" si="24"/>
        <v/>
      </c>
      <c r="S89" s="217" t="b">
        <f t="shared" si="25"/>
        <v>0</v>
      </c>
      <c r="T89" s="110"/>
      <c r="U89" s="159">
        <f t="shared" si="26"/>
        <v>0</v>
      </c>
      <c r="V89" s="109">
        <f>SUM($U$8:U89)*U89</f>
        <v>0</v>
      </c>
      <c r="W89" s="160">
        <f t="shared" si="27"/>
        <v>0</v>
      </c>
      <c r="X89" s="201" t="str">
        <f t="shared" si="28"/>
        <v/>
      </c>
      <c r="Y89" s="217" t="str">
        <f t="shared" si="29"/>
        <v/>
      </c>
      <c r="AL89" s="182" t="str">
        <f t="shared" si="30"/>
        <v>0</v>
      </c>
      <c r="AM89" s="182">
        <f t="shared" si="31"/>
        <v>0</v>
      </c>
    </row>
    <row r="90" spans="1:39" x14ac:dyDescent="0.25">
      <c r="A90" s="106">
        <v>84</v>
      </c>
      <c r="B90" s="157">
        <f t="shared" si="17"/>
        <v>1</v>
      </c>
      <c r="C90" s="105"/>
      <c r="D90" s="106">
        <f>IF(ISERROR(VLOOKUP(C90,FSGT5_Inscr!$F$7:$L$107,2,FALSE))=TRUE,VLOOKUP(C90,FSGT6_Inscr!$F$7:$L$105,2,FALSE),(VLOOKUP(C90,FSGT5_Inscr!$F$7:$L$107,2,FALSE)))</f>
        <v>0</v>
      </c>
      <c r="E90" s="106">
        <f>IF(ISERROR(VLOOKUP(C90,FSGT5_Inscr!$F$7:$L$107,3,FALSE))=TRUE,VLOOKUP(C90,FSGT6_Inscr!$F$7:$L$105,3,FALSE),(VLOOKUP(C90,FSGT5_Inscr!$F$7:$L$107,3,FALSE)))</f>
        <v>0</v>
      </c>
      <c r="F90" s="106">
        <f>IF(ISERROR(VLOOKUP(C90,FSGT5_Inscr!$F$7:$L$107,4,FALSE))=TRUE,VLOOKUP(C90,FSGT6_Inscr!$F$7:$L$105,4,FALSE),(VLOOKUP(C90,FSGT5_Inscr!$F$7:$L$107,4,FALSE)))</f>
        <v>0</v>
      </c>
      <c r="G90" s="106">
        <f>IF(ISERROR(VLOOKUP(C90,FSGT5_Inscr!$F$7:$L$107,5,FALSE))=TRUE,VLOOKUP(C90,FSGT6_Inscr!$F$7:$L$105,5,FALSE),(VLOOKUP(C90,FSGT5_Inscr!$F$7:$L$107,5,FALSE)))</f>
        <v>0</v>
      </c>
      <c r="H90" s="106">
        <f>IF(ISERROR(VLOOKUP(C90,FSGT5_Inscr!$F$7:$L$107,6,FALSE))=TRUE,VLOOKUP(C90,FSGT6_Inscr!$F$7:$L$105,6,FALSE),(VLOOKUP(C90,FSGT5_Inscr!$F$7:$L$107,6,FALSE)))</f>
        <v>0</v>
      </c>
      <c r="I90" s="196"/>
      <c r="J90" s="159">
        <f t="shared" si="18"/>
        <v>0</v>
      </c>
      <c r="K90" s="109">
        <f>SUM($J$8:J90)*J90</f>
        <v>0</v>
      </c>
      <c r="L90" s="160">
        <f t="shared" si="19"/>
        <v>0</v>
      </c>
      <c r="M90" s="201" t="str">
        <f t="shared" si="20"/>
        <v/>
      </c>
      <c r="N90" s="217" t="b">
        <f t="shared" si="21"/>
        <v>0</v>
      </c>
      <c r="O90" s="159">
        <f t="shared" si="22"/>
        <v>0</v>
      </c>
      <c r="P90" s="109">
        <f>SUM($O$8:O90)*O90</f>
        <v>0</v>
      </c>
      <c r="Q90" s="160">
        <f t="shared" si="23"/>
        <v>0</v>
      </c>
      <c r="R90" s="201" t="str">
        <f t="shared" si="24"/>
        <v/>
      </c>
      <c r="S90" s="217" t="b">
        <f t="shared" si="25"/>
        <v>0</v>
      </c>
      <c r="T90" s="110"/>
      <c r="U90" s="159">
        <f t="shared" si="26"/>
        <v>0</v>
      </c>
      <c r="V90" s="109">
        <f>SUM($U$8:U90)*U90</f>
        <v>0</v>
      </c>
      <c r="W90" s="160">
        <f t="shared" si="27"/>
        <v>0</v>
      </c>
      <c r="X90" s="201" t="str">
        <f t="shared" si="28"/>
        <v/>
      </c>
      <c r="Y90" s="217" t="str">
        <f t="shared" si="29"/>
        <v/>
      </c>
      <c r="AL90" s="182" t="str">
        <f t="shared" si="30"/>
        <v>0</v>
      </c>
      <c r="AM90" s="182">
        <f t="shared" si="31"/>
        <v>0</v>
      </c>
    </row>
    <row r="91" spans="1:39" x14ac:dyDescent="0.25">
      <c r="A91" s="106">
        <v>85</v>
      </c>
      <c r="B91" s="157">
        <f t="shared" si="17"/>
        <v>1</v>
      </c>
      <c r="C91" s="105"/>
      <c r="D91" s="106">
        <f>IF(ISERROR(VLOOKUP(C91,FSGT5_Inscr!$F$7:$L$107,2,FALSE))=TRUE,VLOOKUP(C91,FSGT6_Inscr!$F$7:$L$105,2,FALSE),(VLOOKUP(C91,FSGT5_Inscr!$F$7:$L$107,2,FALSE)))</f>
        <v>0</v>
      </c>
      <c r="E91" s="106">
        <f>IF(ISERROR(VLOOKUP(C91,FSGT5_Inscr!$F$7:$L$107,3,FALSE))=TRUE,VLOOKUP(C91,FSGT6_Inscr!$F$7:$L$105,3,FALSE),(VLOOKUP(C91,FSGT5_Inscr!$F$7:$L$107,3,FALSE)))</f>
        <v>0</v>
      </c>
      <c r="F91" s="106">
        <f>IF(ISERROR(VLOOKUP(C91,FSGT5_Inscr!$F$7:$L$107,4,FALSE))=TRUE,VLOOKUP(C91,FSGT6_Inscr!$F$7:$L$105,4,FALSE),(VLOOKUP(C91,FSGT5_Inscr!$F$7:$L$107,4,FALSE)))</f>
        <v>0</v>
      </c>
      <c r="G91" s="106">
        <f>IF(ISERROR(VLOOKUP(C91,FSGT5_Inscr!$F$7:$L$107,5,FALSE))=TRUE,VLOOKUP(C91,FSGT6_Inscr!$F$7:$L$105,5,FALSE),(VLOOKUP(C91,FSGT5_Inscr!$F$7:$L$107,5,FALSE)))</f>
        <v>0</v>
      </c>
      <c r="H91" s="106">
        <f>IF(ISERROR(VLOOKUP(C91,FSGT5_Inscr!$F$7:$L$107,6,FALSE))=TRUE,VLOOKUP(C91,FSGT6_Inscr!$F$7:$L$105,6,FALSE),(VLOOKUP(C91,FSGT5_Inscr!$F$7:$L$107,6,FALSE)))</f>
        <v>0</v>
      </c>
      <c r="I91" s="196"/>
      <c r="J91" s="159">
        <f t="shared" si="18"/>
        <v>0</v>
      </c>
      <c r="K91" s="109">
        <f>SUM($J$8:J91)*J91</f>
        <v>0</v>
      </c>
      <c r="L91" s="160">
        <f t="shared" si="19"/>
        <v>0</v>
      </c>
      <c r="M91" s="201" t="str">
        <f t="shared" si="20"/>
        <v/>
      </c>
      <c r="N91" s="217" t="b">
        <f t="shared" si="21"/>
        <v>0</v>
      </c>
      <c r="O91" s="159">
        <f t="shared" si="22"/>
        <v>0</v>
      </c>
      <c r="P91" s="109">
        <f>SUM($O$8:O91)*O91</f>
        <v>0</v>
      </c>
      <c r="Q91" s="160">
        <f t="shared" si="23"/>
        <v>0</v>
      </c>
      <c r="R91" s="201" t="str">
        <f t="shared" si="24"/>
        <v/>
      </c>
      <c r="S91" s="217" t="b">
        <f t="shared" si="25"/>
        <v>0</v>
      </c>
      <c r="T91" s="110"/>
      <c r="U91" s="159">
        <f t="shared" si="26"/>
        <v>0</v>
      </c>
      <c r="V91" s="109">
        <f>SUM($U$8:U91)*U91</f>
        <v>0</v>
      </c>
      <c r="W91" s="160">
        <f t="shared" si="27"/>
        <v>0</v>
      </c>
      <c r="X91" s="201" t="str">
        <f t="shared" si="28"/>
        <v/>
      </c>
      <c r="Y91" s="217" t="str">
        <f t="shared" si="29"/>
        <v/>
      </c>
      <c r="AL91" s="182" t="str">
        <f t="shared" si="30"/>
        <v>0</v>
      </c>
      <c r="AM91" s="182">
        <f t="shared" si="31"/>
        <v>0</v>
      </c>
    </row>
    <row r="92" spans="1:39" x14ac:dyDescent="0.25">
      <c r="A92" s="106">
        <v>86</v>
      </c>
      <c r="B92" s="157">
        <f t="shared" si="17"/>
        <v>1</v>
      </c>
      <c r="C92" s="105"/>
      <c r="D92" s="106">
        <f>IF(ISERROR(VLOOKUP(C92,FSGT5_Inscr!$F$7:$L$107,2,FALSE))=TRUE,VLOOKUP(C92,FSGT6_Inscr!$F$7:$L$105,2,FALSE),(VLOOKUP(C92,FSGT5_Inscr!$F$7:$L$107,2,FALSE)))</f>
        <v>0</v>
      </c>
      <c r="E92" s="106">
        <f>IF(ISERROR(VLOOKUP(C92,FSGT5_Inscr!$F$7:$L$107,3,FALSE))=TRUE,VLOOKUP(C92,FSGT6_Inscr!$F$7:$L$105,3,FALSE),(VLOOKUP(C92,FSGT5_Inscr!$F$7:$L$107,3,FALSE)))</f>
        <v>0</v>
      </c>
      <c r="F92" s="106">
        <f>IF(ISERROR(VLOOKUP(C92,FSGT5_Inscr!$F$7:$L$107,4,FALSE))=TRUE,VLOOKUP(C92,FSGT6_Inscr!$F$7:$L$105,4,FALSE),(VLOOKUP(C92,FSGT5_Inscr!$F$7:$L$107,4,FALSE)))</f>
        <v>0</v>
      </c>
      <c r="G92" s="106">
        <f>IF(ISERROR(VLOOKUP(C92,FSGT5_Inscr!$F$7:$L$107,5,FALSE))=TRUE,VLOOKUP(C92,FSGT6_Inscr!$F$7:$L$105,5,FALSE),(VLOOKUP(C92,FSGT5_Inscr!$F$7:$L$107,5,FALSE)))</f>
        <v>0</v>
      </c>
      <c r="H92" s="106">
        <f>IF(ISERROR(VLOOKUP(C92,FSGT5_Inscr!$F$7:$L$107,6,FALSE))=TRUE,VLOOKUP(C92,FSGT6_Inscr!$F$7:$L$105,6,FALSE),(VLOOKUP(C92,FSGT5_Inscr!$F$7:$L$107,6,FALSE)))</f>
        <v>0</v>
      </c>
      <c r="I92" s="196"/>
      <c r="J92" s="159">
        <f t="shared" si="18"/>
        <v>0</v>
      </c>
      <c r="K92" s="109">
        <f>SUM($J$8:J92)*J92</f>
        <v>0</v>
      </c>
      <c r="L92" s="160">
        <f t="shared" si="19"/>
        <v>0</v>
      </c>
      <c r="M92" s="201" t="str">
        <f t="shared" si="20"/>
        <v/>
      </c>
      <c r="N92" s="217" t="b">
        <f t="shared" si="21"/>
        <v>0</v>
      </c>
      <c r="O92" s="159">
        <f t="shared" si="22"/>
        <v>0</v>
      </c>
      <c r="P92" s="109">
        <f>SUM($O$8:O92)*O92</f>
        <v>0</v>
      </c>
      <c r="Q92" s="160">
        <f t="shared" si="23"/>
        <v>0</v>
      </c>
      <c r="R92" s="201" t="str">
        <f t="shared" si="24"/>
        <v/>
      </c>
      <c r="S92" s="217" t="b">
        <f t="shared" si="25"/>
        <v>0</v>
      </c>
      <c r="T92" s="110"/>
      <c r="U92" s="159">
        <f t="shared" si="26"/>
        <v>0</v>
      </c>
      <c r="V92" s="109">
        <f>SUM($U$8:U92)*U92</f>
        <v>0</v>
      </c>
      <c r="W92" s="160">
        <f t="shared" si="27"/>
        <v>0</v>
      </c>
      <c r="X92" s="201" t="str">
        <f t="shared" si="28"/>
        <v/>
      </c>
      <c r="Y92" s="217" t="str">
        <f t="shared" si="29"/>
        <v/>
      </c>
      <c r="AL92" s="182" t="str">
        <f t="shared" si="30"/>
        <v>0</v>
      </c>
      <c r="AM92" s="182">
        <f t="shared" si="31"/>
        <v>0</v>
      </c>
    </row>
    <row r="93" spans="1:39" x14ac:dyDescent="0.25">
      <c r="A93" s="106">
        <v>87</v>
      </c>
      <c r="B93" s="157">
        <f t="shared" si="17"/>
        <v>1</v>
      </c>
      <c r="C93" s="105"/>
      <c r="D93" s="106">
        <f>IF(ISERROR(VLOOKUP(C93,FSGT5_Inscr!$F$7:$L$107,2,FALSE))=TRUE,VLOOKUP(C93,FSGT6_Inscr!$F$7:$L$105,2,FALSE),(VLOOKUP(C93,FSGT5_Inscr!$F$7:$L$107,2,FALSE)))</f>
        <v>0</v>
      </c>
      <c r="E93" s="106">
        <f>IF(ISERROR(VLOOKUP(C93,FSGT5_Inscr!$F$7:$L$107,3,FALSE))=TRUE,VLOOKUP(C93,FSGT6_Inscr!$F$7:$L$105,3,FALSE),(VLOOKUP(C93,FSGT5_Inscr!$F$7:$L$107,3,FALSE)))</f>
        <v>0</v>
      </c>
      <c r="F93" s="106">
        <f>IF(ISERROR(VLOOKUP(C93,FSGT5_Inscr!$F$7:$L$107,4,FALSE))=TRUE,VLOOKUP(C93,FSGT6_Inscr!$F$7:$L$105,4,FALSE),(VLOOKUP(C93,FSGT5_Inscr!$F$7:$L$107,4,FALSE)))</f>
        <v>0</v>
      </c>
      <c r="G93" s="106">
        <f>IF(ISERROR(VLOOKUP(C93,FSGT5_Inscr!$F$7:$L$107,5,FALSE))=TRUE,VLOOKUP(C93,FSGT6_Inscr!$F$7:$L$105,5,FALSE),(VLOOKUP(C93,FSGT5_Inscr!$F$7:$L$107,5,FALSE)))</f>
        <v>0</v>
      </c>
      <c r="H93" s="106">
        <f>IF(ISERROR(VLOOKUP(C93,FSGT5_Inscr!$F$7:$L$107,6,FALSE))=TRUE,VLOOKUP(C93,FSGT6_Inscr!$F$7:$L$105,6,FALSE),(VLOOKUP(C93,FSGT5_Inscr!$F$7:$L$107,6,FALSE)))</f>
        <v>0</v>
      </c>
      <c r="I93" s="196"/>
      <c r="J93" s="159">
        <f t="shared" si="18"/>
        <v>0</v>
      </c>
      <c r="K93" s="109">
        <f>SUM($J$8:J93)*J93</f>
        <v>0</v>
      </c>
      <c r="L93" s="160">
        <f t="shared" si="19"/>
        <v>0</v>
      </c>
      <c r="M93" s="201" t="str">
        <f t="shared" si="20"/>
        <v/>
      </c>
      <c r="N93" s="217" t="b">
        <f t="shared" si="21"/>
        <v>0</v>
      </c>
      <c r="O93" s="159">
        <f t="shared" si="22"/>
        <v>0</v>
      </c>
      <c r="P93" s="109">
        <f>SUM($O$8:O93)*O93</f>
        <v>0</v>
      </c>
      <c r="Q93" s="160">
        <f t="shared" si="23"/>
        <v>0</v>
      </c>
      <c r="R93" s="201" t="str">
        <f t="shared" si="24"/>
        <v/>
      </c>
      <c r="S93" s="217" t="b">
        <f t="shared" si="25"/>
        <v>0</v>
      </c>
      <c r="T93" s="110"/>
      <c r="U93" s="159">
        <f t="shared" si="26"/>
        <v>0</v>
      </c>
      <c r="V93" s="109">
        <f>SUM($U$8:U93)*U93</f>
        <v>0</v>
      </c>
      <c r="W93" s="160">
        <f t="shared" si="27"/>
        <v>0</v>
      </c>
      <c r="X93" s="201" t="str">
        <f t="shared" si="28"/>
        <v/>
      </c>
      <c r="Y93" s="217" t="str">
        <f t="shared" si="29"/>
        <v/>
      </c>
      <c r="AL93" s="182" t="str">
        <f t="shared" si="30"/>
        <v>0</v>
      </c>
      <c r="AM93" s="182">
        <f t="shared" si="31"/>
        <v>0</v>
      </c>
    </row>
    <row r="94" spans="1:39" x14ac:dyDescent="0.25">
      <c r="A94" s="106">
        <v>88</v>
      </c>
      <c r="B94" s="157">
        <f t="shared" si="17"/>
        <v>1</v>
      </c>
      <c r="C94" s="105"/>
      <c r="D94" s="106">
        <f>IF(ISERROR(VLOOKUP(C94,FSGT5_Inscr!$F$7:$L$107,2,FALSE))=TRUE,VLOOKUP(C94,FSGT6_Inscr!$F$7:$L$105,2,FALSE),(VLOOKUP(C94,FSGT5_Inscr!$F$7:$L$107,2,FALSE)))</f>
        <v>0</v>
      </c>
      <c r="E94" s="106">
        <f>IF(ISERROR(VLOOKUP(C94,FSGT5_Inscr!$F$7:$L$107,3,FALSE))=TRUE,VLOOKUP(C94,FSGT6_Inscr!$F$7:$L$105,3,FALSE),(VLOOKUP(C94,FSGT5_Inscr!$F$7:$L$107,3,FALSE)))</f>
        <v>0</v>
      </c>
      <c r="F94" s="106">
        <f>IF(ISERROR(VLOOKUP(C94,FSGT5_Inscr!$F$7:$L$107,4,FALSE))=TRUE,VLOOKUP(C94,FSGT6_Inscr!$F$7:$L$105,4,FALSE),(VLOOKUP(C94,FSGT5_Inscr!$F$7:$L$107,4,FALSE)))</f>
        <v>0</v>
      </c>
      <c r="G94" s="106">
        <f>IF(ISERROR(VLOOKUP(C94,FSGT5_Inscr!$F$7:$L$107,5,FALSE))=TRUE,VLOOKUP(C94,FSGT6_Inscr!$F$7:$L$105,5,FALSE),(VLOOKUP(C94,FSGT5_Inscr!$F$7:$L$107,5,FALSE)))</f>
        <v>0</v>
      </c>
      <c r="H94" s="106">
        <f>IF(ISERROR(VLOOKUP(C94,FSGT5_Inscr!$F$7:$L$107,6,FALSE))=TRUE,VLOOKUP(C94,FSGT6_Inscr!$F$7:$L$105,6,FALSE),(VLOOKUP(C94,FSGT5_Inscr!$F$7:$L$107,6,FALSE)))</f>
        <v>0</v>
      </c>
      <c r="I94" s="196"/>
      <c r="J94" s="159">
        <f t="shared" si="18"/>
        <v>0</v>
      </c>
      <c r="K94" s="109">
        <f>SUM($J$8:J94)*J94</f>
        <v>0</v>
      </c>
      <c r="L94" s="160">
        <f t="shared" si="19"/>
        <v>0</v>
      </c>
      <c r="M94" s="201" t="str">
        <f t="shared" si="20"/>
        <v/>
      </c>
      <c r="N94" s="217" t="b">
        <f t="shared" si="21"/>
        <v>0</v>
      </c>
      <c r="O94" s="159">
        <f t="shared" si="22"/>
        <v>0</v>
      </c>
      <c r="P94" s="109">
        <f>SUM($O$8:O94)*O94</f>
        <v>0</v>
      </c>
      <c r="Q94" s="160">
        <f t="shared" si="23"/>
        <v>0</v>
      </c>
      <c r="R94" s="201" t="str">
        <f t="shared" si="24"/>
        <v/>
      </c>
      <c r="S94" s="217" t="b">
        <f t="shared" si="25"/>
        <v>0</v>
      </c>
      <c r="T94" s="110"/>
      <c r="U94" s="159">
        <f t="shared" si="26"/>
        <v>0</v>
      </c>
      <c r="V94" s="109">
        <f>SUM($U$8:U94)*U94</f>
        <v>0</v>
      </c>
      <c r="W94" s="160">
        <f t="shared" si="27"/>
        <v>0</v>
      </c>
      <c r="X94" s="201" t="str">
        <f t="shared" si="28"/>
        <v/>
      </c>
      <c r="Y94" s="217" t="str">
        <f t="shared" si="29"/>
        <v/>
      </c>
      <c r="AL94" s="182" t="str">
        <f t="shared" si="30"/>
        <v>0</v>
      </c>
      <c r="AM94" s="182">
        <f t="shared" si="31"/>
        <v>0</v>
      </c>
    </row>
    <row r="95" spans="1:39" x14ac:dyDescent="0.25">
      <c r="A95" s="106">
        <v>89</v>
      </c>
      <c r="B95" s="157">
        <f t="shared" si="17"/>
        <v>1</v>
      </c>
      <c r="C95" s="105"/>
      <c r="D95" s="106">
        <f>IF(ISERROR(VLOOKUP(C95,FSGT5_Inscr!$F$7:$L$107,2,FALSE))=TRUE,VLOOKUP(C95,FSGT6_Inscr!$F$7:$L$105,2,FALSE),(VLOOKUP(C95,FSGT5_Inscr!$F$7:$L$107,2,FALSE)))</f>
        <v>0</v>
      </c>
      <c r="E95" s="106">
        <f>IF(ISERROR(VLOOKUP(C95,FSGT5_Inscr!$F$7:$L$107,3,FALSE))=TRUE,VLOOKUP(C95,FSGT6_Inscr!$F$7:$L$105,3,FALSE),(VLOOKUP(C95,FSGT5_Inscr!$F$7:$L$107,3,FALSE)))</f>
        <v>0</v>
      </c>
      <c r="F95" s="106">
        <f>IF(ISERROR(VLOOKUP(C95,FSGT5_Inscr!$F$7:$L$107,4,FALSE))=TRUE,VLOOKUP(C95,FSGT6_Inscr!$F$7:$L$105,4,FALSE),(VLOOKUP(C95,FSGT5_Inscr!$F$7:$L$107,4,FALSE)))</f>
        <v>0</v>
      </c>
      <c r="G95" s="106">
        <f>IF(ISERROR(VLOOKUP(C95,FSGT5_Inscr!$F$7:$L$107,5,FALSE))=TRUE,VLOOKUP(C95,FSGT6_Inscr!$F$7:$L$105,5,FALSE),(VLOOKUP(C95,FSGT5_Inscr!$F$7:$L$107,5,FALSE)))</f>
        <v>0</v>
      </c>
      <c r="H95" s="106">
        <f>IF(ISERROR(VLOOKUP(C95,FSGT5_Inscr!$F$7:$L$107,6,FALSE))=TRUE,VLOOKUP(C95,FSGT6_Inscr!$F$7:$L$105,6,FALSE),(VLOOKUP(C95,FSGT5_Inscr!$F$7:$L$107,6,FALSE)))</f>
        <v>0</v>
      </c>
      <c r="I95" s="196"/>
      <c r="J95" s="159">
        <f t="shared" si="18"/>
        <v>0</v>
      </c>
      <c r="K95" s="109">
        <f>SUM($J$8:J95)*J95</f>
        <v>0</v>
      </c>
      <c r="L95" s="160">
        <f t="shared" si="19"/>
        <v>0</v>
      </c>
      <c r="M95" s="201" t="str">
        <f t="shared" si="20"/>
        <v/>
      </c>
      <c r="N95" s="217" t="b">
        <f t="shared" si="21"/>
        <v>0</v>
      </c>
      <c r="O95" s="159">
        <f t="shared" si="22"/>
        <v>0</v>
      </c>
      <c r="P95" s="109">
        <f>SUM($O$8:O95)*O95</f>
        <v>0</v>
      </c>
      <c r="Q95" s="160">
        <f t="shared" si="23"/>
        <v>0</v>
      </c>
      <c r="R95" s="201" t="str">
        <f t="shared" si="24"/>
        <v/>
      </c>
      <c r="S95" s="217" t="b">
        <f t="shared" si="25"/>
        <v>0</v>
      </c>
      <c r="T95" s="110"/>
      <c r="U95" s="159">
        <f t="shared" si="26"/>
        <v>0</v>
      </c>
      <c r="V95" s="109">
        <f>SUM($U$8:U95)*U95</f>
        <v>0</v>
      </c>
      <c r="W95" s="160">
        <f t="shared" si="27"/>
        <v>0</v>
      </c>
      <c r="X95" s="201" t="str">
        <f t="shared" si="28"/>
        <v/>
      </c>
      <c r="Y95" s="217" t="str">
        <f t="shared" si="29"/>
        <v/>
      </c>
      <c r="AL95" s="182" t="str">
        <f t="shared" si="30"/>
        <v>0</v>
      </c>
      <c r="AM95" s="182">
        <f t="shared" si="31"/>
        <v>0</v>
      </c>
    </row>
    <row r="96" spans="1:39" x14ac:dyDescent="0.25">
      <c r="A96" s="106">
        <v>90</v>
      </c>
      <c r="B96" s="157">
        <f t="shared" si="17"/>
        <v>1</v>
      </c>
      <c r="C96" s="105"/>
      <c r="D96" s="106">
        <f>IF(ISERROR(VLOOKUP(C96,FSGT5_Inscr!$F$7:$L$107,2,FALSE))=TRUE,VLOOKUP(C96,FSGT6_Inscr!$F$7:$L$105,2,FALSE),(VLOOKUP(C96,FSGT5_Inscr!$F$7:$L$107,2,FALSE)))</f>
        <v>0</v>
      </c>
      <c r="E96" s="106">
        <f>IF(ISERROR(VLOOKUP(C96,FSGT5_Inscr!$F$7:$L$107,3,FALSE))=TRUE,VLOOKUP(C96,FSGT6_Inscr!$F$7:$L$105,3,FALSE),(VLOOKUP(C96,FSGT5_Inscr!$F$7:$L$107,3,FALSE)))</f>
        <v>0</v>
      </c>
      <c r="F96" s="106">
        <f>IF(ISERROR(VLOOKUP(C96,FSGT5_Inscr!$F$7:$L$107,4,FALSE))=TRUE,VLOOKUP(C96,FSGT6_Inscr!$F$7:$L$105,4,FALSE),(VLOOKUP(C96,FSGT5_Inscr!$F$7:$L$107,4,FALSE)))</f>
        <v>0</v>
      </c>
      <c r="G96" s="106">
        <f>IF(ISERROR(VLOOKUP(C96,FSGT5_Inscr!$F$7:$L$107,5,FALSE))=TRUE,VLOOKUP(C96,FSGT6_Inscr!$F$7:$L$105,5,FALSE),(VLOOKUP(C96,FSGT5_Inscr!$F$7:$L$107,5,FALSE)))</f>
        <v>0</v>
      </c>
      <c r="H96" s="106">
        <f>IF(ISERROR(VLOOKUP(C96,FSGT5_Inscr!$F$7:$L$107,6,FALSE))=TRUE,VLOOKUP(C96,FSGT6_Inscr!$F$7:$L$105,6,FALSE),(VLOOKUP(C96,FSGT5_Inscr!$F$7:$L$107,6,FALSE)))</f>
        <v>0</v>
      </c>
      <c r="I96" s="196"/>
      <c r="J96" s="159">
        <f t="shared" si="18"/>
        <v>0</v>
      </c>
      <c r="K96" s="109">
        <f>SUM($J$8:J96)*J96</f>
        <v>0</v>
      </c>
      <c r="L96" s="160">
        <f t="shared" si="19"/>
        <v>0</v>
      </c>
      <c r="M96" s="201" t="str">
        <f t="shared" si="20"/>
        <v/>
      </c>
      <c r="N96" s="217" t="b">
        <f t="shared" si="21"/>
        <v>0</v>
      </c>
      <c r="O96" s="159">
        <f t="shared" si="22"/>
        <v>0</v>
      </c>
      <c r="P96" s="109">
        <f>SUM($O$8:O96)*O96</f>
        <v>0</v>
      </c>
      <c r="Q96" s="160">
        <f t="shared" si="23"/>
        <v>0</v>
      </c>
      <c r="R96" s="201" t="str">
        <f t="shared" si="24"/>
        <v/>
      </c>
      <c r="S96" s="217" t="b">
        <f t="shared" si="25"/>
        <v>0</v>
      </c>
      <c r="T96" s="110"/>
      <c r="U96" s="159">
        <f t="shared" si="26"/>
        <v>0</v>
      </c>
      <c r="V96" s="109">
        <f>SUM($U$8:U96)*U96</f>
        <v>0</v>
      </c>
      <c r="W96" s="160">
        <f t="shared" si="27"/>
        <v>0</v>
      </c>
      <c r="X96" s="201" t="str">
        <f t="shared" si="28"/>
        <v/>
      </c>
      <c r="Y96" s="217" t="str">
        <f t="shared" si="29"/>
        <v/>
      </c>
      <c r="AL96" s="182" t="str">
        <f t="shared" si="30"/>
        <v>0</v>
      </c>
      <c r="AM96" s="182">
        <f t="shared" si="31"/>
        <v>0</v>
      </c>
    </row>
    <row r="97" spans="1:39" x14ac:dyDescent="0.25">
      <c r="A97" s="106">
        <v>91</v>
      </c>
      <c r="B97" s="157">
        <f t="shared" si="17"/>
        <v>1</v>
      </c>
      <c r="C97" s="105"/>
      <c r="D97" s="106">
        <f>IF(ISERROR(VLOOKUP(C97,FSGT5_Inscr!$F$7:$L$107,2,FALSE))=TRUE,VLOOKUP(C97,FSGT6_Inscr!$F$7:$L$105,2,FALSE),(VLOOKUP(C97,FSGT5_Inscr!$F$7:$L$107,2,FALSE)))</f>
        <v>0</v>
      </c>
      <c r="E97" s="106">
        <f>IF(ISERROR(VLOOKUP(C97,FSGT5_Inscr!$F$7:$L$107,3,FALSE))=TRUE,VLOOKUP(C97,FSGT6_Inscr!$F$7:$L$105,3,FALSE),(VLOOKUP(C97,FSGT5_Inscr!$F$7:$L$107,3,FALSE)))</f>
        <v>0</v>
      </c>
      <c r="F97" s="106">
        <f>IF(ISERROR(VLOOKUP(C97,FSGT5_Inscr!$F$7:$L$107,4,FALSE))=TRUE,VLOOKUP(C97,FSGT6_Inscr!$F$7:$L$105,4,FALSE),(VLOOKUP(C97,FSGT5_Inscr!$F$7:$L$107,4,FALSE)))</f>
        <v>0</v>
      </c>
      <c r="G97" s="106">
        <f>IF(ISERROR(VLOOKUP(C97,FSGT5_Inscr!$F$7:$L$107,5,FALSE))=TRUE,VLOOKUP(C97,FSGT6_Inscr!$F$7:$L$105,5,FALSE),(VLOOKUP(C97,FSGT5_Inscr!$F$7:$L$107,5,FALSE)))</f>
        <v>0</v>
      </c>
      <c r="H97" s="106">
        <f>IF(ISERROR(VLOOKUP(C97,FSGT5_Inscr!$F$7:$L$107,6,FALSE))=TRUE,VLOOKUP(C97,FSGT6_Inscr!$F$7:$L$105,6,FALSE),(VLOOKUP(C97,FSGT5_Inscr!$F$7:$L$107,6,FALSE)))</f>
        <v>0</v>
      </c>
      <c r="I97" s="196"/>
      <c r="J97" s="159">
        <f t="shared" si="18"/>
        <v>0</v>
      </c>
      <c r="K97" s="109">
        <f>SUM($J$8:J97)*J97</f>
        <v>0</v>
      </c>
      <c r="L97" s="160">
        <f t="shared" si="19"/>
        <v>0</v>
      </c>
      <c r="M97" s="201" t="str">
        <f t="shared" si="20"/>
        <v/>
      </c>
      <c r="N97" s="217" t="b">
        <f t="shared" si="21"/>
        <v>0</v>
      </c>
      <c r="O97" s="159">
        <f t="shared" si="22"/>
        <v>0</v>
      </c>
      <c r="P97" s="109">
        <f>SUM($O$8:O97)*O97</f>
        <v>0</v>
      </c>
      <c r="Q97" s="160">
        <f t="shared" si="23"/>
        <v>0</v>
      </c>
      <c r="R97" s="201" t="str">
        <f t="shared" si="24"/>
        <v/>
      </c>
      <c r="S97" s="217" t="b">
        <f t="shared" si="25"/>
        <v>0</v>
      </c>
      <c r="T97" s="110"/>
      <c r="U97" s="159">
        <f t="shared" si="26"/>
        <v>0</v>
      </c>
      <c r="V97" s="109">
        <f>SUM($U$8:U97)*U97</f>
        <v>0</v>
      </c>
      <c r="W97" s="160">
        <f t="shared" si="27"/>
        <v>0</v>
      </c>
      <c r="X97" s="201" t="str">
        <f t="shared" si="28"/>
        <v/>
      </c>
      <c r="Y97" s="217" t="str">
        <f t="shared" si="29"/>
        <v/>
      </c>
      <c r="AL97" s="182" t="str">
        <f t="shared" si="30"/>
        <v>0</v>
      </c>
      <c r="AM97" s="182">
        <f t="shared" si="31"/>
        <v>0</v>
      </c>
    </row>
    <row r="98" spans="1:39" x14ac:dyDescent="0.25">
      <c r="A98" s="106">
        <v>92</v>
      </c>
      <c r="B98" s="157">
        <f t="shared" si="17"/>
        <v>1</v>
      </c>
      <c r="C98" s="105"/>
      <c r="D98" s="106">
        <f>IF(ISERROR(VLOOKUP(C98,FSGT5_Inscr!$F$7:$L$107,2,FALSE))=TRUE,VLOOKUP(C98,FSGT6_Inscr!$F$7:$L$105,2,FALSE),(VLOOKUP(C98,FSGT5_Inscr!$F$7:$L$107,2,FALSE)))</f>
        <v>0</v>
      </c>
      <c r="E98" s="106">
        <f>IF(ISERROR(VLOOKUP(C98,FSGT5_Inscr!$F$7:$L$107,3,FALSE))=TRUE,VLOOKUP(C98,FSGT6_Inscr!$F$7:$L$105,3,FALSE),(VLOOKUP(C98,FSGT5_Inscr!$F$7:$L$107,3,FALSE)))</f>
        <v>0</v>
      </c>
      <c r="F98" s="106">
        <f>IF(ISERROR(VLOOKUP(C98,FSGT5_Inscr!$F$7:$L$107,4,FALSE))=TRUE,VLOOKUP(C98,FSGT6_Inscr!$F$7:$L$105,4,FALSE),(VLOOKUP(C98,FSGT5_Inscr!$F$7:$L$107,4,FALSE)))</f>
        <v>0</v>
      </c>
      <c r="G98" s="106">
        <f>IF(ISERROR(VLOOKUP(C98,FSGT5_Inscr!$F$7:$L$107,5,FALSE))=TRUE,VLOOKUP(C98,FSGT6_Inscr!$F$7:$L$105,5,FALSE),(VLOOKUP(C98,FSGT5_Inscr!$F$7:$L$107,5,FALSE)))</f>
        <v>0</v>
      </c>
      <c r="H98" s="106">
        <f>IF(ISERROR(VLOOKUP(C98,FSGT5_Inscr!$F$7:$L$107,6,FALSE))=TRUE,VLOOKUP(C98,FSGT6_Inscr!$F$7:$L$105,6,FALSE),(VLOOKUP(C98,FSGT5_Inscr!$F$7:$L$107,6,FALSE)))</f>
        <v>0</v>
      </c>
      <c r="I98" s="196"/>
      <c r="J98" s="159">
        <f t="shared" si="18"/>
        <v>0</v>
      </c>
      <c r="K98" s="109">
        <f>SUM($J$8:J98)*J98</f>
        <v>0</v>
      </c>
      <c r="L98" s="160">
        <f t="shared" si="19"/>
        <v>0</v>
      </c>
      <c r="M98" s="201" t="str">
        <f t="shared" si="20"/>
        <v/>
      </c>
      <c r="N98" s="217" t="b">
        <f t="shared" si="21"/>
        <v>0</v>
      </c>
      <c r="O98" s="159">
        <f t="shared" si="22"/>
        <v>0</v>
      </c>
      <c r="P98" s="109">
        <f>SUM($O$8:O98)*O98</f>
        <v>0</v>
      </c>
      <c r="Q98" s="160">
        <f t="shared" si="23"/>
        <v>0</v>
      </c>
      <c r="R98" s="201" t="str">
        <f t="shared" si="24"/>
        <v/>
      </c>
      <c r="S98" s="217" t="b">
        <f t="shared" si="25"/>
        <v>0</v>
      </c>
      <c r="T98" s="110"/>
      <c r="U98" s="159">
        <f t="shared" si="26"/>
        <v>0</v>
      </c>
      <c r="V98" s="109">
        <f>SUM($U$8:U98)*U98</f>
        <v>0</v>
      </c>
      <c r="W98" s="160">
        <f t="shared" si="27"/>
        <v>0</v>
      </c>
      <c r="X98" s="201" t="str">
        <f t="shared" si="28"/>
        <v/>
      </c>
      <c r="Y98" s="217" t="str">
        <f t="shared" si="29"/>
        <v/>
      </c>
      <c r="AL98" s="182" t="str">
        <f t="shared" si="30"/>
        <v>0</v>
      </c>
      <c r="AM98" s="182">
        <f t="shared" si="31"/>
        <v>0</v>
      </c>
    </row>
    <row r="99" spans="1:39" x14ac:dyDescent="0.25">
      <c r="A99" s="106">
        <v>93</v>
      </c>
      <c r="B99" s="157">
        <f t="shared" si="17"/>
        <v>1</v>
      </c>
      <c r="C99" s="105"/>
      <c r="D99" s="106">
        <f>IF(ISERROR(VLOOKUP(C99,FSGT5_Inscr!$F$7:$L$107,2,FALSE))=TRUE,VLOOKUP(C99,FSGT6_Inscr!$F$7:$L$105,2,FALSE),(VLOOKUP(C99,FSGT5_Inscr!$F$7:$L$107,2,FALSE)))</f>
        <v>0</v>
      </c>
      <c r="E99" s="106">
        <f>IF(ISERROR(VLOOKUP(C99,FSGT5_Inscr!$F$7:$L$107,3,FALSE))=TRUE,VLOOKUP(C99,FSGT6_Inscr!$F$7:$L$105,3,FALSE),(VLOOKUP(C99,FSGT5_Inscr!$F$7:$L$107,3,FALSE)))</f>
        <v>0</v>
      </c>
      <c r="F99" s="106">
        <f>IF(ISERROR(VLOOKUP(C99,FSGT5_Inscr!$F$7:$L$107,4,FALSE))=TRUE,VLOOKUP(C99,FSGT6_Inscr!$F$7:$L$105,4,FALSE),(VLOOKUP(C99,FSGT5_Inscr!$F$7:$L$107,4,FALSE)))</f>
        <v>0</v>
      </c>
      <c r="G99" s="106">
        <f>IF(ISERROR(VLOOKUP(C99,FSGT5_Inscr!$F$7:$L$107,5,FALSE))=TRUE,VLOOKUP(C99,FSGT6_Inscr!$F$7:$L$105,5,FALSE),(VLOOKUP(C99,FSGT5_Inscr!$F$7:$L$107,5,FALSE)))</f>
        <v>0</v>
      </c>
      <c r="H99" s="106">
        <f>IF(ISERROR(VLOOKUP(C99,FSGT5_Inscr!$F$7:$L$107,6,FALSE))=TRUE,VLOOKUP(C99,FSGT6_Inscr!$F$7:$L$105,6,FALSE),(VLOOKUP(C99,FSGT5_Inscr!$F$7:$L$107,6,FALSE)))</f>
        <v>0</v>
      </c>
      <c r="I99" s="196"/>
      <c r="J99" s="159">
        <f t="shared" si="18"/>
        <v>0</v>
      </c>
      <c r="K99" s="109">
        <f>SUM($J$8:J99)*J99</f>
        <v>0</v>
      </c>
      <c r="L99" s="160">
        <f t="shared" si="19"/>
        <v>0</v>
      </c>
      <c r="M99" s="201" t="str">
        <f t="shared" si="20"/>
        <v/>
      </c>
      <c r="N99" s="217" t="b">
        <f t="shared" si="21"/>
        <v>0</v>
      </c>
      <c r="O99" s="159">
        <f t="shared" si="22"/>
        <v>0</v>
      </c>
      <c r="P99" s="109">
        <f>SUM($O$8:O99)*O99</f>
        <v>0</v>
      </c>
      <c r="Q99" s="160">
        <f t="shared" si="23"/>
        <v>0</v>
      </c>
      <c r="R99" s="201" t="str">
        <f t="shared" si="24"/>
        <v/>
      </c>
      <c r="S99" s="217" t="b">
        <f t="shared" si="25"/>
        <v>0</v>
      </c>
      <c r="T99" s="110"/>
      <c r="U99" s="159">
        <f t="shared" si="26"/>
        <v>0</v>
      </c>
      <c r="V99" s="109">
        <f>SUM($U$8:U99)*U99</f>
        <v>0</v>
      </c>
      <c r="W99" s="160">
        <f t="shared" si="27"/>
        <v>0</v>
      </c>
      <c r="X99" s="201" t="str">
        <f t="shared" si="28"/>
        <v/>
      </c>
      <c r="Y99" s="217" t="str">
        <f t="shared" si="29"/>
        <v/>
      </c>
      <c r="AL99" s="182" t="str">
        <f t="shared" si="30"/>
        <v>0</v>
      </c>
      <c r="AM99" s="182">
        <f t="shared" si="31"/>
        <v>0</v>
      </c>
    </row>
    <row r="100" spans="1:39" x14ac:dyDescent="0.25">
      <c r="A100" s="106">
        <v>94</v>
      </c>
      <c r="B100" s="157">
        <f t="shared" si="17"/>
        <v>1</v>
      </c>
      <c r="C100" s="105"/>
      <c r="D100" s="106">
        <f>IF(ISERROR(VLOOKUP(C100,FSGT5_Inscr!$F$7:$L$107,2,FALSE))=TRUE,VLOOKUP(C100,FSGT6_Inscr!$F$7:$L$105,2,FALSE),(VLOOKUP(C100,FSGT5_Inscr!$F$7:$L$107,2,FALSE)))</f>
        <v>0</v>
      </c>
      <c r="E100" s="106">
        <f>IF(ISERROR(VLOOKUP(C100,FSGT5_Inscr!$F$7:$L$107,3,FALSE))=TRUE,VLOOKUP(C100,FSGT6_Inscr!$F$7:$L$105,3,FALSE),(VLOOKUP(C100,FSGT5_Inscr!$F$7:$L$107,3,FALSE)))</f>
        <v>0</v>
      </c>
      <c r="F100" s="106">
        <f>IF(ISERROR(VLOOKUP(C100,FSGT5_Inscr!$F$7:$L$107,4,FALSE))=TRUE,VLOOKUP(C100,FSGT6_Inscr!$F$7:$L$105,4,FALSE),(VLOOKUP(C100,FSGT5_Inscr!$F$7:$L$107,4,FALSE)))</f>
        <v>0</v>
      </c>
      <c r="G100" s="106">
        <f>IF(ISERROR(VLOOKUP(C100,FSGT5_Inscr!$F$7:$L$107,5,FALSE))=TRUE,VLOOKUP(C100,FSGT6_Inscr!$F$7:$L$105,5,FALSE),(VLOOKUP(C100,FSGT5_Inscr!$F$7:$L$107,5,FALSE)))</f>
        <v>0</v>
      </c>
      <c r="H100" s="106">
        <f>IF(ISERROR(VLOOKUP(C100,FSGT5_Inscr!$F$7:$L$107,6,FALSE))=TRUE,VLOOKUP(C100,FSGT6_Inscr!$F$7:$L$105,6,FALSE),(VLOOKUP(C100,FSGT5_Inscr!$F$7:$L$107,6,FALSE)))</f>
        <v>0</v>
      </c>
      <c r="I100" s="196"/>
      <c r="J100" s="159">
        <f t="shared" si="18"/>
        <v>0</v>
      </c>
      <c r="K100" s="109">
        <f>SUM($J$8:J100)*J100</f>
        <v>0</v>
      </c>
      <c r="L100" s="160">
        <f t="shared" si="19"/>
        <v>0</v>
      </c>
      <c r="M100" s="201" t="str">
        <f t="shared" si="20"/>
        <v/>
      </c>
      <c r="N100" s="217" t="b">
        <f t="shared" si="21"/>
        <v>0</v>
      </c>
      <c r="O100" s="159">
        <f t="shared" si="22"/>
        <v>0</v>
      </c>
      <c r="P100" s="109">
        <f>SUM($O$8:O100)*O100</f>
        <v>0</v>
      </c>
      <c r="Q100" s="160">
        <f t="shared" si="23"/>
        <v>0</v>
      </c>
      <c r="R100" s="201" t="str">
        <f t="shared" si="24"/>
        <v/>
      </c>
      <c r="S100" s="217" t="b">
        <f t="shared" si="25"/>
        <v>0</v>
      </c>
      <c r="T100" s="110"/>
      <c r="U100" s="159">
        <f t="shared" si="26"/>
        <v>0</v>
      </c>
      <c r="V100" s="109">
        <f>SUM($U$8:U100)*U100</f>
        <v>0</v>
      </c>
      <c r="W100" s="160">
        <f t="shared" si="27"/>
        <v>0</v>
      </c>
      <c r="X100" s="201" t="str">
        <f t="shared" si="28"/>
        <v/>
      </c>
      <c r="Y100" s="217" t="str">
        <f t="shared" si="29"/>
        <v/>
      </c>
      <c r="AL100" s="182" t="str">
        <f t="shared" si="30"/>
        <v>0</v>
      </c>
      <c r="AM100" s="182">
        <f t="shared" si="31"/>
        <v>0</v>
      </c>
    </row>
    <row r="101" spans="1:39" x14ac:dyDescent="0.25">
      <c r="A101" s="106">
        <v>95</v>
      </c>
      <c r="B101" s="157">
        <f t="shared" si="17"/>
        <v>1</v>
      </c>
      <c r="C101" s="105"/>
      <c r="D101" s="106">
        <f>IF(ISERROR(VLOOKUP(C101,FSGT5_Inscr!$F$7:$L$107,2,FALSE))=TRUE,VLOOKUP(C101,FSGT6_Inscr!$F$7:$L$105,2,FALSE),(VLOOKUP(C101,FSGT5_Inscr!$F$7:$L$107,2,FALSE)))</f>
        <v>0</v>
      </c>
      <c r="E101" s="106">
        <f>IF(ISERROR(VLOOKUP(C101,FSGT5_Inscr!$F$7:$L$107,3,FALSE))=TRUE,VLOOKUP(C101,FSGT6_Inscr!$F$7:$L$105,3,FALSE),(VLOOKUP(C101,FSGT5_Inscr!$F$7:$L$107,3,FALSE)))</f>
        <v>0</v>
      </c>
      <c r="F101" s="106">
        <f>IF(ISERROR(VLOOKUP(C101,FSGT5_Inscr!$F$7:$L$107,4,FALSE))=TRUE,VLOOKUP(C101,FSGT6_Inscr!$F$7:$L$105,4,FALSE),(VLOOKUP(C101,FSGT5_Inscr!$F$7:$L$107,4,FALSE)))</f>
        <v>0</v>
      </c>
      <c r="G101" s="106">
        <f>IF(ISERROR(VLOOKUP(C101,FSGT5_Inscr!$F$7:$L$107,5,FALSE))=TRUE,VLOOKUP(C101,FSGT6_Inscr!$F$7:$L$105,5,FALSE),(VLOOKUP(C101,FSGT5_Inscr!$F$7:$L$107,5,FALSE)))</f>
        <v>0</v>
      </c>
      <c r="H101" s="106">
        <f>IF(ISERROR(VLOOKUP(C101,FSGT5_Inscr!$F$7:$L$107,6,FALSE))=TRUE,VLOOKUP(C101,FSGT6_Inscr!$F$7:$L$105,6,FALSE),(VLOOKUP(C101,FSGT5_Inscr!$F$7:$L$107,6,FALSE)))</f>
        <v>0</v>
      </c>
      <c r="I101" s="196"/>
      <c r="J101" s="159">
        <f t="shared" si="18"/>
        <v>0</v>
      </c>
      <c r="K101" s="109">
        <f>SUM($J$8:J101)*J101</f>
        <v>0</v>
      </c>
      <c r="L101" s="160">
        <f t="shared" si="19"/>
        <v>0</v>
      </c>
      <c r="M101" s="201" t="str">
        <f t="shared" si="20"/>
        <v/>
      </c>
      <c r="N101" s="217" t="b">
        <f t="shared" si="21"/>
        <v>0</v>
      </c>
      <c r="O101" s="159">
        <f t="shared" si="22"/>
        <v>0</v>
      </c>
      <c r="P101" s="109">
        <f>SUM($O$8:O101)*O101</f>
        <v>0</v>
      </c>
      <c r="Q101" s="160">
        <f t="shared" si="23"/>
        <v>0</v>
      </c>
      <c r="R101" s="201" t="str">
        <f t="shared" si="24"/>
        <v/>
      </c>
      <c r="S101" s="217" t="b">
        <f t="shared" si="25"/>
        <v>0</v>
      </c>
      <c r="T101" s="110"/>
      <c r="U101" s="159">
        <f t="shared" si="26"/>
        <v>0</v>
      </c>
      <c r="V101" s="109">
        <f>SUM($U$8:U101)*U101</f>
        <v>0</v>
      </c>
      <c r="W101" s="160">
        <f t="shared" si="27"/>
        <v>0</v>
      </c>
      <c r="X101" s="201" t="str">
        <f t="shared" si="28"/>
        <v/>
      </c>
      <c r="Y101" s="217" t="str">
        <f t="shared" si="29"/>
        <v/>
      </c>
      <c r="AL101" s="182" t="str">
        <f t="shared" si="30"/>
        <v>0</v>
      </c>
      <c r="AM101" s="182">
        <f t="shared" si="31"/>
        <v>0</v>
      </c>
    </row>
    <row r="102" spans="1:39" x14ac:dyDescent="0.25">
      <c r="A102" s="106">
        <v>96</v>
      </c>
      <c r="B102" s="157">
        <f t="shared" si="17"/>
        <v>1</v>
      </c>
      <c r="C102" s="105"/>
      <c r="D102" s="106">
        <f>IF(ISERROR(VLOOKUP(C102,FSGT5_Inscr!$F$7:$L$107,2,FALSE))=TRUE,VLOOKUP(C102,FSGT6_Inscr!$F$7:$L$105,2,FALSE),(VLOOKUP(C102,FSGT5_Inscr!$F$7:$L$107,2,FALSE)))</f>
        <v>0</v>
      </c>
      <c r="E102" s="106">
        <f>IF(ISERROR(VLOOKUP(C102,FSGT5_Inscr!$F$7:$L$107,3,FALSE))=TRUE,VLOOKUP(C102,FSGT6_Inscr!$F$7:$L$105,3,FALSE),(VLOOKUP(C102,FSGT5_Inscr!$F$7:$L$107,3,FALSE)))</f>
        <v>0</v>
      </c>
      <c r="F102" s="106">
        <f>IF(ISERROR(VLOOKUP(C102,FSGT5_Inscr!$F$7:$L$107,4,FALSE))=TRUE,VLOOKUP(C102,FSGT6_Inscr!$F$7:$L$105,4,FALSE),(VLOOKUP(C102,FSGT5_Inscr!$F$7:$L$107,4,FALSE)))</f>
        <v>0</v>
      </c>
      <c r="G102" s="106">
        <f>IF(ISERROR(VLOOKUP(C102,FSGT5_Inscr!$F$7:$L$107,5,FALSE))=TRUE,VLOOKUP(C102,FSGT6_Inscr!$F$7:$L$105,5,FALSE),(VLOOKUP(C102,FSGT5_Inscr!$F$7:$L$107,5,FALSE)))</f>
        <v>0</v>
      </c>
      <c r="H102" s="106">
        <f>IF(ISERROR(VLOOKUP(C102,FSGT5_Inscr!$F$7:$L$107,6,FALSE))=TRUE,VLOOKUP(C102,FSGT6_Inscr!$F$7:$L$105,6,FALSE),(VLOOKUP(C102,FSGT5_Inscr!$F$7:$L$107,6,FALSE)))</f>
        <v>0</v>
      </c>
      <c r="I102" s="196"/>
      <c r="J102" s="159">
        <f t="shared" si="18"/>
        <v>0</v>
      </c>
      <c r="K102" s="109">
        <f>SUM($J$8:J102)*J102</f>
        <v>0</v>
      </c>
      <c r="L102" s="160">
        <f t="shared" si="19"/>
        <v>0</v>
      </c>
      <c r="M102" s="201" t="str">
        <f t="shared" si="20"/>
        <v/>
      </c>
      <c r="N102" s="217" t="b">
        <f t="shared" si="21"/>
        <v>0</v>
      </c>
      <c r="O102" s="159">
        <f t="shared" si="22"/>
        <v>0</v>
      </c>
      <c r="P102" s="109">
        <f>SUM($O$8:O102)*O102</f>
        <v>0</v>
      </c>
      <c r="Q102" s="160">
        <f t="shared" si="23"/>
        <v>0</v>
      </c>
      <c r="R102" s="201" t="str">
        <f t="shared" si="24"/>
        <v/>
      </c>
      <c r="S102" s="217" t="b">
        <f t="shared" si="25"/>
        <v>0</v>
      </c>
      <c r="T102" s="110"/>
      <c r="U102" s="159">
        <f t="shared" si="26"/>
        <v>0</v>
      </c>
      <c r="V102" s="109">
        <f>SUM($U$8:U102)*U102</f>
        <v>0</v>
      </c>
      <c r="W102" s="160">
        <f t="shared" si="27"/>
        <v>0</v>
      </c>
      <c r="X102" s="201" t="str">
        <f t="shared" si="28"/>
        <v/>
      </c>
      <c r="Y102" s="217" t="str">
        <f t="shared" si="29"/>
        <v/>
      </c>
      <c r="AL102" s="182" t="str">
        <f t="shared" si="30"/>
        <v>0</v>
      </c>
      <c r="AM102" s="182">
        <f t="shared" si="31"/>
        <v>0</v>
      </c>
    </row>
    <row r="103" spans="1:39" x14ac:dyDescent="0.25">
      <c r="A103" s="106">
        <v>97</v>
      </c>
      <c r="B103" s="157">
        <f t="shared" si="17"/>
        <v>1</v>
      </c>
      <c r="C103" s="105"/>
      <c r="D103" s="106">
        <f>IF(ISERROR(VLOOKUP(C103,FSGT5_Inscr!$F$7:$L$107,2,FALSE))=TRUE,VLOOKUP(C103,FSGT6_Inscr!$F$7:$L$105,2,FALSE),(VLOOKUP(C103,FSGT5_Inscr!$F$7:$L$107,2,FALSE)))</f>
        <v>0</v>
      </c>
      <c r="E103" s="106">
        <f>IF(ISERROR(VLOOKUP(C103,FSGT5_Inscr!$F$7:$L$107,3,FALSE))=TRUE,VLOOKUP(C103,FSGT6_Inscr!$F$7:$L$105,3,FALSE),(VLOOKUP(C103,FSGT5_Inscr!$F$7:$L$107,3,FALSE)))</f>
        <v>0</v>
      </c>
      <c r="F103" s="106">
        <f>IF(ISERROR(VLOOKUP(C103,FSGT5_Inscr!$F$7:$L$107,4,FALSE))=TRUE,VLOOKUP(C103,FSGT6_Inscr!$F$7:$L$105,4,FALSE),(VLOOKUP(C103,FSGT5_Inscr!$F$7:$L$107,4,FALSE)))</f>
        <v>0</v>
      </c>
      <c r="G103" s="106">
        <f>IF(ISERROR(VLOOKUP(C103,FSGT5_Inscr!$F$7:$L$107,5,FALSE))=TRUE,VLOOKUP(C103,FSGT6_Inscr!$F$7:$L$105,5,FALSE),(VLOOKUP(C103,FSGT5_Inscr!$F$7:$L$107,5,FALSE)))</f>
        <v>0</v>
      </c>
      <c r="H103" s="106">
        <f>IF(ISERROR(VLOOKUP(C103,FSGT5_Inscr!$F$7:$L$107,6,FALSE))=TRUE,VLOOKUP(C103,FSGT6_Inscr!$F$7:$L$105,6,FALSE),(VLOOKUP(C103,FSGT5_Inscr!$F$7:$L$107,6,FALSE)))</f>
        <v>0</v>
      </c>
      <c r="I103" s="196"/>
      <c r="J103" s="159">
        <f t="shared" si="18"/>
        <v>0</v>
      </c>
      <c r="K103" s="109">
        <f>SUM($J$8:J103)*J103</f>
        <v>0</v>
      </c>
      <c r="L103" s="160">
        <f t="shared" si="19"/>
        <v>0</v>
      </c>
      <c r="M103" s="201" t="str">
        <f t="shared" si="20"/>
        <v/>
      </c>
      <c r="N103" s="217" t="b">
        <f t="shared" si="21"/>
        <v>0</v>
      </c>
      <c r="O103" s="159">
        <f t="shared" si="22"/>
        <v>0</v>
      </c>
      <c r="P103" s="109">
        <f>SUM($O$8:O103)*O103</f>
        <v>0</v>
      </c>
      <c r="Q103" s="160">
        <f t="shared" si="23"/>
        <v>0</v>
      </c>
      <c r="R103" s="201" t="str">
        <f t="shared" si="24"/>
        <v/>
      </c>
      <c r="S103" s="217" t="b">
        <f t="shared" si="25"/>
        <v>0</v>
      </c>
      <c r="T103" s="110"/>
      <c r="U103" s="159">
        <f t="shared" si="26"/>
        <v>0</v>
      </c>
      <c r="V103" s="109">
        <f>SUM($U$8:U103)*U103</f>
        <v>0</v>
      </c>
      <c r="W103" s="160">
        <f t="shared" si="27"/>
        <v>0</v>
      </c>
      <c r="X103" s="201" t="str">
        <f t="shared" si="28"/>
        <v/>
      </c>
      <c r="Y103" s="217" t="str">
        <f t="shared" si="29"/>
        <v/>
      </c>
      <c r="AL103" s="182" t="str">
        <f t="shared" si="30"/>
        <v>0</v>
      </c>
      <c r="AM103" s="182">
        <f t="shared" si="31"/>
        <v>0</v>
      </c>
    </row>
    <row r="104" spans="1:39" x14ac:dyDescent="0.25">
      <c r="A104" s="106">
        <v>98</v>
      </c>
      <c r="B104" s="157">
        <f t="shared" si="17"/>
        <v>1</v>
      </c>
      <c r="C104" s="105"/>
      <c r="D104" s="106">
        <f>IF(ISERROR(VLOOKUP(C104,FSGT5_Inscr!$F$7:$L$107,2,FALSE))=TRUE,VLOOKUP(C104,FSGT6_Inscr!$F$7:$L$105,2,FALSE),(VLOOKUP(C104,FSGT5_Inscr!$F$7:$L$107,2,FALSE)))</f>
        <v>0</v>
      </c>
      <c r="E104" s="106">
        <f>IF(ISERROR(VLOOKUP(C104,FSGT5_Inscr!$F$7:$L$107,3,FALSE))=TRUE,VLOOKUP(C104,FSGT6_Inscr!$F$7:$L$105,3,FALSE),(VLOOKUP(C104,FSGT5_Inscr!$F$7:$L$107,3,FALSE)))</f>
        <v>0</v>
      </c>
      <c r="F104" s="106">
        <f>IF(ISERROR(VLOOKUP(C104,FSGT5_Inscr!$F$7:$L$107,4,FALSE))=TRUE,VLOOKUP(C104,FSGT6_Inscr!$F$7:$L$105,4,FALSE),(VLOOKUP(C104,FSGT5_Inscr!$F$7:$L$107,4,FALSE)))</f>
        <v>0</v>
      </c>
      <c r="G104" s="106">
        <f>IF(ISERROR(VLOOKUP(C104,FSGT5_Inscr!$F$7:$L$107,5,FALSE))=TRUE,VLOOKUP(C104,FSGT6_Inscr!$F$7:$L$105,5,FALSE),(VLOOKUP(C104,FSGT5_Inscr!$F$7:$L$107,5,FALSE)))</f>
        <v>0</v>
      </c>
      <c r="H104" s="106">
        <f>IF(ISERROR(VLOOKUP(C104,FSGT5_Inscr!$F$7:$L$107,6,FALSE))=TRUE,VLOOKUP(C104,FSGT6_Inscr!$F$7:$L$105,6,FALSE),(VLOOKUP(C104,FSGT5_Inscr!$F$7:$L$107,6,FALSE)))</f>
        <v>0</v>
      </c>
      <c r="I104" s="196"/>
      <c r="J104" s="159">
        <f t="shared" si="18"/>
        <v>0</v>
      </c>
      <c r="K104" s="109">
        <f>SUM($J$8:J104)*J104</f>
        <v>0</v>
      </c>
      <c r="L104" s="160">
        <f t="shared" si="19"/>
        <v>0</v>
      </c>
      <c r="M104" s="201" t="str">
        <f t="shared" si="20"/>
        <v/>
      </c>
      <c r="N104" s="217" t="b">
        <f t="shared" si="21"/>
        <v>0</v>
      </c>
      <c r="O104" s="159">
        <f t="shared" si="22"/>
        <v>0</v>
      </c>
      <c r="P104" s="109">
        <f>SUM($O$8:O104)*O104</f>
        <v>0</v>
      </c>
      <c r="Q104" s="160">
        <f t="shared" si="23"/>
        <v>0</v>
      </c>
      <c r="R104" s="201" t="str">
        <f t="shared" si="24"/>
        <v/>
      </c>
      <c r="S104" s="217" t="b">
        <f t="shared" si="25"/>
        <v>0</v>
      </c>
      <c r="T104" s="110"/>
      <c r="U104" s="159">
        <f t="shared" si="26"/>
        <v>0</v>
      </c>
      <c r="V104" s="109">
        <f>SUM($U$8:U104)*U104</f>
        <v>0</v>
      </c>
      <c r="W104" s="160">
        <f t="shared" si="27"/>
        <v>0</v>
      </c>
      <c r="X104" s="201" t="str">
        <f t="shared" si="28"/>
        <v/>
      </c>
      <c r="Y104" s="217" t="str">
        <f t="shared" si="29"/>
        <v/>
      </c>
      <c r="AL104" s="182" t="str">
        <f t="shared" si="30"/>
        <v>0</v>
      </c>
      <c r="AM104" s="182">
        <f t="shared" si="31"/>
        <v>0</v>
      </c>
    </row>
    <row r="105" spans="1:39" x14ac:dyDescent="0.25">
      <c r="A105" s="106">
        <v>99</v>
      </c>
      <c r="B105" s="157">
        <f t="shared" si="17"/>
        <v>1</v>
      </c>
      <c r="C105" s="105"/>
      <c r="D105" s="106">
        <f>IF(ISERROR(VLOOKUP(C105,FSGT5_Inscr!$F$7:$L$107,2,FALSE))=TRUE,VLOOKUP(C105,FSGT6_Inscr!$F$7:$L$105,2,FALSE),(VLOOKUP(C105,FSGT5_Inscr!$F$7:$L$107,2,FALSE)))</f>
        <v>0</v>
      </c>
      <c r="E105" s="106">
        <f>IF(ISERROR(VLOOKUP(C105,FSGT5_Inscr!$F$7:$L$107,3,FALSE))=TRUE,VLOOKUP(C105,FSGT6_Inscr!$F$7:$L$105,3,FALSE),(VLOOKUP(C105,FSGT5_Inscr!$F$7:$L$107,3,FALSE)))</f>
        <v>0</v>
      </c>
      <c r="F105" s="106">
        <f>IF(ISERROR(VLOOKUP(C105,FSGT5_Inscr!$F$7:$L$107,4,FALSE))=TRUE,VLOOKUP(C105,FSGT6_Inscr!$F$7:$L$105,4,FALSE),(VLOOKUP(C105,FSGT5_Inscr!$F$7:$L$107,4,FALSE)))</f>
        <v>0</v>
      </c>
      <c r="G105" s="106">
        <f>IF(ISERROR(VLOOKUP(C105,FSGT5_Inscr!$F$7:$L$107,5,FALSE))=TRUE,VLOOKUP(C105,FSGT6_Inscr!$F$7:$L$105,5,FALSE),(VLOOKUP(C105,FSGT5_Inscr!$F$7:$L$107,5,FALSE)))</f>
        <v>0</v>
      </c>
      <c r="H105" s="106">
        <f>IF(ISERROR(VLOOKUP(C105,FSGT5_Inscr!$F$7:$L$107,6,FALSE))=TRUE,VLOOKUP(C105,FSGT6_Inscr!$F$7:$L$105,6,FALSE),(VLOOKUP(C105,FSGT5_Inscr!$F$7:$L$107,6,FALSE)))</f>
        <v>0</v>
      </c>
      <c r="I105" s="196"/>
      <c r="J105" s="159">
        <f t="shared" si="18"/>
        <v>0</v>
      </c>
      <c r="K105" s="109">
        <f>SUM($J$8:J105)*J105</f>
        <v>0</v>
      </c>
      <c r="L105" s="160">
        <f t="shared" si="19"/>
        <v>0</v>
      </c>
      <c r="M105" s="201" t="str">
        <f t="shared" si="20"/>
        <v/>
      </c>
      <c r="N105" s="217" t="b">
        <f t="shared" si="21"/>
        <v>0</v>
      </c>
      <c r="O105" s="159">
        <f t="shared" si="22"/>
        <v>0</v>
      </c>
      <c r="P105" s="109">
        <f>SUM($O$8:O105)*O105</f>
        <v>0</v>
      </c>
      <c r="Q105" s="160">
        <f t="shared" si="23"/>
        <v>0</v>
      </c>
      <c r="R105" s="201" t="str">
        <f t="shared" si="24"/>
        <v/>
      </c>
      <c r="S105" s="217" t="b">
        <f t="shared" si="25"/>
        <v>0</v>
      </c>
      <c r="T105" s="110"/>
      <c r="U105" s="159">
        <f t="shared" si="26"/>
        <v>0</v>
      </c>
      <c r="V105" s="109">
        <f>SUM($U$8:U105)*U105</f>
        <v>0</v>
      </c>
      <c r="W105" s="160">
        <f t="shared" si="27"/>
        <v>0</v>
      </c>
      <c r="X105" s="201" t="str">
        <f t="shared" si="28"/>
        <v/>
      </c>
      <c r="Y105" s="217" t="str">
        <f t="shared" si="29"/>
        <v/>
      </c>
      <c r="AL105" s="182" t="str">
        <f t="shared" si="30"/>
        <v>0</v>
      </c>
      <c r="AM105" s="182">
        <f t="shared" si="31"/>
        <v>0</v>
      </c>
    </row>
    <row r="106" spans="1:39" x14ac:dyDescent="0.25">
      <c r="A106" s="106">
        <v>100</v>
      </c>
      <c r="B106" s="157">
        <f t="shared" si="17"/>
        <v>1</v>
      </c>
      <c r="C106" s="105"/>
      <c r="D106" s="106">
        <f>IF(ISERROR(VLOOKUP(C106,FSGT5_Inscr!$F$7:$L$107,2,FALSE))=TRUE,VLOOKUP(C106,FSGT6_Inscr!$F$7:$L$105,2,FALSE),(VLOOKUP(C106,FSGT5_Inscr!$F$7:$L$107,2,FALSE)))</f>
        <v>0</v>
      </c>
      <c r="E106" s="106">
        <f>IF(ISERROR(VLOOKUP(C106,FSGT5_Inscr!$F$7:$L$107,3,FALSE))=TRUE,VLOOKUP(C106,FSGT6_Inscr!$F$7:$L$105,3,FALSE),(VLOOKUP(C106,FSGT5_Inscr!$F$7:$L$107,3,FALSE)))</f>
        <v>0</v>
      </c>
      <c r="F106" s="106">
        <f>IF(ISERROR(VLOOKUP(C106,FSGT5_Inscr!$F$7:$L$107,4,FALSE))=TRUE,VLOOKUP(C106,FSGT6_Inscr!$F$7:$L$105,4,FALSE),(VLOOKUP(C106,FSGT5_Inscr!$F$7:$L$107,4,FALSE)))</f>
        <v>0</v>
      </c>
      <c r="G106" s="106">
        <f>IF(ISERROR(VLOOKUP(C106,FSGT5_Inscr!$F$7:$L$107,5,FALSE))=TRUE,VLOOKUP(C106,FSGT6_Inscr!$F$7:$L$105,5,FALSE),(VLOOKUP(C106,FSGT5_Inscr!$F$7:$L$107,5,FALSE)))</f>
        <v>0</v>
      </c>
      <c r="H106" s="106">
        <f>IF(ISERROR(VLOOKUP(C106,FSGT5_Inscr!$F$7:$L$107,6,FALSE))=TRUE,VLOOKUP(C106,FSGT6_Inscr!$F$7:$L$105,6,FALSE),(VLOOKUP(C106,FSGT5_Inscr!$F$7:$L$107,6,FALSE)))</f>
        <v>0</v>
      </c>
      <c r="I106" s="196"/>
      <c r="J106" s="159">
        <f t="shared" si="18"/>
        <v>0</v>
      </c>
      <c r="K106" s="109">
        <f>SUM($J$8:J106)*J106</f>
        <v>0</v>
      </c>
      <c r="L106" s="160">
        <f t="shared" si="19"/>
        <v>0</v>
      </c>
      <c r="M106" s="201" t="str">
        <f t="shared" si="20"/>
        <v/>
      </c>
      <c r="N106" s="217" t="b">
        <f t="shared" si="21"/>
        <v>0</v>
      </c>
      <c r="O106" s="159">
        <f t="shared" si="22"/>
        <v>0</v>
      </c>
      <c r="P106" s="109">
        <f>SUM($O$8:O106)*O106</f>
        <v>0</v>
      </c>
      <c r="Q106" s="160">
        <f t="shared" si="23"/>
        <v>0</v>
      </c>
      <c r="R106" s="201" t="str">
        <f t="shared" si="24"/>
        <v/>
      </c>
      <c r="S106" s="217" t="b">
        <f t="shared" si="25"/>
        <v>0</v>
      </c>
      <c r="T106" s="110"/>
      <c r="U106" s="159">
        <f t="shared" si="26"/>
        <v>0</v>
      </c>
      <c r="V106" s="109">
        <f>SUM($U$8:U106)*U106</f>
        <v>0</v>
      </c>
      <c r="W106" s="160">
        <f t="shared" si="27"/>
        <v>0</v>
      </c>
      <c r="X106" s="201" t="str">
        <f t="shared" si="28"/>
        <v/>
      </c>
      <c r="Y106" s="217" t="str">
        <f t="shared" si="29"/>
        <v/>
      </c>
      <c r="AL106" s="182" t="str">
        <f t="shared" si="30"/>
        <v>0</v>
      </c>
      <c r="AM106" s="182">
        <f t="shared" si="31"/>
        <v>0</v>
      </c>
    </row>
  </sheetData>
  <mergeCells count="19">
    <mergeCell ref="O6:Q7"/>
    <mergeCell ref="S6:S7"/>
    <mergeCell ref="U6:W7"/>
    <mergeCell ref="J3:N5"/>
    <mergeCell ref="O3:S5"/>
    <mergeCell ref="U3:Y5"/>
    <mergeCell ref="Y6:Y7"/>
    <mergeCell ref="J6:L7"/>
    <mergeCell ref="N6:N7"/>
    <mergeCell ref="G6:G7"/>
    <mergeCell ref="A2:H2"/>
    <mergeCell ref="G3:H5"/>
    <mergeCell ref="A4:E4"/>
    <mergeCell ref="A6:A7"/>
    <mergeCell ref="C6:C7"/>
    <mergeCell ref="D6:D7"/>
    <mergeCell ref="E6:E7"/>
    <mergeCell ref="F6:F7"/>
    <mergeCell ref="H6:H7"/>
  </mergeCells>
  <conditionalFormatting sqref="AB3:AC3 T3 A8:A106 D8:H106">
    <cfRule type="containsErrors" dxfId="74" priority="22">
      <formula>ISERROR(A3)</formula>
    </cfRule>
    <cfRule type="cellIs" dxfId="73" priority="23" operator="equal">
      <formula>0</formula>
    </cfRule>
  </conditionalFormatting>
  <conditionalFormatting sqref="A41:A42 A44:A45 A47:A48 A50:A51 A53:A54 A8:A39 A56:A57 A59:A60 A62:A63 A65:A66 A68:A69 A71:A72 A74:A75 A77:A78 A80:A81 A83:A84 A86:A87 A89:A90 A92:A93 A95:A96 A98:A99 A101:A102 A104:A105">
    <cfRule type="duplicateValues" dxfId="72" priority="20"/>
  </conditionalFormatting>
  <conditionalFormatting sqref="H8:H106">
    <cfRule type="cellIs" dxfId="71" priority="19" operator="equal">
      <formula>3</formula>
    </cfRule>
  </conditionalFormatting>
  <conditionalFormatting sqref="A8:A106">
    <cfRule type="duplicateValues" dxfId="70" priority="17"/>
  </conditionalFormatting>
  <conditionalFormatting sqref="A8:A106">
    <cfRule type="containsText" dxfId="69" priority="15" operator="containsText" text="NC">
      <formula>NOT(ISERROR(SEARCH("NC",A8)))</formula>
    </cfRule>
    <cfRule type="containsText" dxfId="68" priority="16" operator="containsText" text="A">
      <formula>NOT(ISERROR(SEARCH("A",A8)))</formula>
    </cfRule>
  </conditionalFormatting>
  <conditionalFormatting sqref="Y57:Y1048576 Y6:Y7">
    <cfRule type="cellIs" dxfId="67" priority="12" operator="equal">
      <formula>0</formula>
    </cfRule>
    <cfRule type="containsErrors" dxfId="66" priority="13">
      <formula>ISERROR(Y6)</formula>
    </cfRule>
  </conditionalFormatting>
  <conditionalFormatting sqref="Y1:Y2 N1:S2 K1:K2 T1:T3 V2:W2 Y6:Y1048576 K8:K1048576 N6:T1048576 V8:W1048576">
    <cfRule type="containsErrors" dxfId="65" priority="11">
      <formula>ISERROR(K1)</formula>
    </cfRule>
  </conditionalFormatting>
  <conditionalFormatting sqref="U57:U1048576 U2">
    <cfRule type="beginsWith" dxfId="64" priority="9" operator="beginsWith" text="F">
      <formula>LEFT(U2,1)="F"</formula>
    </cfRule>
    <cfRule type="containsErrors" dxfId="63" priority="10">
      <formula>ISERROR(U2)</formula>
    </cfRule>
  </conditionalFormatting>
  <conditionalFormatting sqref="K8:K106 X8:Y106 N8:V106">
    <cfRule type="cellIs" dxfId="62" priority="8" operator="equal">
      <formula>0</formula>
    </cfRule>
  </conditionalFormatting>
  <conditionalFormatting sqref="N8:T106 X8:Y106">
    <cfRule type="containsText" dxfId="61" priority="7" operator="containsText" text="faux">
      <formula>NOT(ISERROR(SEARCH("faux",N8)))</formula>
    </cfRule>
  </conditionalFormatting>
  <conditionalFormatting sqref="H1:H5 H8:H1048576">
    <cfRule type="cellIs" dxfId="60" priority="4" operator="equal">
      <formula>6</formula>
    </cfRule>
    <cfRule type="cellIs" dxfId="59" priority="5" operator="equal">
      <formula>6</formula>
    </cfRule>
    <cfRule type="cellIs" dxfId="58" priority="6" operator="equal">
      <formula>5</formula>
    </cfRule>
  </conditionalFormatting>
  <conditionalFormatting sqref="C1:C1048576">
    <cfRule type="duplicateValues" dxfId="57" priority="3"/>
  </conditionalFormatting>
  <conditionalFormatting sqref="AL3">
    <cfRule type="containsErrors" dxfId="56" priority="1">
      <formula>ISERROR(AL3)</formula>
    </cfRule>
    <cfRule type="cellIs" dxfId="55" priority="2" operator="equal">
      <formula>0</formula>
    </cfRule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horizontalDpi="30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U178"/>
  <sheetViews>
    <sheetView tabSelected="1" topLeftCell="B1" workbookViewId="0">
      <pane ySplit="6" topLeftCell="A7" activePane="bottomLeft" state="frozen"/>
      <selection activeCell="B9" sqref="B9"/>
      <selection pane="bottomLeft" activeCell="B9" sqref="B9"/>
    </sheetView>
  </sheetViews>
  <sheetFormatPr baseColWidth="10" defaultRowHeight="12.75" x14ac:dyDescent="0.25"/>
  <cols>
    <col min="1" max="1" width="19.140625" style="19" hidden="1" customWidth="1"/>
    <col min="2" max="2" width="13.7109375" style="19" customWidth="1"/>
    <col min="3" max="3" width="13.7109375" style="19" hidden="1" customWidth="1"/>
    <col min="4" max="4" width="13.7109375" style="19" customWidth="1"/>
    <col min="5" max="5" width="11.85546875" style="19" hidden="1" customWidth="1"/>
    <col min="6" max="6" width="9" style="101" customWidth="1"/>
    <col min="7" max="8" width="22.28515625" style="101" customWidth="1"/>
    <col min="9" max="9" width="29.140625" style="101" customWidth="1"/>
    <col min="10" max="10" width="6.5703125" style="101" customWidth="1"/>
    <col min="11" max="11" width="10" style="101" customWidth="1"/>
    <col min="12" max="13" width="2.7109375" style="101" customWidth="1"/>
    <col min="14" max="14" width="4.28515625" style="101" customWidth="1"/>
    <col min="15" max="15" width="2.7109375" style="101" customWidth="1"/>
    <col min="16" max="16" width="9.7109375" style="101" customWidth="1"/>
    <col min="17" max="17" width="2.7109375" style="101" customWidth="1"/>
    <col min="18" max="18" width="13.7109375" style="101" customWidth="1"/>
    <col min="19" max="23" width="2.7109375" style="101" customWidth="1"/>
    <col min="24" max="24" width="20.42578125" style="101" hidden="1" customWidth="1"/>
    <col min="25" max="25" width="10" style="101" hidden="1" customWidth="1"/>
    <col min="26" max="33" width="2.7109375" style="101" customWidth="1"/>
    <col min="34" max="43" width="2.7109375" style="101" hidden="1" customWidth="1"/>
    <col min="44" max="44" width="11.42578125" style="101"/>
    <col min="45" max="45" width="15.85546875" style="101" customWidth="1"/>
    <col min="46" max="46" width="22.42578125" style="101" customWidth="1"/>
    <col min="47" max="16384" width="11.42578125" style="101"/>
  </cols>
  <sheetData>
    <row r="1" spans="1:47" ht="30.75" customHeight="1" thickBot="1" x14ac:dyDescent="0.3">
      <c r="C1" s="187"/>
      <c r="D1" s="187"/>
      <c r="E1" s="187"/>
      <c r="F1" s="279" t="str">
        <f>Entete!B2</f>
        <v>CYCLO SAN MARTINOIS</v>
      </c>
      <c r="G1" s="279"/>
      <c r="H1" s="279"/>
      <c r="I1" s="279"/>
      <c r="J1" s="279"/>
      <c r="K1" s="279"/>
    </row>
    <row r="2" spans="1:47" ht="8.25" customHeight="1" thickTop="1" x14ac:dyDescent="0.25">
      <c r="J2" s="294" t="s">
        <v>533</v>
      </c>
      <c r="K2" s="295"/>
    </row>
    <row r="3" spans="1:47" ht="18" x14ac:dyDescent="0.25">
      <c r="C3" s="188"/>
      <c r="D3" s="188"/>
      <c r="E3" s="188"/>
      <c r="F3" s="323" t="str">
        <f>Entete!B4</f>
        <v>PRIX DE TOUTENANT - CLASSEMENT GENERAL</v>
      </c>
      <c r="G3" s="323"/>
      <c r="H3" s="323"/>
      <c r="I3" s="154" t="str">
        <f>Entete!B6</f>
        <v>22 JUIN 2014</v>
      </c>
      <c r="J3" s="296"/>
      <c r="K3" s="297"/>
      <c r="N3" s="16"/>
    </row>
    <row r="4" spans="1:47" ht="10.5" customHeight="1" thickBot="1" x14ac:dyDescent="0.3">
      <c r="J4" s="296"/>
      <c r="K4" s="297"/>
    </row>
    <row r="5" spans="1:47" s="207" customFormat="1" ht="15.75" customHeight="1" thickTop="1" x14ac:dyDescent="0.25">
      <c r="A5" s="167"/>
      <c r="B5" s="283" t="s">
        <v>603</v>
      </c>
      <c r="C5" s="283"/>
      <c r="D5" s="283"/>
      <c r="E5" s="283"/>
      <c r="F5" s="284" t="s">
        <v>507</v>
      </c>
      <c r="G5" s="286" t="s">
        <v>295</v>
      </c>
      <c r="H5" s="288" t="s">
        <v>8</v>
      </c>
      <c r="I5" s="290" t="s">
        <v>0</v>
      </c>
      <c r="J5" s="281" t="s">
        <v>9</v>
      </c>
      <c r="K5" s="324">
        <v>6</v>
      </c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7"/>
      <c r="Z5" s="87"/>
      <c r="AA5" s="87"/>
      <c r="AB5" s="87"/>
      <c r="AC5" s="87"/>
      <c r="AD5" s="87"/>
      <c r="AE5" s="87"/>
      <c r="AF5" s="87"/>
      <c r="AG5" s="87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8"/>
      <c r="AS5" s="91"/>
      <c r="AT5" s="89"/>
      <c r="AU5" s="90"/>
    </row>
    <row r="6" spans="1:47" s="207" customFormat="1" ht="15.75" customHeight="1" thickBot="1" x14ac:dyDescent="0.3">
      <c r="A6" s="167"/>
      <c r="B6" s="214" t="s">
        <v>1058</v>
      </c>
      <c r="C6" s="173"/>
      <c r="D6" s="214" t="s">
        <v>11</v>
      </c>
      <c r="E6" s="174"/>
      <c r="F6" s="285"/>
      <c r="G6" s="287"/>
      <c r="H6" s="289"/>
      <c r="I6" s="291"/>
      <c r="J6" s="282"/>
      <c r="K6" s="325"/>
      <c r="L6" s="206"/>
      <c r="M6" s="206"/>
      <c r="O6" s="84"/>
      <c r="P6" s="84"/>
      <c r="Q6" s="206"/>
      <c r="R6" s="206"/>
      <c r="S6" s="206"/>
      <c r="T6" s="84"/>
      <c r="U6" s="206"/>
      <c r="V6" s="84"/>
      <c r="W6" s="84"/>
      <c r="X6" s="84"/>
      <c r="Y6" s="92"/>
      <c r="Z6" s="85"/>
      <c r="AA6" s="85"/>
      <c r="AB6" s="85"/>
      <c r="AC6" s="85"/>
      <c r="AD6" s="85"/>
      <c r="AE6" s="85"/>
      <c r="AF6" s="85"/>
      <c r="AG6" s="85"/>
      <c r="AH6" s="93"/>
      <c r="AI6" s="85"/>
      <c r="AJ6" s="85"/>
      <c r="AK6" s="85"/>
      <c r="AL6" s="85"/>
      <c r="AM6" s="85"/>
      <c r="AN6" s="85"/>
      <c r="AO6" s="85"/>
      <c r="AP6" s="85"/>
      <c r="AQ6" s="85"/>
      <c r="AR6" s="88"/>
      <c r="AS6" s="91"/>
      <c r="AT6" s="89"/>
      <c r="AU6" s="90"/>
    </row>
    <row r="7" spans="1:47" s="64" customFormat="1" ht="15" customHeight="1" thickTop="1" x14ac:dyDescent="0.25">
      <c r="A7" s="168" t="str">
        <f t="shared" ref="A7" si="0">IF(C7="",E7,C7)</f>
        <v>FSGT235352</v>
      </c>
      <c r="B7" s="230">
        <v>235352</v>
      </c>
      <c r="C7" s="174" t="str">
        <f t="shared" ref="C7" si="1">IF(B7="","",CONCATENATE($B$6,B7))</f>
        <v>FSGT235352</v>
      </c>
      <c r="D7" s="174"/>
      <c r="E7" s="176" t="str">
        <f t="shared" ref="E7" si="2">IF(D7="","",CONCATENATE($D$6,D7))</f>
        <v/>
      </c>
      <c r="F7" s="105">
        <v>502</v>
      </c>
      <c r="G7" s="104" t="str">
        <f>VLOOKUP(A7,Liste!$F$3:$T$1578,2,FALSE)</f>
        <v>BADOUX</v>
      </c>
      <c r="H7" s="104" t="str">
        <f>VLOOKUP(A7,Liste!$F$3:$T$1578,3,FALSE)</f>
        <v>Georges</v>
      </c>
      <c r="I7" s="104" t="str">
        <f>VLOOKUP(A7,Liste!$F$3:$T$1578,4,FALSE)</f>
        <v>ASPTT Chalon</v>
      </c>
      <c r="J7" s="104">
        <f>VLOOKUP(A7,Liste!$F$3:$T$1578,5,FALSE)</f>
        <v>71</v>
      </c>
      <c r="K7" s="104">
        <f>VLOOKUP(A7,Liste!$F$3:$T$1578,9,FALSE)</f>
        <v>6</v>
      </c>
      <c r="L7" s="94"/>
      <c r="M7" s="94"/>
      <c r="O7" s="94"/>
      <c r="Q7" s="103"/>
      <c r="R7" s="103"/>
      <c r="S7" s="94"/>
      <c r="T7" s="94"/>
      <c r="U7" s="94"/>
      <c r="V7" s="94"/>
      <c r="W7" s="94"/>
      <c r="X7" s="246" t="str">
        <f t="shared" ref="X7:X66" si="3">CONCATENATE(F7,G7)</f>
        <v>502BADOUX</v>
      </c>
      <c r="Y7" s="94">
        <f>IF(ISERROR(VLOOKUP(X7,FSGT5_Class!$AL$8:$AM$106,2,FALSE))=TRUE,VLOOKUP(X7,FSGT6_Class!$AL$8:$AM$107,2,FALSE),(VLOOKUP(X7,FSGT5_Class!$AL$8:$AM$106,2,FALSE)))</f>
        <v>502</v>
      </c>
      <c r="Z7" s="95"/>
      <c r="AA7" s="95"/>
      <c r="AB7" s="95"/>
      <c r="AC7" s="95"/>
      <c r="AD7" s="95"/>
      <c r="AE7" s="95"/>
      <c r="AF7" s="95"/>
      <c r="AG7" s="95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6"/>
      <c r="AS7" s="97"/>
      <c r="AT7" s="97"/>
      <c r="AU7" s="97"/>
    </row>
    <row r="8" spans="1:47" s="64" customFormat="1" ht="15" customHeight="1" x14ac:dyDescent="0.25">
      <c r="A8" s="168" t="str">
        <f t="shared" ref="A8:A68" si="4">IF(C8="",E8,C8)</f>
        <v>FSGT55479069</v>
      </c>
      <c r="B8" s="230">
        <v>55479069</v>
      </c>
      <c r="C8" s="174" t="str">
        <f t="shared" ref="C8:C68" si="5">IF(B8="","",CONCATENATE($B$6,B8))</f>
        <v>FSGT55479069</v>
      </c>
      <c r="D8" s="174"/>
      <c r="E8" s="176" t="str">
        <f t="shared" ref="E8:E68" si="6">IF(D8="","",CONCATENATE($D$6,D8))</f>
        <v/>
      </c>
      <c r="F8" s="105">
        <v>505</v>
      </c>
      <c r="G8" s="104" t="str">
        <f>VLOOKUP(A8,Liste!$F$3:$T$1578,2,FALSE)</f>
        <v>FLAMIER</v>
      </c>
      <c r="H8" s="104" t="str">
        <f>VLOOKUP(A8,Liste!$F$3:$T$1578,3,FALSE)</f>
        <v>Robert</v>
      </c>
      <c r="I8" s="104" t="str">
        <f>VLOOKUP(A8,Liste!$F$3:$T$1578,4,FALSE)</f>
        <v>Tournus</v>
      </c>
      <c r="J8" s="104">
        <f>VLOOKUP(A8,Liste!$F$3:$T$1578,5,FALSE)</f>
        <v>71</v>
      </c>
      <c r="K8" s="104">
        <f>VLOOKUP(A8,Liste!$F$3:$T$1578,9,FALSE)</f>
        <v>6</v>
      </c>
      <c r="L8" s="94"/>
      <c r="M8" s="94"/>
      <c r="O8" s="94"/>
      <c r="Q8" s="103"/>
      <c r="R8" s="103"/>
      <c r="S8" s="94"/>
      <c r="T8" s="94"/>
      <c r="U8" s="94"/>
      <c r="V8" s="94"/>
      <c r="W8" s="94"/>
      <c r="X8" s="246" t="str">
        <f t="shared" si="3"/>
        <v>505FLAMIER</v>
      </c>
      <c r="Y8" s="94">
        <f>IF(ISERROR(VLOOKUP(X8,FSGT5_Class!$AL$8:$AM$106,2,FALSE))=TRUE,VLOOKUP(X8,FSGT6_Class!$AL$8:$AM$107,2,FALSE),(VLOOKUP(X8,FSGT5_Class!$AL$8:$AM$106,2,FALSE)))</f>
        <v>505</v>
      </c>
      <c r="Z8" s="95"/>
      <c r="AA8" s="95"/>
      <c r="AB8" s="95"/>
      <c r="AC8" s="95"/>
      <c r="AD8" s="95"/>
      <c r="AE8" s="95"/>
      <c r="AF8" s="95"/>
      <c r="AG8" s="95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6"/>
      <c r="AS8" s="97"/>
      <c r="AT8" s="97"/>
      <c r="AU8" s="97"/>
    </row>
    <row r="9" spans="1:47" s="64" customFormat="1" ht="15" customHeight="1" x14ac:dyDescent="0.25">
      <c r="A9" s="168" t="str">
        <f t="shared" si="4"/>
        <v>FSGT236026</v>
      </c>
      <c r="B9" s="230">
        <v>236026</v>
      </c>
      <c r="C9" s="174" t="str">
        <f t="shared" si="5"/>
        <v>FSGT236026</v>
      </c>
      <c r="D9" s="174"/>
      <c r="E9" s="176" t="str">
        <f t="shared" si="6"/>
        <v/>
      </c>
      <c r="F9" s="105">
        <v>506</v>
      </c>
      <c r="G9" s="104" t="str">
        <f>VLOOKUP(A9,Liste!$F$3:$T$1578,2,FALSE)</f>
        <v>GUIGUE</v>
      </c>
      <c r="H9" s="104" t="str">
        <f>VLOOKUP(A9,Liste!$F$3:$T$1578,3,FALSE)</f>
        <v>Jordi</v>
      </c>
      <c r="I9" s="104" t="str">
        <f>VLOOKUP(A9,Liste!$F$3:$T$1578,4,FALSE)</f>
        <v>UV Chalon</v>
      </c>
      <c r="J9" s="104">
        <f>VLOOKUP(A9,Liste!$F$3:$T$1578,5,FALSE)</f>
        <v>71</v>
      </c>
      <c r="K9" s="104">
        <f>VLOOKUP(A9,Liste!$F$3:$T$1578,9,FALSE)</f>
        <v>6</v>
      </c>
      <c r="L9" s="94"/>
      <c r="M9" s="94"/>
      <c r="O9" s="94"/>
      <c r="Q9" s="103"/>
      <c r="R9" s="103"/>
      <c r="S9" s="94"/>
      <c r="T9" s="94"/>
      <c r="U9" s="94"/>
      <c r="V9" s="94"/>
      <c r="W9" s="94"/>
      <c r="X9" s="246" t="str">
        <f t="shared" si="3"/>
        <v>506GUIGUE</v>
      </c>
      <c r="Y9" s="94">
        <f>IF(ISERROR(VLOOKUP(X9,FSGT5_Class!$AL$8:$AM$106,2,FALSE))=TRUE,VLOOKUP(X9,FSGT6_Class!$AL$8:$AM$107,2,FALSE),(VLOOKUP(X9,FSGT5_Class!$AL$8:$AM$106,2,FALSE)))</f>
        <v>506</v>
      </c>
      <c r="Z9" s="95"/>
      <c r="AA9" s="95"/>
      <c r="AB9" s="95"/>
      <c r="AC9" s="95"/>
      <c r="AD9" s="95"/>
      <c r="AE9" s="95"/>
      <c r="AF9" s="95"/>
      <c r="AG9" s="95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6"/>
      <c r="AS9" s="97"/>
      <c r="AT9" s="97"/>
      <c r="AU9" s="97"/>
    </row>
    <row r="10" spans="1:47" s="64" customFormat="1" ht="15" customHeight="1" x14ac:dyDescent="0.25">
      <c r="A10" s="168" t="str">
        <f t="shared" si="4"/>
        <v>FSGT236025</v>
      </c>
      <c r="B10" s="230">
        <v>236025</v>
      </c>
      <c r="C10" s="174" t="str">
        <f t="shared" si="5"/>
        <v>FSGT236025</v>
      </c>
      <c r="D10" s="174"/>
      <c r="E10" s="176" t="str">
        <f t="shared" si="6"/>
        <v/>
      </c>
      <c r="F10" s="105">
        <v>507</v>
      </c>
      <c r="G10" s="104" t="s">
        <v>1923</v>
      </c>
      <c r="H10" s="104" t="s">
        <v>1698</v>
      </c>
      <c r="I10" s="104" t="s">
        <v>19</v>
      </c>
      <c r="J10" s="104">
        <f>VLOOKUP(A10,Liste!$F$3:$T$1578,5,FALSE)</f>
        <v>71</v>
      </c>
      <c r="K10" s="104">
        <f>VLOOKUP(A10,Liste!$F$3:$T$1578,9,FALSE)</f>
        <v>6</v>
      </c>
      <c r="L10" s="94"/>
      <c r="M10" s="94"/>
      <c r="O10" s="94"/>
      <c r="Q10" s="103"/>
      <c r="R10" s="103"/>
      <c r="S10" s="94"/>
      <c r="T10" s="94"/>
      <c r="U10" s="94"/>
      <c r="V10" s="94"/>
      <c r="W10" s="94"/>
      <c r="X10" s="246" t="str">
        <f t="shared" si="3"/>
        <v>507GUIGE</v>
      </c>
      <c r="Y10" s="94">
        <f>IF(ISERROR(VLOOKUP(X10,FSGT5_Class!$AL$8:$AM$106,2,FALSE))=TRUE,VLOOKUP(X10,FSGT6_Class!$AL$8:$AM$107,2,FALSE),(VLOOKUP(X10,FSGT5_Class!$AL$8:$AM$106,2,FALSE)))</f>
        <v>507</v>
      </c>
      <c r="Z10" s="95"/>
      <c r="AA10" s="95"/>
      <c r="AB10" s="95"/>
      <c r="AC10" s="95"/>
      <c r="AD10" s="95"/>
      <c r="AE10" s="95"/>
      <c r="AF10" s="95"/>
      <c r="AG10" s="95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6"/>
      <c r="AS10" s="97"/>
      <c r="AT10" s="97"/>
      <c r="AU10" s="97"/>
    </row>
    <row r="11" spans="1:47" s="64" customFormat="1" ht="15" customHeight="1" x14ac:dyDescent="0.25">
      <c r="A11" s="168" t="str">
        <f t="shared" si="4"/>
        <v>FSGT55491306</v>
      </c>
      <c r="B11" s="230">
        <v>55491306</v>
      </c>
      <c r="C11" s="174" t="str">
        <f t="shared" si="5"/>
        <v>FSGT55491306</v>
      </c>
      <c r="D11" s="174"/>
      <c r="E11" s="176" t="str">
        <f t="shared" si="6"/>
        <v/>
      </c>
      <c r="F11" s="105">
        <v>508</v>
      </c>
      <c r="G11" s="104" t="str">
        <f>VLOOKUP(A11,Liste!$F$3:$T$1578,2,FALSE)</f>
        <v>DAVEN</v>
      </c>
      <c r="H11" s="104" t="str">
        <f>VLOOKUP(A11,Liste!$F$3:$T$1578,3,FALSE)</f>
        <v>Roger</v>
      </c>
      <c r="I11" s="104" t="str">
        <f>VLOOKUP(A11,Liste!$F$3:$T$1578,4,FALSE)</f>
        <v>St-Martin en Br.</v>
      </c>
      <c r="J11" s="104">
        <f>VLOOKUP(A11,Liste!$F$3:$T$1578,5,FALSE)</f>
        <v>71</v>
      </c>
      <c r="K11" s="104">
        <f>VLOOKUP(A11,Liste!$F$3:$T$1578,9,FALSE)</f>
        <v>6</v>
      </c>
      <c r="L11" s="94"/>
      <c r="M11" s="94"/>
      <c r="O11" s="94"/>
      <c r="Q11" s="103"/>
      <c r="R11" s="103"/>
      <c r="S11" s="94"/>
      <c r="T11" s="94"/>
      <c r="U11" s="94"/>
      <c r="V11" s="94"/>
      <c r="W11" s="94"/>
      <c r="X11" s="246" t="str">
        <f t="shared" si="3"/>
        <v>508DAVEN</v>
      </c>
      <c r="Y11" s="94">
        <f>IF(ISERROR(VLOOKUP(X11,FSGT5_Class!$AL$8:$AM$106,2,FALSE))=TRUE,VLOOKUP(X11,FSGT6_Class!$AL$8:$AM$107,2,FALSE),(VLOOKUP(X11,FSGT5_Class!$AL$8:$AM$106,2,FALSE)))</f>
        <v>508</v>
      </c>
      <c r="Z11" s="95"/>
      <c r="AA11" s="95"/>
      <c r="AB11" s="95"/>
      <c r="AC11" s="95"/>
      <c r="AD11" s="95"/>
      <c r="AE11" s="95"/>
      <c r="AF11" s="95"/>
      <c r="AG11" s="95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6"/>
      <c r="AS11" s="97"/>
      <c r="AT11" s="97"/>
      <c r="AU11" s="97"/>
    </row>
    <row r="12" spans="1:47" s="64" customFormat="1" ht="15" customHeight="1" x14ac:dyDescent="0.25">
      <c r="A12" s="168" t="str">
        <f t="shared" si="4"/>
        <v>FSGT484444</v>
      </c>
      <c r="B12" s="230">
        <v>484444</v>
      </c>
      <c r="C12" s="174" t="str">
        <f t="shared" si="5"/>
        <v>FSGT484444</v>
      </c>
      <c r="D12" s="174"/>
      <c r="E12" s="176" t="str">
        <f t="shared" si="6"/>
        <v/>
      </c>
      <c r="F12" s="105">
        <v>509</v>
      </c>
      <c r="G12" s="104" t="str">
        <f>VLOOKUP(A12,Liste!$F$3:$T$1578,2,FALSE)</f>
        <v>SIDOTI</v>
      </c>
      <c r="H12" s="104" t="str">
        <f>VLOOKUP(A12,Liste!$F$3:$T$1578,3,FALSE)</f>
        <v>Michel</v>
      </c>
      <c r="I12" s="104" t="str">
        <f>VLOOKUP(A12,Liste!$F$3:$T$1578,4,FALSE)</f>
        <v>VS Chalon</v>
      </c>
      <c r="J12" s="104">
        <f>VLOOKUP(A12,Liste!$F$3:$T$1578,5,FALSE)</f>
        <v>71</v>
      </c>
      <c r="K12" s="104">
        <f>VLOOKUP(A12,Liste!$F$3:$T$1578,9,FALSE)</f>
        <v>6</v>
      </c>
      <c r="L12" s="94"/>
      <c r="M12" s="94"/>
      <c r="O12" s="94"/>
      <c r="Q12" s="103"/>
      <c r="R12" s="103"/>
      <c r="S12" s="94"/>
      <c r="T12" s="94"/>
      <c r="U12" s="94"/>
      <c r="V12" s="94"/>
      <c r="W12" s="94"/>
      <c r="X12" s="246" t="str">
        <f t="shared" si="3"/>
        <v>509SIDOTI</v>
      </c>
      <c r="Y12" s="94">
        <f>IF(ISERROR(VLOOKUP(X12,FSGT5_Class!$AL$8:$AM$106,2,FALSE))=TRUE,VLOOKUP(X12,FSGT6_Class!$AL$8:$AM$107,2,FALSE),(VLOOKUP(X12,FSGT5_Class!$AL$8:$AM$106,2,FALSE)))</f>
        <v>509</v>
      </c>
      <c r="Z12" s="95"/>
      <c r="AA12" s="95"/>
      <c r="AB12" s="95"/>
      <c r="AC12" s="95"/>
      <c r="AD12" s="95"/>
      <c r="AE12" s="95"/>
      <c r="AF12" s="95"/>
      <c r="AG12" s="95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6"/>
      <c r="AS12" s="97"/>
      <c r="AT12" s="97"/>
      <c r="AU12" s="97"/>
    </row>
    <row r="13" spans="1:47" s="64" customFormat="1" ht="15" customHeight="1" x14ac:dyDescent="0.25">
      <c r="A13" s="168" t="str">
        <f t="shared" si="4"/>
        <v>FSGT55538651</v>
      </c>
      <c r="B13" s="230">
        <v>55538651</v>
      </c>
      <c r="C13" s="174" t="str">
        <f t="shared" si="5"/>
        <v>FSGT55538651</v>
      </c>
      <c r="D13" s="174"/>
      <c r="E13" s="176" t="str">
        <f t="shared" si="6"/>
        <v/>
      </c>
      <c r="F13" s="105">
        <v>510</v>
      </c>
      <c r="G13" s="104" t="str">
        <f>VLOOKUP(A13,Liste!$F$3:$T$1578,2,FALSE)</f>
        <v>GROS</v>
      </c>
      <c r="H13" s="104" t="str">
        <f>VLOOKUP(A13,Liste!$F$3:$T$1578,3,FALSE)</f>
        <v>Guy</v>
      </c>
      <c r="I13" s="104" t="str">
        <f>VLOOKUP(A13,Liste!$F$3:$T$1578,4,FALSE)</f>
        <v>ASPTT Chalon</v>
      </c>
      <c r="J13" s="104">
        <f>VLOOKUP(A13,Liste!$F$3:$T$1578,5,FALSE)</f>
        <v>71</v>
      </c>
      <c r="K13" s="104">
        <f>VLOOKUP(A13,Liste!$F$3:$T$1578,9,FALSE)</f>
        <v>6</v>
      </c>
      <c r="L13" s="94"/>
      <c r="M13" s="94"/>
      <c r="O13" s="94"/>
      <c r="Q13" s="103"/>
      <c r="R13" s="103"/>
      <c r="S13" s="94"/>
      <c r="T13" s="94"/>
      <c r="U13" s="94"/>
      <c r="V13" s="94"/>
      <c r="W13" s="94"/>
      <c r="X13" s="246" t="str">
        <f t="shared" si="3"/>
        <v>510GROS</v>
      </c>
      <c r="Y13" s="94">
        <f>IF(ISERROR(VLOOKUP(X13,FSGT5_Class!$AL$8:$AM$106,2,FALSE))=TRUE,VLOOKUP(X13,FSGT6_Class!$AL$8:$AM$107,2,FALSE),(VLOOKUP(X13,FSGT5_Class!$AL$8:$AM$106,2,FALSE)))</f>
        <v>510</v>
      </c>
      <c r="Z13" s="95"/>
      <c r="AA13" s="95"/>
      <c r="AB13" s="95"/>
      <c r="AC13" s="95"/>
      <c r="AD13" s="95"/>
      <c r="AE13" s="95"/>
      <c r="AF13" s="95"/>
      <c r="AG13" s="95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6"/>
      <c r="AS13" s="97"/>
      <c r="AT13" s="97"/>
      <c r="AU13" s="97"/>
    </row>
    <row r="14" spans="1:47" s="64" customFormat="1" ht="15" customHeight="1" x14ac:dyDescent="0.25">
      <c r="A14" s="168" t="str">
        <f t="shared" si="4"/>
        <v>FSGT237352</v>
      </c>
      <c r="B14" s="230">
        <v>237352</v>
      </c>
      <c r="C14" s="174" t="str">
        <f t="shared" si="5"/>
        <v>FSGT237352</v>
      </c>
      <c r="D14" s="174"/>
      <c r="E14" s="176" t="str">
        <f t="shared" si="6"/>
        <v/>
      </c>
      <c r="F14" s="105">
        <v>512</v>
      </c>
      <c r="G14" s="104" t="str">
        <f>VLOOKUP(A14,Liste!$F$3:$T$1578,2,FALSE)</f>
        <v>BONIN</v>
      </c>
      <c r="H14" s="104" t="str">
        <f>VLOOKUP(A14,Liste!$F$3:$T$1578,3,FALSE)</f>
        <v>Gilbert</v>
      </c>
      <c r="I14" s="104" t="str">
        <f>VLOOKUP(A14,Liste!$F$3:$T$1578,4,FALSE)</f>
        <v>Creusot VS</v>
      </c>
      <c r="J14" s="104">
        <f>VLOOKUP(A14,Liste!$F$3:$T$1578,5,FALSE)</f>
        <v>71</v>
      </c>
      <c r="K14" s="104">
        <f>VLOOKUP(A14,Liste!$F$3:$T$1578,9,FALSE)</f>
        <v>6</v>
      </c>
      <c r="L14" s="94"/>
      <c r="M14" s="94"/>
      <c r="O14" s="94"/>
      <c r="Q14" s="103"/>
      <c r="R14" s="103"/>
      <c r="S14" s="94"/>
      <c r="T14" s="94"/>
      <c r="U14" s="94"/>
      <c r="V14" s="94"/>
      <c r="W14" s="94"/>
      <c r="X14" s="246" t="str">
        <f t="shared" si="3"/>
        <v>512BONIN</v>
      </c>
      <c r="Y14" s="94">
        <f>IF(ISERROR(VLOOKUP(X14,FSGT5_Class!$AL$8:$AM$106,2,FALSE))=TRUE,VLOOKUP(X14,FSGT6_Class!$AL$8:$AM$107,2,FALSE),(VLOOKUP(X14,FSGT5_Class!$AL$8:$AM$106,2,FALSE)))</f>
        <v>512</v>
      </c>
      <c r="Z14" s="95"/>
      <c r="AA14" s="95"/>
      <c r="AB14" s="95"/>
      <c r="AC14" s="95"/>
      <c r="AD14" s="95"/>
      <c r="AE14" s="95"/>
      <c r="AF14" s="95"/>
      <c r="AG14" s="95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6"/>
      <c r="AS14" s="97"/>
      <c r="AT14" s="97"/>
      <c r="AU14" s="97"/>
    </row>
    <row r="15" spans="1:47" s="64" customFormat="1" ht="15" customHeight="1" x14ac:dyDescent="0.25">
      <c r="A15" s="168" t="str">
        <f t="shared" si="4"/>
        <v>FSGT311254</v>
      </c>
      <c r="B15" s="230">
        <v>311254</v>
      </c>
      <c r="C15" s="174" t="str">
        <f t="shared" si="5"/>
        <v>FSGT311254</v>
      </c>
      <c r="D15" s="174"/>
      <c r="E15" s="176" t="str">
        <f>IF(D15="","",CONCATENATE($D$6,D15))</f>
        <v/>
      </c>
      <c r="F15" s="105">
        <v>513</v>
      </c>
      <c r="G15" s="104" t="str">
        <f>VLOOKUP(A15,Liste!$F$3:$T$1578,2,FALSE)</f>
        <v>DEMORTIERE</v>
      </c>
      <c r="H15" s="104" t="str">
        <f>VLOOKUP(A15,Liste!$F$3:$T$1578,3,FALSE)</f>
        <v>Aude</v>
      </c>
      <c r="I15" s="104" t="str">
        <f>VLOOKUP(A15,Liste!$F$3:$T$1578,4,FALSE)</f>
        <v>Buxy</v>
      </c>
      <c r="J15" s="104">
        <f>VLOOKUP(A15,Liste!$F$3:$T$1578,5,FALSE)</f>
        <v>71</v>
      </c>
      <c r="K15" s="104">
        <f>VLOOKUP(A15,Liste!$F$3:$T$1578,9,FALSE)</f>
        <v>6</v>
      </c>
      <c r="L15" s="94"/>
      <c r="M15" s="94"/>
      <c r="O15" s="94"/>
      <c r="Q15" s="103"/>
      <c r="R15" s="103"/>
      <c r="S15" s="94"/>
      <c r="T15" s="94"/>
      <c r="U15" s="94"/>
      <c r="V15" s="94"/>
      <c r="W15" s="94"/>
      <c r="X15" s="246" t="str">
        <f t="shared" si="3"/>
        <v>513DEMORTIERE</v>
      </c>
      <c r="Y15" s="94">
        <f>IF(ISERROR(VLOOKUP(X15,FSGT5_Class!$AL$8:$AM$106,2,FALSE))=TRUE,VLOOKUP(X15,FSGT6_Class!$AL$8:$AM$107,2,FALSE),(VLOOKUP(X15,FSGT5_Class!$AL$8:$AM$106,2,FALSE)))</f>
        <v>513</v>
      </c>
      <c r="Z15" s="95"/>
      <c r="AA15" s="95"/>
      <c r="AB15" s="95"/>
      <c r="AC15" s="95"/>
      <c r="AD15" s="95"/>
      <c r="AE15" s="95"/>
      <c r="AF15" s="95"/>
      <c r="AG15" s="95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6"/>
      <c r="AS15" s="97"/>
      <c r="AT15" s="97"/>
      <c r="AU15" s="97"/>
    </row>
    <row r="16" spans="1:47" s="64" customFormat="1" ht="15" customHeight="1" x14ac:dyDescent="0.25">
      <c r="A16" s="168" t="str">
        <f t="shared" si="4"/>
        <v>FSGT310283</v>
      </c>
      <c r="B16" s="230">
        <v>310283</v>
      </c>
      <c r="C16" s="174" t="str">
        <f t="shared" si="5"/>
        <v>FSGT310283</v>
      </c>
      <c r="D16" s="174"/>
      <c r="E16" s="176" t="str">
        <f>IF(D16="","",CONCATENATE($D$6,D16))</f>
        <v/>
      </c>
      <c r="F16" s="105">
        <v>514</v>
      </c>
      <c r="G16" s="104" t="str">
        <f>VLOOKUP(A16,Liste!$F$3:$T$1578,2,FALSE)</f>
        <v>DUBESSAY</v>
      </c>
      <c r="H16" s="104" t="str">
        <f>VLOOKUP(A16,Liste!$F$3:$T$1578,3,FALSE)</f>
        <v>Lucie</v>
      </c>
      <c r="I16" s="104" t="str">
        <f>VLOOKUP(A16,Liste!$F$3:$T$1578,4,FALSE)</f>
        <v xml:space="preserve">Melay </v>
      </c>
      <c r="J16" s="104">
        <f>VLOOKUP(A16,Liste!$F$3:$T$1578,5,FALSE)</f>
        <v>71</v>
      </c>
      <c r="K16" s="104">
        <f>VLOOKUP(A16,Liste!$F$3:$T$1578,9,FALSE)</f>
        <v>6</v>
      </c>
      <c r="L16" s="94"/>
      <c r="M16" s="94"/>
      <c r="O16" s="94"/>
      <c r="Q16" s="103"/>
      <c r="R16" s="103"/>
      <c r="S16" s="94"/>
      <c r="T16" s="94"/>
      <c r="U16" s="94"/>
      <c r="V16" s="94"/>
      <c r="W16" s="94"/>
      <c r="X16" s="246" t="str">
        <f t="shared" si="3"/>
        <v>514DUBESSAY</v>
      </c>
      <c r="Y16" s="94">
        <f>IF(ISERROR(VLOOKUP(X16,FSGT5_Class!$AL$8:$AM$106,2,FALSE))=TRUE,VLOOKUP(X16,FSGT6_Class!$AL$8:$AM$107,2,FALSE),(VLOOKUP(X16,FSGT5_Class!$AL$8:$AM$106,2,FALSE)))</f>
        <v>514</v>
      </c>
      <c r="Z16" s="95"/>
      <c r="AA16" s="95"/>
      <c r="AB16" s="95"/>
      <c r="AC16" s="95"/>
      <c r="AD16" s="95"/>
      <c r="AE16" s="95"/>
      <c r="AF16" s="95"/>
      <c r="AG16" s="95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6"/>
      <c r="AS16" s="97"/>
      <c r="AT16" s="97"/>
      <c r="AU16" s="97"/>
    </row>
    <row r="17" spans="1:47" s="64" customFormat="1" ht="15" customHeight="1" x14ac:dyDescent="0.25">
      <c r="A17" s="168" t="str">
        <f t="shared" si="4"/>
        <v>UFOLEP001_59201031</v>
      </c>
      <c r="B17" s="230"/>
      <c r="C17" s="174" t="str">
        <f t="shared" si="5"/>
        <v/>
      </c>
      <c r="D17" s="174" t="s">
        <v>1298</v>
      </c>
      <c r="E17" s="176" t="str">
        <f>IF(D17="","",CONCATENATE($D$6,D17))</f>
        <v>UFOLEP001_59201031</v>
      </c>
      <c r="F17" s="105">
        <v>516</v>
      </c>
      <c r="G17" s="104" t="str">
        <f>VLOOKUP(A17,Liste!$F$3:$T$1578,2,FALSE)</f>
        <v>POMMIER</v>
      </c>
      <c r="H17" s="104" t="str">
        <f>VLOOKUP(A17,Liste!$F$3:$T$1578,3,FALSE)</f>
        <v>Annick</v>
      </c>
      <c r="I17" s="104" t="str">
        <f>VLOOKUP(A17,Liste!$F$3:$T$1578,4,FALSE)</f>
        <v>CC Replonges</v>
      </c>
      <c r="J17" s="104" t="str">
        <f>VLOOKUP(A17,Liste!$F$3:$T$1578,5,FALSE)</f>
        <v>01</v>
      </c>
      <c r="K17" s="104">
        <f>VLOOKUP(A17,Liste!$F$3:$T$1578,9,FALSE)</f>
        <v>6</v>
      </c>
      <c r="L17" s="94"/>
      <c r="M17" s="94"/>
      <c r="O17" s="94"/>
      <c r="Q17" s="103"/>
      <c r="R17" s="103"/>
      <c r="S17" s="94"/>
      <c r="T17" s="94"/>
      <c r="U17" s="94"/>
      <c r="V17" s="94"/>
      <c r="W17" s="94"/>
      <c r="X17" s="246" t="str">
        <f t="shared" si="3"/>
        <v>516POMMIER</v>
      </c>
      <c r="Y17" s="94">
        <f>IF(ISERROR(VLOOKUP(X17,FSGT5_Class!$AL$8:$AM$106,2,FALSE))=TRUE,VLOOKUP(X17,FSGT6_Class!$AL$8:$AM$107,2,FALSE),(VLOOKUP(X17,FSGT5_Class!$AL$8:$AM$106,2,FALSE)))</f>
        <v>516</v>
      </c>
      <c r="Z17" s="95"/>
      <c r="AA17" s="95"/>
      <c r="AB17" s="95"/>
      <c r="AC17" s="95"/>
      <c r="AD17" s="95"/>
      <c r="AE17" s="95"/>
      <c r="AF17" s="95"/>
      <c r="AG17" s="95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6"/>
      <c r="AS17" s="97"/>
      <c r="AT17" s="97"/>
      <c r="AU17" s="97"/>
    </row>
    <row r="18" spans="1:47" s="64" customFormat="1" ht="15" customHeight="1" x14ac:dyDescent="0.25">
      <c r="A18" s="168" t="str">
        <f t="shared" si="4"/>
        <v>FSGT361482</v>
      </c>
      <c r="B18" s="230">
        <v>361482</v>
      </c>
      <c r="C18" s="174" t="str">
        <f t="shared" si="5"/>
        <v>FSGT361482</v>
      </c>
      <c r="D18" s="174"/>
      <c r="E18" s="176" t="str">
        <f>IF(D18="","",CONCATENATE($D$6,D18))</f>
        <v/>
      </c>
      <c r="F18" s="105">
        <v>517</v>
      </c>
      <c r="G18" s="104" t="str">
        <f>VLOOKUP(A18,Liste!$F$3:$T$1578,2,FALSE)</f>
        <v>ROBINSON</v>
      </c>
      <c r="H18" s="104" t="str">
        <f>VLOOKUP(A18,Liste!$F$3:$T$1578,3,FALSE)</f>
        <v>Kenneth</v>
      </c>
      <c r="I18" s="104" t="str">
        <f>VLOOKUP(A18,Liste!$F$3:$T$1578,4,FALSE)</f>
        <v>Joncy</v>
      </c>
      <c r="J18" s="104">
        <f>VLOOKUP(A18,Liste!$F$3:$T$1578,5,FALSE)</f>
        <v>71</v>
      </c>
      <c r="K18" s="104">
        <f>VLOOKUP(A18,Liste!$F$3:$T$1578,9,FALSE)</f>
        <v>6</v>
      </c>
      <c r="L18" s="94"/>
      <c r="M18" s="94"/>
      <c r="O18" s="94"/>
      <c r="Q18" s="103"/>
      <c r="R18" s="103"/>
      <c r="S18" s="94"/>
      <c r="T18" s="94"/>
      <c r="U18" s="94"/>
      <c r="V18" s="94"/>
      <c r="W18" s="94"/>
      <c r="X18" s="246" t="str">
        <f t="shared" si="3"/>
        <v>517ROBINSON</v>
      </c>
      <c r="Y18" s="94">
        <f>IF(ISERROR(VLOOKUP(X18,FSGT5_Class!$AL$8:$AM$106,2,FALSE))=TRUE,VLOOKUP(X18,FSGT6_Class!$AL$8:$AM$107,2,FALSE),(VLOOKUP(X18,FSGT5_Class!$AL$8:$AM$106,2,FALSE)))</f>
        <v>517</v>
      </c>
      <c r="Z18" s="95"/>
      <c r="AA18" s="95"/>
      <c r="AB18" s="95"/>
      <c r="AC18" s="95"/>
      <c r="AD18" s="95"/>
      <c r="AE18" s="95"/>
      <c r="AF18" s="95"/>
      <c r="AG18" s="95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6"/>
      <c r="AS18" s="97"/>
      <c r="AT18" s="97"/>
      <c r="AU18" s="97"/>
    </row>
    <row r="19" spans="1:47" s="64" customFormat="1" ht="15" customHeight="1" x14ac:dyDescent="0.25">
      <c r="A19" s="168" t="str">
        <f t="shared" si="4"/>
        <v>FSGT363589</v>
      </c>
      <c r="B19" s="230">
        <v>363589</v>
      </c>
      <c r="C19" s="174" t="str">
        <f t="shared" si="5"/>
        <v>FSGT363589</v>
      </c>
      <c r="D19" s="174"/>
      <c r="E19" s="176" t="str">
        <f t="shared" si="6"/>
        <v/>
      </c>
      <c r="F19" s="105">
        <v>518</v>
      </c>
      <c r="G19" s="104" t="str">
        <f>VLOOKUP(A19,Liste!$F$3:$T$1578,2,FALSE)</f>
        <v>MAILLOT</v>
      </c>
      <c r="H19" s="104" t="str">
        <f>VLOOKUP(A19,Liste!$F$3:$T$1578,3,FALSE)</f>
        <v>Corinne</v>
      </c>
      <c r="I19" s="104" t="str">
        <f>VLOOKUP(A19,Liste!$F$3:$T$1578,4,FALSE)</f>
        <v>St-Martin en Br.</v>
      </c>
      <c r="J19" s="104">
        <f>VLOOKUP(A19,Liste!$F$3:$T$1578,5,FALSE)</f>
        <v>71</v>
      </c>
      <c r="K19" s="104">
        <f>VLOOKUP(A19,Liste!$F$3:$T$1578,9,FALSE)</f>
        <v>6</v>
      </c>
      <c r="L19" s="94"/>
      <c r="M19" s="94"/>
      <c r="O19" s="94"/>
      <c r="Q19" s="103"/>
      <c r="R19" s="103"/>
      <c r="S19" s="94"/>
      <c r="T19" s="94"/>
      <c r="U19" s="94"/>
      <c r="V19" s="94"/>
      <c r="W19" s="94"/>
      <c r="X19" s="246" t="str">
        <f t="shared" si="3"/>
        <v>518MAILLOT</v>
      </c>
      <c r="Y19" s="94">
        <f>IF(ISERROR(VLOOKUP(X19,FSGT5_Class!$AL$8:$AM$106,2,FALSE))=TRUE,VLOOKUP(X19,FSGT6_Class!$AL$8:$AM$107,2,FALSE),(VLOOKUP(X19,FSGT5_Class!$AL$8:$AM$106,2,FALSE)))</f>
        <v>518</v>
      </c>
      <c r="Z19" s="95"/>
      <c r="AA19" s="95"/>
      <c r="AB19" s="95"/>
      <c r="AC19" s="95"/>
      <c r="AD19" s="95"/>
      <c r="AE19" s="95"/>
      <c r="AF19" s="95"/>
      <c r="AG19" s="95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6"/>
      <c r="AS19" s="97"/>
      <c r="AT19" s="97"/>
      <c r="AU19" s="97"/>
    </row>
    <row r="20" spans="1:47" s="64" customFormat="1" ht="15" customHeight="1" x14ac:dyDescent="0.25">
      <c r="A20" s="168" t="str">
        <f t="shared" si="4"/>
        <v/>
      </c>
      <c r="B20" s="230"/>
      <c r="C20" s="174" t="str">
        <f t="shared" si="5"/>
        <v/>
      </c>
      <c r="D20" s="174"/>
      <c r="E20" s="176" t="str">
        <f t="shared" si="6"/>
        <v/>
      </c>
      <c r="F20" s="105"/>
      <c r="G20" s="104">
        <f>VLOOKUP(A20,Liste!$F$3:$T$1578,2,FALSE)</f>
        <v>0</v>
      </c>
      <c r="H20" s="104">
        <f>VLOOKUP(A20,Liste!$F$3:$T$1578,3,FALSE)</f>
        <v>0</v>
      </c>
      <c r="I20" s="104">
        <f>VLOOKUP(A20,Liste!$F$3:$T$1578,4,FALSE)</f>
        <v>0</v>
      </c>
      <c r="J20" s="104">
        <f>VLOOKUP(A20,Liste!$F$3:$T$1578,5,FALSE)</f>
        <v>0</v>
      </c>
      <c r="K20" s="104">
        <f>VLOOKUP(A20,Liste!$F$3:$T$1578,9,FALSE)</f>
        <v>0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246" t="str">
        <f t="shared" si="3"/>
        <v>0</v>
      </c>
      <c r="Y20" s="94">
        <f>IF(ISERROR(VLOOKUP(X20,FSGT5_Class!$AL$8:$AM$106,2,FALSE))=TRUE,VLOOKUP(X20,FSGT6_Class!$AL$8:$AM$107,2,FALSE),(VLOOKUP(X20,FSGT5_Class!$AL$8:$AM$106,2,FALSE)))</f>
        <v>0</v>
      </c>
      <c r="Z20" s="95"/>
      <c r="AA20" s="95"/>
      <c r="AB20" s="95"/>
      <c r="AC20" s="95"/>
      <c r="AD20" s="95"/>
      <c r="AE20" s="95"/>
      <c r="AF20" s="95"/>
      <c r="AG20" s="95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6"/>
      <c r="AS20" s="97"/>
      <c r="AT20" s="97"/>
      <c r="AU20" s="97"/>
    </row>
    <row r="21" spans="1:47" ht="15" customHeight="1" x14ac:dyDescent="0.25">
      <c r="A21" s="168" t="str">
        <f t="shared" si="4"/>
        <v/>
      </c>
      <c r="B21" s="230"/>
      <c r="C21" s="174" t="str">
        <f t="shared" si="5"/>
        <v/>
      </c>
      <c r="D21" s="174"/>
      <c r="E21" s="176" t="str">
        <f t="shared" si="6"/>
        <v/>
      </c>
      <c r="F21" s="105"/>
      <c r="G21" s="104">
        <f>VLOOKUP(A21,Liste!$F$3:$T$1578,2,FALSE)</f>
        <v>0</v>
      </c>
      <c r="H21" s="104">
        <f>VLOOKUP(A21,Liste!$F$3:$T$1578,3,FALSE)</f>
        <v>0</v>
      </c>
      <c r="I21" s="104">
        <f>VLOOKUP(A21,Liste!$F$3:$T$1578,4,FALSE)</f>
        <v>0</v>
      </c>
      <c r="J21" s="104">
        <f>VLOOKUP(A21,Liste!$F$3:$T$1578,5,FALSE)</f>
        <v>0</v>
      </c>
      <c r="K21" s="104">
        <f>VLOOKUP(A21,Liste!$F$3:$T$1578,9,FALSE)</f>
        <v>0</v>
      </c>
      <c r="X21" s="246" t="str">
        <f t="shared" si="3"/>
        <v>0</v>
      </c>
      <c r="Y21" s="94">
        <f>IF(ISERROR(VLOOKUP(X21,FSGT5_Class!$AL$8:$AM$106,2,FALSE))=TRUE,VLOOKUP(X21,FSGT6_Class!$AL$8:$AM$107,2,FALSE),(VLOOKUP(X21,FSGT5_Class!$AL$8:$AM$106,2,FALSE)))</f>
        <v>0</v>
      </c>
    </row>
    <row r="22" spans="1:47" ht="15" customHeight="1" x14ac:dyDescent="0.25">
      <c r="A22" s="168" t="str">
        <f t="shared" si="4"/>
        <v/>
      </c>
      <c r="B22" s="230"/>
      <c r="C22" s="174" t="str">
        <f t="shared" si="5"/>
        <v/>
      </c>
      <c r="D22" s="174"/>
      <c r="E22" s="176" t="str">
        <f t="shared" si="6"/>
        <v/>
      </c>
      <c r="F22" s="105"/>
      <c r="G22" s="104">
        <f>VLOOKUP(A22,Liste!$F$3:$T$1578,2,FALSE)</f>
        <v>0</v>
      </c>
      <c r="H22" s="104">
        <f>VLOOKUP(A22,Liste!$F$3:$T$1578,3,FALSE)</f>
        <v>0</v>
      </c>
      <c r="I22" s="104">
        <f>VLOOKUP(A22,Liste!$F$3:$T$1578,4,FALSE)</f>
        <v>0</v>
      </c>
      <c r="J22" s="104">
        <f>VLOOKUP(A22,Liste!$F$3:$T$1578,5,FALSE)</f>
        <v>0</v>
      </c>
      <c r="K22" s="104">
        <f>VLOOKUP(A22,Liste!$F$3:$T$1578,9,FALSE)</f>
        <v>0</v>
      </c>
      <c r="X22" s="246" t="str">
        <f t="shared" si="3"/>
        <v>0</v>
      </c>
      <c r="Y22" s="94">
        <f>IF(ISERROR(VLOOKUP(X22,FSGT5_Class!$AL$8:$AM$106,2,FALSE))=TRUE,VLOOKUP(X22,FSGT6_Class!$AL$8:$AM$107,2,FALSE),(VLOOKUP(X22,FSGT5_Class!$AL$8:$AM$106,2,FALSE)))</f>
        <v>0</v>
      </c>
    </row>
    <row r="23" spans="1:47" ht="15" customHeight="1" x14ac:dyDescent="0.2">
      <c r="A23" s="168" t="str">
        <f t="shared" si="4"/>
        <v/>
      </c>
      <c r="B23" s="234"/>
      <c r="C23" s="174" t="str">
        <f t="shared" si="5"/>
        <v/>
      </c>
      <c r="D23" s="174"/>
      <c r="E23" s="176" t="str">
        <f t="shared" si="6"/>
        <v/>
      </c>
      <c r="F23" s="105"/>
      <c r="G23" s="104">
        <f>VLOOKUP(A23,Liste!$F$3:$T$1578,2,FALSE)</f>
        <v>0</v>
      </c>
      <c r="H23" s="104">
        <f>VLOOKUP(A23,Liste!$F$3:$T$1578,3,FALSE)</f>
        <v>0</v>
      </c>
      <c r="I23" s="104">
        <f>VLOOKUP(A23,Liste!$F$3:$T$1578,4,FALSE)</f>
        <v>0</v>
      </c>
      <c r="J23" s="104">
        <f>VLOOKUP(A23,Liste!$F$3:$T$1578,5,FALSE)</f>
        <v>0</v>
      </c>
      <c r="K23" s="104">
        <f>VLOOKUP(A23,Liste!$F$3:$T$1578,9,FALSE)</f>
        <v>0</v>
      </c>
      <c r="X23" s="246" t="str">
        <f t="shared" si="3"/>
        <v>0</v>
      </c>
      <c r="Y23" s="94">
        <f>IF(ISERROR(VLOOKUP(X23,FSGT5_Class!$AL$8:$AM$106,2,FALSE))=TRUE,VLOOKUP(X23,FSGT6_Class!$AL$8:$AM$107,2,FALSE),(VLOOKUP(X23,FSGT5_Class!$AL$8:$AM$106,2,FALSE)))</f>
        <v>0</v>
      </c>
    </row>
    <row r="24" spans="1:47" ht="15" customHeight="1" x14ac:dyDescent="0.2">
      <c r="A24" s="168" t="str">
        <f t="shared" si="4"/>
        <v/>
      </c>
      <c r="B24" s="234"/>
      <c r="C24" s="174" t="str">
        <f t="shared" si="5"/>
        <v/>
      </c>
      <c r="D24" s="174"/>
      <c r="E24" s="176" t="str">
        <f t="shared" si="6"/>
        <v/>
      </c>
      <c r="F24" s="105"/>
      <c r="G24" s="104">
        <f>VLOOKUP(A24,Liste!$F$3:$T$1578,2,FALSE)</f>
        <v>0</v>
      </c>
      <c r="H24" s="104">
        <f>VLOOKUP(A24,Liste!$F$3:$T$1578,3,FALSE)</f>
        <v>0</v>
      </c>
      <c r="I24" s="104">
        <f>VLOOKUP(A24,Liste!$F$3:$T$1578,4,FALSE)</f>
        <v>0</v>
      </c>
      <c r="J24" s="104">
        <f>VLOOKUP(A24,Liste!$F$3:$T$1578,5,FALSE)</f>
        <v>0</v>
      </c>
      <c r="K24" s="104">
        <f>VLOOKUP(A24,Liste!$F$3:$T$1578,9,FALSE)</f>
        <v>0</v>
      </c>
      <c r="X24" s="246" t="str">
        <f t="shared" si="3"/>
        <v>0</v>
      </c>
      <c r="Y24" s="94">
        <f>IF(ISERROR(VLOOKUP(X24,FSGT5_Class!$AL$8:$AM$106,2,FALSE))=TRUE,VLOOKUP(X24,FSGT6_Class!$AL$8:$AM$107,2,FALSE),(VLOOKUP(X24,FSGT5_Class!$AL$8:$AM$106,2,FALSE)))</f>
        <v>0</v>
      </c>
    </row>
    <row r="25" spans="1:47" ht="15" customHeight="1" x14ac:dyDescent="0.2">
      <c r="A25" s="168" t="str">
        <f t="shared" si="4"/>
        <v/>
      </c>
      <c r="B25" s="234"/>
      <c r="C25" s="174" t="str">
        <f t="shared" si="5"/>
        <v/>
      </c>
      <c r="D25" s="174"/>
      <c r="E25" s="176" t="str">
        <f t="shared" si="6"/>
        <v/>
      </c>
      <c r="F25" s="105"/>
      <c r="G25" s="104">
        <f>VLOOKUP(A25,Liste!$F$3:$T$1578,2,FALSE)</f>
        <v>0</v>
      </c>
      <c r="H25" s="104">
        <f>VLOOKUP(A25,Liste!$F$3:$T$1578,3,FALSE)</f>
        <v>0</v>
      </c>
      <c r="I25" s="104">
        <f>VLOOKUP(A25,Liste!$F$3:$T$1578,4,FALSE)</f>
        <v>0</v>
      </c>
      <c r="J25" s="104">
        <f>VLOOKUP(A25,Liste!$F$3:$T$1578,5,FALSE)</f>
        <v>0</v>
      </c>
      <c r="K25" s="104">
        <f>VLOOKUP(A25,Liste!$F$3:$T$1578,9,FALSE)</f>
        <v>0</v>
      </c>
      <c r="X25" s="246" t="str">
        <f t="shared" si="3"/>
        <v>0</v>
      </c>
      <c r="Y25" s="94">
        <f>IF(ISERROR(VLOOKUP(X25,FSGT5_Class!$AL$8:$AM$106,2,FALSE))=TRUE,VLOOKUP(X25,FSGT6_Class!$AL$8:$AM$107,2,FALSE),(VLOOKUP(X25,FSGT5_Class!$AL$8:$AM$106,2,FALSE)))</f>
        <v>0</v>
      </c>
    </row>
    <row r="26" spans="1:47" ht="15" customHeight="1" x14ac:dyDescent="0.2">
      <c r="A26" s="168" t="str">
        <f t="shared" si="4"/>
        <v/>
      </c>
      <c r="B26" s="234"/>
      <c r="C26" s="174" t="str">
        <f t="shared" si="5"/>
        <v/>
      </c>
      <c r="D26" s="174"/>
      <c r="E26" s="176" t="str">
        <f t="shared" si="6"/>
        <v/>
      </c>
      <c r="F26" s="105"/>
      <c r="G26" s="104">
        <f>VLOOKUP(A26,Liste!$F$3:$T$1578,2,FALSE)</f>
        <v>0</v>
      </c>
      <c r="H26" s="104">
        <f>VLOOKUP(A26,Liste!$F$3:$T$1578,3,FALSE)</f>
        <v>0</v>
      </c>
      <c r="I26" s="104">
        <f>VLOOKUP(A26,Liste!$F$3:$T$1578,4,FALSE)</f>
        <v>0</v>
      </c>
      <c r="J26" s="104">
        <f>VLOOKUP(A26,Liste!$F$3:$T$1578,5,FALSE)</f>
        <v>0</v>
      </c>
      <c r="K26" s="104">
        <f>VLOOKUP(A26,Liste!$F$3:$T$1578,9,FALSE)</f>
        <v>0</v>
      </c>
      <c r="X26" s="246" t="str">
        <f t="shared" si="3"/>
        <v>0</v>
      </c>
      <c r="Y26" s="94">
        <f>IF(ISERROR(VLOOKUP(X26,FSGT5_Class!$AL$8:$AM$106,2,FALSE))=TRUE,VLOOKUP(X26,FSGT6_Class!$AL$8:$AM$107,2,FALSE),(VLOOKUP(X26,FSGT5_Class!$AL$8:$AM$106,2,FALSE)))</f>
        <v>0</v>
      </c>
    </row>
    <row r="27" spans="1:47" ht="15" customHeight="1" x14ac:dyDescent="0.2">
      <c r="A27" s="168" t="str">
        <f t="shared" si="4"/>
        <v/>
      </c>
      <c r="B27" s="234"/>
      <c r="C27" s="174" t="str">
        <f t="shared" si="5"/>
        <v/>
      </c>
      <c r="D27" s="174"/>
      <c r="E27" s="176" t="str">
        <f t="shared" si="6"/>
        <v/>
      </c>
      <c r="F27" s="105"/>
      <c r="G27" s="104">
        <f>VLOOKUP(A27,Liste!$F$3:$T$1578,2,FALSE)</f>
        <v>0</v>
      </c>
      <c r="H27" s="104">
        <f>VLOOKUP(A27,Liste!$F$3:$T$1578,3,FALSE)</f>
        <v>0</v>
      </c>
      <c r="I27" s="104">
        <f>VLOOKUP(A27,Liste!$F$3:$T$1578,4,FALSE)</f>
        <v>0</v>
      </c>
      <c r="J27" s="104">
        <f>VLOOKUP(A27,Liste!$F$3:$T$1578,5,FALSE)</f>
        <v>0</v>
      </c>
      <c r="K27" s="104">
        <f>VLOOKUP(A27,Liste!$F$3:$T$1578,9,FALSE)</f>
        <v>0</v>
      </c>
      <c r="X27" s="246" t="str">
        <f t="shared" si="3"/>
        <v>0</v>
      </c>
      <c r="Y27" s="94">
        <f>IF(ISERROR(VLOOKUP(X27,FSGT5_Class!$AL$8:$AM$106,2,FALSE))=TRUE,VLOOKUP(X27,FSGT6_Class!$AL$8:$AM$107,2,FALSE),(VLOOKUP(X27,FSGT5_Class!$AL$8:$AM$106,2,FALSE)))</f>
        <v>0</v>
      </c>
    </row>
    <row r="28" spans="1:47" ht="15" x14ac:dyDescent="0.2">
      <c r="A28" s="168" t="str">
        <f t="shared" si="4"/>
        <v/>
      </c>
      <c r="B28" s="234"/>
      <c r="C28" s="174" t="str">
        <f t="shared" si="5"/>
        <v/>
      </c>
      <c r="D28" s="174"/>
      <c r="E28" s="176" t="str">
        <f t="shared" si="6"/>
        <v/>
      </c>
      <c r="F28" s="105"/>
      <c r="G28" s="104">
        <f>VLOOKUP(A28,Liste!$F$3:$T$1578,2,FALSE)</f>
        <v>0</v>
      </c>
      <c r="H28" s="104">
        <f>VLOOKUP(A28,Liste!$F$3:$T$1578,3,FALSE)</f>
        <v>0</v>
      </c>
      <c r="I28" s="104">
        <f>VLOOKUP(A28,Liste!$F$3:$T$1578,4,FALSE)</f>
        <v>0</v>
      </c>
      <c r="J28" s="104">
        <f>VLOOKUP(A28,Liste!$F$3:$T$1578,5,FALSE)</f>
        <v>0</v>
      </c>
      <c r="K28" s="104">
        <f>VLOOKUP(A28,Liste!$F$3:$T$1578,9,FALSE)</f>
        <v>0</v>
      </c>
      <c r="X28" s="246" t="str">
        <f t="shared" si="3"/>
        <v>0</v>
      </c>
      <c r="Y28" s="94">
        <f>IF(ISERROR(VLOOKUP(X28,FSGT5_Class!$AL$8:$AM$106,2,FALSE))=TRUE,VLOOKUP(X28,FSGT6_Class!$AL$8:$AM$107,2,FALSE),(VLOOKUP(X28,FSGT5_Class!$AL$8:$AM$106,2,FALSE)))</f>
        <v>0</v>
      </c>
    </row>
    <row r="29" spans="1:47" ht="15" x14ac:dyDescent="0.2">
      <c r="A29" s="168" t="str">
        <f t="shared" si="4"/>
        <v/>
      </c>
      <c r="B29" s="234"/>
      <c r="C29" s="174" t="str">
        <f t="shared" si="5"/>
        <v/>
      </c>
      <c r="D29" s="174"/>
      <c r="E29" s="176" t="str">
        <f t="shared" si="6"/>
        <v/>
      </c>
      <c r="F29" s="105"/>
      <c r="G29" s="104">
        <f>VLOOKUP(A29,Liste!$F$3:$T$1578,2,FALSE)</f>
        <v>0</v>
      </c>
      <c r="H29" s="104">
        <f>VLOOKUP(A29,Liste!$F$3:$T$1578,3,FALSE)</f>
        <v>0</v>
      </c>
      <c r="I29" s="104">
        <f>VLOOKUP(A29,Liste!$F$3:$T$1578,4,FALSE)</f>
        <v>0</v>
      </c>
      <c r="J29" s="104">
        <f>VLOOKUP(A29,Liste!$F$3:$T$1578,5,FALSE)</f>
        <v>0</v>
      </c>
      <c r="K29" s="104">
        <f>VLOOKUP(A29,Liste!$F$3:$T$1578,9,FALSE)</f>
        <v>0</v>
      </c>
      <c r="X29" s="246" t="str">
        <f t="shared" si="3"/>
        <v>0</v>
      </c>
      <c r="Y29" s="94">
        <f>IF(ISERROR(VLOOKUP(X29,FSGT5_Class!$AL$8:$AM$106,2,FALSE))=TRUE,VLOOKUP(X29,FSGT6_Class!$AL$8:$AM$107,2,FALSE),(VLOOKUP(X29,FSGT5_Class!$AL$8:$AM$106,2,FALSE)))</f>
        <v>0</v>
      </c>
    </row>
    <row r="30" spans="1:47" ht="15" x14ac:dyDescent="0.2">
      <c r="A30" s="168" t="str">
        <f t="shared" si="4"/>
        <v/>
      </c>
      <c r="B30" s="234"/>
      <c r="C30" s="174" t="str">
        <f t="shared" si="5"/>
        <v/>
      </c>
      <c r="D30" s="174"/>
      <c r="E30" s="176" t="str">
        <f t="shared" si="6"/>
        <v/>
      </c>
      <c r="F30" s="105"/>
      <c r="G30" s="104">
        <f>VLOOKUP(A30,Liste!$F$3:$T$1578,2,FALSE)</f>
        <v>0</v>
      </c>
      <c r="H30" s="104">
        <f>VLOOKUP(A30,Liste!$F$3:$T$1578,3,FALSE)</f>
        <v>0</v>
      </c>
      <c r="I30" s="104">
        <f>VLOOKUP(A30,Liste!$F$3:$T$1578,4,FALSE)</f>
        <v>0</v>
      </c>
      <c r="J30" s="104">
        <f>VLOOKUP(A30,Liste!$F$3:$T$1578,5,FALSE)</f>
        <v>0</v>
      </c>
      <c r="K30" s="104">
        <f>VLOOKUP(A30,Liste!$F$3:$T$1578,9,FALSE)</f>
        <v>0</v>
      </c>
      <c r="X30" s="246" t="str">
        <f t="shared" si="3"/>
        <v>0</v>
      </c>
      <c r="Y30" s="94">
        <f>IF(ISERROR(VLOOKUP(X30,FSGT5_Class!$AL$8:$AM$106,2,FALSE))=TRUE,VLOOKUP(X30,FSGT6_Class!$AL$8:$AM$107,2,FALSE),(VLOOKUP(X30,FSGT5_Class!$AL$8:$AM$106,2,FALSE)))</f>
        <v>0</v>
      </c>
    </row>
    <row r="31" spans="1:47" ht="15" x14ac:dyDescent="0.2">
      <c r="A31" s="168" t="str">
        <f t="shared" si="4"/>
        <v/>
      </c>
      <c r="B31" s="234"/>
      <c r="C31" s="174" t="str">
        <f t="shared" si="5"/>
        <v/>
      </c>
      <c r="D31" s="174"/>
      <c r="E31" s="176" t="str">
        <f t="shared" si="6"/>
        <v/>
      </c>
      <c r="F31" s="105"/>
      <c r="G31" s="104">
        <f>VLOOKUP(A31,Liste!$F$3:$T$1578,2,FALSE)</f>
        <v>0</v>
      </c>
      <c r="H31" s="104">
        <f>VLOOKUP(A31,Liste!$F$3:$T$1578,3,FALSE)</f>
        <v>0</v>
      </c>
      <c r="I31" s="104">
        <f>VLOOKUP(A31,Liste!$F$3:$T$1578,4,FALSE)</f>
        <v>0</v>
      </c>
      <c r="J31" s="104">
        <f>VLOOKUP(A31,Liste!$F$3:$T$1578,5,FALSE)</f>
        <v>0</v>
      </c>
      <c r="K31" s="104">
        <f>VLOOKUP(A31,Liste!$F$3:$T$1578,9,FALSE)</f>
        <v>0</v>
      </c>
      <c r="X31" s="246" t="str">
        <f t="shared" si="3"/>
        <v>0</v>
      </c>
      <c r="Y31" s="94">
        <f>IF(ISERROR(VLOOKUP(X31,FSGT5_Class!$AL$8:$AM$106,2,FALSE))=TRUE,VLOOKUP(X31,FSGT6_Class!$AL$8:$AM$107,2,FALSE),(VLOOKUP(X31,FSGT5_Class!$AL$8:$AM$106,2,FALSE)))</f>
        <v>0</v>
      </c>
    </row>
    <row r="32" spans="1:47" ht="15" x14ac:dyDescent="0.2">
      <c r="A32" s="168" t="str">
        <f t="shared" si="4"/>
        <v/>
      </c>
      <c r="B32" s="234"/>
      <c r="C32" s="174" t="str">
        <f t="shared" si="5"/>
        <v/>
      </c>
      <c r="D32" s="174"/>
      <c r="E32" s="176" t="str">
        <f t="shared" si="6"/>
        <v/>
      </c>
      <c r="F32" s="105"/>
      <c r="G32" s="104">
        <f>VLOOKUP(A32,Liste!$F$3:$T$1578,2,FALSE)</f>
        <v>0</v>
      </c>
      <c r="H32" s="104">
        <f>VLOOKUP(A32,Liste!$F$3:$T$1578,3,FALSE)</f>
        <v>0</v>
      </c>
      <c r="I32" s="104">
        <f>VLOOKUP(A32,Liste!$F$3:$T$1578,4,FALSE)</f>
        <v>0</v>
      </c>
      <c r="J32" s="104">
        <f>VLOOKUP(A32,Liste!$F$3:$T$1578,5,FALSE)</f>
        <v>0</v>
      </c>
      <c r="K32" s="104">
        <f>VLOOKUP(A32,Liste!$F$3:$T$1578,9,FALSE)</f>
        <v>0</v>
      </c>
      <c r="X32" s="246" t="str">
        <f t="shared" si="3"/>
        <v>0</v>
      </c>
      <c r="Y32" s="94">
        <f>IF(ISERROR(VLOOKUP(X32,FSGT5_Class!$AL$8:$AM$106,2,FALSE))=TRUE,VLOOKUP(X32,FSGT6_Class!$AL$8:$AM$107,2,FALSE),(VLOOKUP(X32,FSGT5_Class!$AL$8:$AM$106,2,FALSE)))</f>
        <v>0</v>
      </c>
    </row>
    <row r="33" spans="1:25" ht="15" x14ac:dyDescent="0.2">
      <c r="A33" s="168" t="str">
        <f t="shared" si="4"/>
        <v/>
      </c>
      <c r="B33" s="234"/>
      <c r="C33" s="174" t="str">
        <f t="shared" si="5"/>
        <v/>
      </c>
      <c r="D33" s="174"/>
      <c r="E33" s="176" t="str">
        <f t="shared" si="6"/>
        <v/>
      </c>
      <c r="F33" s="105"/>
      <c r="G33" s="104">
        <f>VLOOKUP(A33,Liste!$F$3:$T$1578,2,FALSE)</f>
        <v>0</v>
      </c>
      <c r="H33" s="104">
        <f>VLOOKUP(A33,Liste!$F$3:$T$1578,3,FALSE)</f>
        <v>0</v>
      </c>
      <c r="I33" s="104">
        <f>VLOOKUP(A33,Liste!$F$3:$T$1578,4,FALSE)</f>
        <v>0</v>
      </c>
      <c r="J33" s="104">
        <f>VLOOKUP(A33,Liste!$F$3:$T$1578,5,FALSE)</f>
        <v>0</v>
      </c>
      <c r="K33" s="104">
        <f>VLOOKUP(A33,Liste!$F$3:$T$1578,9,FALSE)</f>
        <v>0</v>
      </c>
      <c r="X33" s="246" t="str">
        <f t="shared" si="3"/>
        <v>0</v>
      </c>
      <c r="Y33" s="94">
        <f>IF(ISERROR(VLOOKUP(X33,FSGT5_Class!$AL$8:$AM$106,2,FALSE))=TRUE,VLOOKUP(X33,FSGT6_Class!$AL$8:$AM$107,2,FALSE),(VLOOKUP(X33,FSGT5_Class!$AL$8:$AM$106,2,FALSE)))</f>
        <v>0</v>
      </c>
    </row>
    <row r="34" spans="1:25" ht="15" x14ac:dyDescent="0.2">
      <c r="A34" s="168" t="str">
        <f t="shared" si="4"/>
        <v/>
      </c>
      <c r="B34" s="234"/>
      <c r="C34" s="174" t="str">
        <f t="shared" si="5"/>
        <v/>
      </c>
      <c r="D34" s="174"/>
      <c r="E34" s="176" t="str">
        <f t="shared" si="6"/>
        <v/>
      </c>
      <c r="F34" s="105"/>
      <c r="G34" s="104">
        <f>VLOOKUP(A34,Liste!$F$3:$T$1578,2,FALSE)</f>
        <v>0</v>
      </c>
      <c r="H34" s="104">
        <f>VLOOKUP(A34,Liste!$F$3:$T$1578,3,FALSE)</f>
        <v>0</v>
      </c>
      <c r="I34" s="104">
        <f>VLOOKUP(A34,Liste!$F$3:$T$1578,4,FALSE)</f>
        <v>0</v>
      </c>
      <c r="J34" s="104">
        <f>VLOOKUP(A34,Liste!$F$3:$T$1578,5,FALSE)</f>
        <v>0</v>
      </c>
      <c r="K34" s="104">
        <f>VLOOKUP(A34,Liste!$F$3:$T$1578,9,FALSE)</f>
        <v>0</v>
      </c>
      <c r="X34" s="246" t="str">
        <f t="shared" si="3"/>
        <v>0</v>
      </c>
      <c r="Y34" s="94">
        <f>IF(ISERROR(VLOOKUP(X34,FSGT5_Class!$AL$8:$AM$106,2,FALSE))=TRUE,VLOOKUP(X34,FSGT6_Class!$AL$8:$AM$107,2,FALSE),(VLOOKUP(X34,FSGT5_Class!$AL$8:$AM$106,2,FALSE)))</f>
        <v>0</v>
      </c>
    </row>
    <row r="35" spans="1:25" ht="15" x14ac:dyDescent="0.2">
      <c r="A35" s="168" t="str">
        <f t="shared" si="4"/>
        <v/>
      </c>
      <c r="B35" s="234"/>
      <c r="C35" s="174" t="str">
        <f t="shared" si="5"/>
        <v/>
      </c>
      <c r="D35" s="174"/>
      <c r="E35" s="176" t="str">
        <f t="shared" si="6"/>
        <v/>
      </c>
      <c r="F35" s="105"/>
      <c r="G35" s="104">
        <f>VLOOKUP(A35,Liste!$F$3:$T$1578,2,FALSE)</f>
        <v>0</v>
      </c>
      <c r="H35" s="104">
        <f>VLOOKUP(A35,Liste!$F$3:$T$1578,3,FALSE)</f>
        <v>0</v>
      </c>
      <c r="I35" s="104">
        <f>VLOOKUP(A35,Liste!$F$3:$T$1578,4,FALSE)</f>
        <v>0</v>
      </c>
      <c r="J35" s="104">
        <f>VLOOKUP(A35,Liste!$F$3:$T$1578,5,FALSE)</f>
        <v>0</v>
      </c>
      <c r="K35" s="104">
        <f>VLOOKUP(A35,Liste!$F$3:$T$1578,9,FALSE)</f>
        <v>0</v>
      </c>
      <c r="X35" s="246" t="str">
        <f t="shared" si="3"/>
        <v>0</v>
      </c>
      <c r="Y35" s="94">
        <f>IF(ISERROR(VLOOKUP(X35,FSGT5_Class!$AL$8:$AM$106,2,FALSE))=TRUE,VLOOKUP(X35,FSGT6_Class!$AL$8:$AM$107,2,FALSE),(VLOOKUP(X35,FSGT5_Class!$AL$8:$AM$106,2,FALSE)))</f>
        <v>0</v>
      </c>
    </row>
    <row r="36" spans="1:25" ht="15" x14ac:dyDescent="0.2">
      <c r="A36" s="168" t="str">
        <f t="shared" si="4"/>
        <v/>
      </c>
      <c r="B36" s="234"/>
      <c r="C36" s="174" t="str">
        <f t="shared" si="5"/>
        <v/>
      </c>
      <c r="D36" s="174"/>
      <c r="E36" s="176" t="str">
        <f t="shared" si="6"/>
        <v/>
      </c>
      <c r="F36" s="105"/>
      <c r="G36" s="104">
        <f>VLOOKUP(A36,Liste!$F$3:$T$1578,2,FALSE)</f>
        <v>0</v>
      </c>
      <c r="H36" s="104">
        <f>VLOOKUP(A36,Liste!$F$3:$T$1578,3,FALSE)</f>
        <v>0</v>
      </c>
      <c r="I36" s="104">
        <f>VLOOKUP(A36,Liste!$F$3:$T$1578,4,FALSE)</f>
        <v>0</v>
      </c>
      <c r="J36" s="104">
        <f>VLOOKUP(A36,Liste!$F$3:$T$1578,5,FALSE)</f>
        <v>0</v>
      </c>
      <c r="K36" s="104">
        <f>VLOOKUP(A36,Liste!$F$3:$T$1578,9,FALSE)</f>
        <v>0</v>
      </c>
      <c r="X36" s="246" t="str">
        <f t="shared" si="3"/>
        <v>0</v>
      </c>
      <c r="Y36" s="94">
        <f>IF(ISERROR(VLOOKUP(X36,FSGT5_Class!$AL$8:$AM$106,2,FALSE))=TRUE,VLOOKUP(X36,FSGT6_Class!$AL$8:$AM$107,2,FALSE),(VLOOKUP(X36,FSGT5_Class!$AL$8:$AM$106,2,FALSE)))</f>
        <v>0</v>
      </c>
    </row>
    <row r="37" spans="1:25" ht="15" x14ac:dyDescent="0.2">
      <c r="A37" s="168" t="str">
        <f t="shared" si="4"/>
        <v/>
      </c>
      <c r="B37" s="234"/>
      <c r="C37" s="174" t="str">
        <f t="shared" si="5"/>
        <v/>
      </c>
      <c r="D37" s="174"/>
      <c r="E37" s="176" t="str">
        <f t="shared" si="6"/>
        <v/>
      </c>
      <c r="F37" s="105"/>
      <c r="G37" s="104">
        <f>VLOOKUP(A37,Liste!$F$3:$T$1578,2,FALSE)</f>
        <v>0</v>
      </c>
      <c r="H37" s="104">
        <f>VLOOKUP(A37,Liste!$F$3:$T$1578,3,FALSE)</f>
        <v>0</v>
      </c>
      <c r="I37" s="104">
        <f>VLOOKUP(A37,Liste!$F$3:$T$1578,4,FALSE)</f>
        <v>0</v>
      </c>
      <c r="J37" s="104">
        <f>VLOOKUP(A37,Liste!$F$3:$T$1578,5,FALSE)</f>
        <v>0</v>
      </c>
      <c r="K37" s="104">
        <f>VLOOKUP(A37,Liste!$F$3:$T$1578,9,FALSE)</f>
        <v>0</v>
      </c>
      <c r="X37" s="246" t="str">
        <f t="shared" si="3"/>
        <v>0</v>
      </c>
      <c r="Y37" s="94">
        <f>IF(ISERROR(VLOOKUP(X37,FSGT5_Class!$AL$8:$AM$106,2,FALSE))=TRUE,VLOOKUP(X37,FSGT6_Class!$AL$8:$AM$107,2,FALSE),(VLOOKUP(X37,FSGT5_Class!$AL$8:$AM$106,2,FALSE)))</f>
        <v>0</v>
      </c>
    </row>
    <row r="38" spans="1:25" ht="15" x14ac:dyDescent="0.2">
      <c r="A38" s="168" t="str">
        <f t="shared" si="4"/>
        <v/>
      </c>
      <c r="B38" s="234"/>
      <c r="C38" s="174" t="str">
        <f t="shared" si="5"/>
        <v/>
      </c>
      <c r="D38" s="174"/>
      <c r="E38" s="176" t="str">
        <f t="shared" si="6"/>
        <v/>
      </c>
      <c r="F38" s="105"/>
      <c r="G38" s="104">
        <f>VLOOKUP(A38,Liste!$F$3:$T$1578,2,FALSE)</f>
        <v>0</v>
      </c>
      <c r="H38" s="104">
        <f>VLOOKUP(A38,Liste!$F$3:$T$1578,3,FALSE)</f>
        <v>0</v>
      </c>
      <c r="I38" s="104">
        <f>VLOOKUP(A38,Liste!$F$3:$T$1578,4,FALSE)</f>
        <v>0</v>
      </c>
      <c r="J38" s="104">
        <f>VLOOKUP(A38,Liste!$F$3:$T$1578,5,FALSE)</f>
        <v>0</v>
      </c>
      <c r="K38" s="104">
        <f>VLOOKUP(A38,Liste!$F$3:$T$1578,9,FALSE)</f>
        <v>0</v>
      </c>
      <c r="X38" s="246" t="str">
        <f t="shared" si="3"/>
        <v>0</v>
      </c>
      <c r="Y38" s="94">
        <f>IF(ISERROR(VLOOKUP(X38,FSGT5_Class!$AL$8:$AM$106,2,FALSE))=TRUE,VLOOKUP(X38,FSGT6_Class!$AL$8:$AM$107,2,FALSE),(VLOOKUP(X38,FSGT5_Class!$AL$8:$AM$106,2,FALSE)))</f>
        <v>0</v>
      </c>
    </row>
    <row r="39" spans="1:25" ht="15" x14ac:dyDescent="0.2">
      <c r="A39" s="168" t="str">
        <f t="shared" si="4"/>
        <v/>
      </c>
      <c r="B39" s="234"/>
      <c r="C39" s="174" t="str">
        <f t="shared" si="5"/>
        <v/>
      </c>
      <c r="D39" s="174"/>
      <c r="E39" s="176" t="str">
        <f t="shared" si="6"/>
        <v/>
      </c>
      <c r="F39" s="105"/>
      <c r="G39" s="104">
        <f>VLOOKUP(A39,Liste!$F$3:$T$1578,2,FALSE)</f>
        <v>0</v>
      </c>
      <c r="H39" s="104">
        <f>VLOOKUP(A39,Liste!$F$3:$T$1578,3,FALSE)</f>
        <v>0</v>
      </c>
      <c r="I39" s="104">
        <f>VLOOKUP(A39,Liste!$F$3:$T$1578,4,FALSE)</f>
        <v>0</v>
      </c>
      <c r="J39" s="104">
        <f>VLOOKUP(A39,Liste!$F$3:$T$1578,5,FALSE)</f>
        <v>0</v>
      </c>
      <c r="K39" s="104">
        <f>VLOOKUP(A39,Liste!$F$3:$T$1578,9,FALSE)</f>
        <v>0</v>
      </c>
      <c r="X39" s="246" t="str">
        <f t="shared" si="3"/>
        <v>0</v>
      </c>
      <c r="Y39" s="94">
        <f>IF(ISERROR(VLOOKUP(X39,FSGT5_Class!$AL$8:$AM$106,2,FALSE))=TRUE,VLOOKUP(X39,FSGT6_Class!$AL$8:$AM$107,2,FALSE),(VLOOKUP(X39,FSGT5_Class!$AL$8:$AM$106,2,FALSE)))</f>
        <v>0</v>
      </c>
    </row>
    <row r="40" spans="1:25" ht="15" x14ac:dyDescent="0.2">
      <c r="A40" s="168" t="str">
        <f t="shared" si="4"/>
        <v/>
      </c>
      <c r="B40" s="234"/>
      <c r="C40" s="174" t="str">
        <f t="shared" si="5"/>
        <v/>
      </c>
      <c r="D40" s="174"/>
      <c r="E40" s="176" t="str">
        <f t="shared" si="6"/>
        <v/>
      </c>
      <c r="F40" s="105"/>
      <c r="G40" s="104">
        <f>VLOOKUP(A40,Liste!$F$3:$T$1578,2,FALSE)</f>
        <v>0</v>
      </c>
      <c r="H40" s="104">
        <f>VLOOKUP(A40,Liste!$F$3:$T$1578,3,FALSE)</f>
        <v>0</v>
      </c>
      <c r="I40" s="104">
        <f>VLOOKUP(A40,Liste!$F$3:$T$1578,4,FALSE)</f>
        <v>0</v>
      </c>
      <c r="J40" s="104">
        <f>VLOOKUP(A40,Liste!$F$3:$T$1578,5,FALSE)</f>
        <v>0</v>
      </c>
      <c r="K40" s="104">
        <f>VLOOKUP(A40,Liste!$F$3:$T$1578,9,FALSE)</f>
        <v>0</v>
      </c>
      <c r="X40" s="246" t="str">
        <f t="shared" si="3"/>
        <v>0</v>
      </c>
      <c r="Y40" s="94">
        <f>IF(ISERROR(VLOOKUP(X40,FSGT5_Class!$AL$8:$AM$106,2,FALSE))=TRUE,VLOOKUP(X40,FSGT6_Class!$AL$8:$AM$107,2,FALSE),(VLOOKUP(X40,FSGT5_Class!$AL$8:$AM$106,2,FALSE)))</f>
        <v>0</v>
      </c>
    </row>
    <row r="41" spans="1:25" ht="15" x14ac:dyDescent="0.2">
      <c r="A41" s="168" t="str">
        <f t="shared" si="4"/>
        <v/>
      </c>
      <c r="B41" s="234"/>
      <c r="C41" s="174" t="str">
        <f t="shared" si="5"/>
        <v/>
      </c>
      <c r="D41" s="174"/>
      <c r="E41" s="176" t="str">
        <f t="shared" si="6"/>
        <v/>
      </c>
      <c r="F41" s="105"/>
      <c r="G41" s="104">
        <f>VLOOKUP(A41,Liste!$F$3:$T$1578,2,FALSE)</f>
        <v>0</v>
      </c>
      <c r="H41" s="104">
        <f>VLOOKUP(A41,Liste!$F$3:$T$1578,3,FALSE)</f>
        <v>0</v>
      </c>
      <c r="I41" s="104">
        <f>VLOOKUP(A41,Liste!$F$3:$T$1578,4,FALSE)</f>
        <v>0</v>
      </c>
      <c r="J41" s="104">
        <f>VLOOKUP(A41,Liste!$F$3:$T$1578,5,FALSE)</f>
        <v>0</v>
      </c>
      <c r="K41" s="104">
        <f>VLOOKUP(A41,Liste!$F$3:$T$1578,9,FALSE)</f>
        <v>0</v>
      </c>
      <c r="X41" s="246" t="str">
        <f t="shared" si="3"/>
        <v>0</v>
      </c>
      <c r="Y41" s="94">
        <f>IF(ISERROR(VLOOKUP(X41,FSGT5_Class!$AL$8:$AM$106,2,FALSE))=TRUE,VLOOKUP(X41,FSGT6_Class!$AL$8:$AM$107,2,FALSE),(VLOOKUP(X41,FSGT5_Class!$AL$8:$AM$106,2,FALSE)))</f>
        <v>0</v>
      </c>
    </row>
    <row r="42" spans="1:25" ht="15" x14ac:dyDescent="0.2">
      <c r="A42" s="168" t="str">
        <f t="shared" si="4"/>
        <v/>
      </c>
      <c r="B42" s="234"/>
      <c r="C42" s="174" t="str">
        <f t="shared" si="5"/>
        <v/>
      </c>
      <c r="D42" s="174"/>
      <c r="E42" s="176" t="str">
        <f t="shared" si="6"/>
        <v/>
      </c>
      <c r="F42" s="105"/>
      <c r="G42" s="104">
        <f>VLOOKUP(A42,Liste!$F$3:$T$1578,2,FALSE)</f>
        <v>0</v>
      </c>
      <c r="H42" s="104">
        <f>VLOOKUP(A42,Liste!$F$3:$T$1578,3,FALSE)</f>
        <v>0</v>
      </c>
      <c r="I42" s="104">
        <f>VLOOKUP(A42,Liste!$F$3:$T$1578,4,FALSE)</f>
        <v>0</v>
      </c>
      <c r="J42" s="104">
        <f>VLOOKUP(A42,Liste!$F$3:$T$1578,5,FALSE)</f>
        <v>0</v>
      </c>
      <c r="K42" s="104">
        <f>VLOOKUP(A42,Liste!$F$3:$T$1578,9,FALSE)</f>
        <v>0</v>
      </c>
      <c r="X42" s="246" t="str">
        <f t="shared" si="3"/>
        <v>0</v>
      </c>
      <c r="Y42" s="94">
        <f>IF(ISERROR(VLOOKUP(X42,FSGT5_Class!$AL$8:$AM$106,2,FALSE))=TRUE,VLOOKUP(X42,FSGT6_Class!$AL$8:$AM$107,2,FALSE),(VLOOKUP(X42,FSGT5_Class!$AL$8:$AM$106,2,FALSE)))</f>
        <v>0</v>
      </c>
    </row>
    <row r="43" spans="1:25" ht="15" x14ac:dyDescent="0.2">
      <c r="A43" s="168" t="str">
        <f t="shared" si="4"/>
        <v/>
      </c>
      <c r="B43" s="234"/>
      <c r="C43" s="174" t="str">
        <f t="shared" si="5"/>
        <v/>
      </c>
      <c r="D43" s="174"/>
      <c r="E43" s="176" t="str">
        <f t="shared" si="6"/>
        <v/>
      </c>
      <c r="F43" s="105"/>
      <c r="G43" s="104">
        <f>VLOOKUP(A43,Liste!$F$3:$T$1578,2,FALSE)</f>
        <v>0</v>
      </c>
      <c r="H43" s="104">
        <f>VLOOKUP(A43,Liste!$F$3:$T$1578,3,FALSE)</f>
        <v>0</v>
      </c>
      <c r="I43" s="104">
        <f>VLOOKUP(A43,Liste!$F$3:$T$1578,4,FALSE)</f>
        <v>0</v>
      </c>
      <c r="J43" s="104">
        <f>VLOOKUP(A43,Liste!$F$3:$T$1578,5,FALSE)</f>
        <v>0</v>
      </c>
      <c r="K43" s="104">
        <f>VLOOKUP(A43,Liste!$F$3:$T$1578,9,FALSE)</f>
        <v>0</v>
      </c>
      <c r="X43" s="246" t="str">
        <f t="shared" si="3"/>
        <v>0</v>
      </c>
      <c r="Y43" s="94">
        <f>IF(ISERROR(VLOOKUP(X43,FSGT5_Class!$AL$8:$AM$106,2,FALSE))=TRUE,VLOOKUP(X43,FSGT6_Class!$AL$8:$AM$107,2,FALSE),(VLOOKUP(X43,FSGT5_Class!$AL$8:$AM$106,2,FALSE)))</f>
        <v>0</v>
      </c>
    </row>
    <row r="44" spans="1:25" ht="15" x14ac:dyDescent="0.2">
      <c r="A44" s="168" t="str">
        <f t="shared" si="4"/>
        <v/>
      </c>
      <c r="B44" s="234"/>
      <c r="C44" s="174" t="str">
        <f t="shared" si="5"/>
        <v/>
      </c>
      <c r="D44" s="174"/>
      <c r="E44" s="176" t="str">
        <f t="shared" si="6"/>
        <v/>
      </c>
      <c r="F44" s="105"/>
      <c r="G44" s="104">
        <f>VLOOKUP(A44,Liste!$F$3:$T$1578,2,FALSE)</f>
        <v>0</v>
      </c>
      <c r="H44" s="104">
        <f>VLOOKUP(A44,Liste!$F$3:$T$1578,3,FALSE)</f>
        <v>0</v>
      </c>
      <c r="I44" s="104">
        <f>VLOOKUP(A44,Liste!$F$3:$T$1578,4,FALSE)</f>
        <v>0</v>
      </c>
      <c r="J44" s="104">
        <f>VLOOKUP(A44,Liste!$F$3:$T$1578,5,FALSE)</f>
        <v>0</v>
      </c>
      <c r="K44" s="104">
        <f>VLOOKUP(A44,Liste!$F$3:$T$1578,9,FALSE)</f>
        <v>0</v>
      </c>
      <c r="X44" s="246" t="str">
        <f t="shared" si="3"/>
        <v>0</v>
      </c>
      <c r="Y44" s="94">
        <f>IF(ISERROR(VLOOKUP(X44,FSGT5_Class!$AL$8:$AM$106,2,FALSE))=TRUE,VLOOKUP(X44,FSGT6_Class!$AL$8:$AM$107,2,FALSE),(VLOOKUP(X44,FSGT5_Class!$AL$8:$AM$106,2,FALSE)))</f>
        <v>0</v>
      </c>
    </row>
    <row r="45" spans="1:25" ht="15" x14ac:dyDescent="0.2">
      <c r="A45" s="168" t="str">
        <f t="shared" si="4"/>
        <v/>
      </c>
      <c r="B45" s="234"/>
      <c r="C45" s="174" t="str">
        <f t="shared" si="5"/>
        <v/>
      </c>
      <c r="D45" s="174"/>
      <c r="E45" s="176" t="str">
        <f t="shared" si="6"/>
        <v/>
      </c>
      <c r="F45" s="105"/>
      <c r="G45" s="104">
        <f>VLOOKUP(A45,Liste!$F$3:$T$1578,2,FALSE)</f>
        <v>0</v>
      </c>
      <c r="H45" s="104">
        <f>VLOOKUP(A45,Liste!$F$3:$T$1578,3,FALSE)</f>
        <v>0</v>
      </c>
      <c r="I45" s="104">
        <f>VLOOKUP(A45,Liste!$F$3:$T$1578,4,FALSE)</f>
        <v>0</v>
      </c>
      <c r="J45" s="104">
        <f>VLOOKUP(A45,Liste!$F$3:$T$1578,5,FALSE)</f>
        <v>0</v>
      </c>
      <c r="K45" s="104">
        <f>VLOOKUP(A45,Liste!$F$3:$T$1578,9,FALSE)</f>
        <v>0</v>
      </c>
      <c r="X45" s="246" t="str">
        <f t="shared" si="3"/>
        <v>0</v>
      </c>
      <c r="Y45" s="94">
        <f>IF(ISERROR(VLOOKUP(X45,FSGT5_Class!$AL$8:$AM$106,2,FALSE))=TRUE,VLOOKUP(X45,FSGT6_Class!$AL$8:$AM$107,2,FALSE),(VLOOKUP(X45,FSGT5_Class!$AL$8:$AM$106,2,FALSE)))</f>
        <v>0</v>
      </c>
    </row>
    <row r="46" spans="1:25" ht="15" x14ac:dyDescent="0.2">
      <c r="A46" s="168" t="str">
        <f t="shared" si="4"/>
        <v/>
      </c>
      <c r="B46" s="234"/>
      <c r="C46" s="174" t="str">
        <f t="shared" si="5"/>
        <v/>
      </c>
      <c r="D46" s="174"/>
      <c r="E46" s="176" t="str">
        <f t="shared" si="6"/>
        <v/>
      </c>
      <c r="F46" s="105"/>
      <c r="G46" s="104">
        <f>VLOOKUP(A46,Liste!$F$3:$T$1578,2,FALSE)</f>
        <v>0</v>
      </c>
      <c r="H46" s="104">
        <f>VLOOKUP(A46,Liste!$F$3:$T$1578,3,FALSE)</f>
        <v>0</v>
      </c>
      <c r="I46" s="104">
        <f>VLOOKUP(A46,Liste!$F$3:$T$1578,4,FALSE)</f>
        <v>0</v>
      </c>
      <c r="J46" s="104">
        <f>VLOOKUP(A46,Liste!$F$3:$T$1578,5,FALSE)</f>
        <v>0</v>
      </c>
      <c r="K46" s="104">
        <f>VLOOKUP(A46,Liste!$F$3:$T$1578,9,FALSE)</f>
        <v>0</v>
      </c>
      <c r="X46" s="246" t="str">
        <f t="shared" si="3"/>
        <v>0</v>
      </c>
      <c r="Y46" s="94">
        <f>IF(ISERROR(VLOOKUP(X46,FSGT5_Class!$AL$8:$AM$106,2,FALSE))=TRUE,VLOOKUP(X46,FSGT6_Class!$AL$8:$AM$107,2,FALSE),(VLOOKUP(X46,FSGT5_Class!$AL$8:$AM$106,2,FALSE)))</f>
        <v>0</v>
      </c>
    </row>
    <row r="47" spans="1:25" ht="15" x14ac:dyDescent="0.2">
      <c r="A47" s="168" t="str">
        <f t="shared" si="4"/>
        <v/>
      </c>
      <c r="B47" s="234"/>
      <c r="C47" s="174" t="str">
        <f t="shared" si="5"/>
        <v/>
      </c>
      <c r="D47" s="174"/>
      <c r="E47" s="176" t="str">
        <f t="shared" si="6"/>
        <v/>
      </c>
      <c r="F47" s="105"/>
      <c r="G47" s="104">
        <f>VLOOKUP(A47,Liste!$F$3:$T$1578,2,FALSE)</f>
        <v>0</v>
      </c>
      <c r="H47" s="104">
        <f>VLOOKUP(A47,Liste!$F$3:$T$1578,3,FALSE)</f>
        <v>0</v>
      </c>
      <c r="I47" s="104">
        <f>VLOOKUP(A47,Liste!$F$3:$T$1578,4,FALSE)</f>
        <v>0</v>
      </c>
      <c r="J47" s="104">
        <f>VLOOKUP(A47,Liste!$F$3:$T$1578,5,FALSE)</f>
        <v>0</v>
      </c>
      <c r="K47" s="104">
        <f>VLOOKUP(A47,Liste!$F$3:$T$1578,9,FALSE)</f>
        <v>0</v>
      </c>
      <c r="X47" s="246" t="str">
        <f t="shared" si="3"/>
        <v>0</v>
      </c>
      <c r="Y47" s="94">
        <f>IF(ISERROR(VLOOKUP(X47,FSGT5_Class!$AL$8:$AM$106,2,FALSE))=TRUE,VLOOKUP(X47,FSGT6_Class!$AL$8:$AM$107,2,FALSE),(VLOOKUP(X47,FSGT5_Class!$AL$8:$AM$106,2,FALSE)))</f>
        <v>0</v>
      </c>
    </row>
    <row r="48" spans="1:25" ht="15" x14ac:dyDescent="0.2">
      <c r="A48" s="168" t="str">
        <f t="shared" si="4"/>
        <v/>
      </c>
      <c r="B48" s="234"/>
      <c r="C48" s="174" t="str">
        <f t="shared" si="5"/>
        <v/>
      </c>
      <c r="D48" s="174"/>
      <c r="E48" s="176" t="str">
        <f t="shared" si="6"/>
        <v/>
      </c>
      <c r="F48" s="105"/>
      <c r="G48" s="104">
        <f>VLOOKUP(A48,Liste!$F$3:$T$1578,2,FALSE)</f>
        <v>0</v>
      </c>
      <c r="H48" s="104">
        <f>VLOOKUP(A48,Liste!$F$3:$T$1578,3,FALSE)</f>
        <v>0</v>
      </c>
      <c r="I48" s="104">
        <f>VLOOKUP(A48,Liste!$F$3:$T$1578,4,FALSE)</f>
        <v>0</v>
      </c>
      <c r="J48" s="104">
        <f>VLOOKUP(A48,Liste!$F$3:$T$1578,5,FALSE)</f>
        <v>0</v>
      </c>
      <c r="K48" s="104">
        <f>VLOOKUP(A48,Liste!$F$3:$T$1578,9,FALSE)</f>
        <v>0</v>
      </c>
      <c r="X48" s="246" t="str">
        <f t="shared" si="3"/>
        <v>0</v>
      </c>
      <c r="Y48" s="94">
        <f>IF(ISERROR(VLOOKUP(X48,FSGT5_Class!$AL$8:$AM$106,2,FALSE))=TRUE,VLOOKUP(X48,FSGT6_Class!$AL$8:$AM$107,2,FALSE),(VLOOKUP(X48,FSGT5_Class!$AL$8:$AM$106,2,FALSE)))</f>
        <v>0</v>
      </c>
    </row>
    <row r="49" spans="1:25" ht="15" x14ac:dyDescent="0.2">
      <c r="A49" s="168" t="str">
        <f t="shared" si="4"/>
        <v/>
      </c>
      <c r="B49" s="234"/>
      <c r="C49" s="174" t="str">
        <f t="shared" si="5"/>
        <v/>
      </c>
      <c r="D49" s="174"/>
      <c r="E49" s="176" t="str">
        <f t="shared" si="6"/>
        <v/>
      </c>
      <c r="F49" s="105"/>
      <c r="G49" s="104">
        <f>VLOOKUP(A49,Liste!$F$3:$T$1578,2,FALSE)</f>
        <v>0</v>
      </c>
      <c r="H49" s="104">
        <f>VLOOKUP(A49,Liste!$F$3:$T$1578,3,FALSE)</f>
        <v>0</v>
      </c>
      <c r="I49" s="104">
        <f>VLOOKUP(A49,Liste!$F$3:$T$1578,4,FALSE)</f>
        <v>0</v>
      </c>
      <c r="J49" s="104">
        <f>VLOOKUP(A49,Liste!$F$3:$T$1578,5,FALSE)</f>
        <v>0</v>
      </c>
      <c r="K49" s="104">
        <f>VLOOKUP(A49,Liste!$F$3:$T$1578,9,FALSE)</f>
        <v>0</v>
      </c>
      <c r="X49" s="246" t="str">
        <f t="shared" si="3"/>
        <v>0</v>
      </c>
      <c r="Y49" s="94">
        <f>IF(ISERROR(VLOOKUP(X49,FSGT5_Class!$AL$8:$AM$106,2,FALSE))=TRUE,VLOOKUP(X49,FSGT6_Class!$AL$8:$AM$107,2,FALSE),(VLOOKUP(X49,FSGT5_Class!$AL$8:$AM$106,2,FALSE)))</f>
        <v>0</v>
      </c>
    </row>
    <row r="50" spans="1:25" ht="15" x14ac:dyDescent="0.2">
      <c r="A50" s="168" t="str">
        <f t="shared" si="4"/>
        <v/>
      </c>
      <c r="B50" s="234"/>
      <c r="C50" s="174" t="str">
        <f t="shared" si="5"/>
        <v/>
      </c>
      <c r="D50" s="174"/>
      <c r="E50" s="176" t="str">
        <f t="shared" si="6"/>
        <v/>
      </c>
      <c r="F50" s="105"/>
      <c r="G50" s="104">
        <f>VLOOKUP(A50,Liste!$F$3:$T$1578,2,FALSE)</f>
        <v>0</v>
      </c>
      <c r="H50" s="104">
        <f>VLOOKUP(A50,Liste!$F$3:$T$1578,3,FALSE)</f>
        <v>0</v>
      </c>
      <c r="I50" s="104">
        <f>VLOOKUP(A50,Liste!$F$3:$T$1578,4,FALSE)</f>
        <v>0</v>
      </c>
      <c r="J50" s="104">
        <f>VLOOKUP(A50,Liste!$F$3:$T$1578,5,FALSE)</f>
        <v>0</v>
      </c>
      <c r="K50" s="104">
        <f>VLOOKUP(A50,Liste!$F$3:$T$1578,9,FALSE)</f>
        <v>0</v>
      </c>
      <c r="X50" s="246" t="str">
        <f t="shared" si="3"/>
        <v>0</v>
      </c>
      <c r="Y50" s="94">
        <f>IF(ISERROR(VLOOKUP(X50,FSGT5_Class!$AL$8:$AM$106,2,FALSE))=TRUE,VLOOKUP(X50,FSGT6_Class!$AL$8:$AM$107,2,FALSE),(VLOOKUP(X50,FSGT5_Class!$AL$8:$AM$106,2,FALSE)))</f>
        <v>0</v>
      </c>
    </row>
    <row r="51" spans="1:25" ht="15" x14ac:dyDescent="0.2">
      <c r="A51" s="168" t="str">
        <f t="shared" si="4"/>
        <v/>
      </c>
      <c r="B51" s="234"/>
      <c r="C51" s="174" t="str">
        <f t="shared" si="5"/>
        <v/>
      </c>
      <c r="D51" s="174"/>
      <c r="E51" s="176" t="str">
        <f t="shared" si="6"/>
        <v/>
      </c>
      <c r="F51" s="105"/>
      <c r="G51" s="104">
        <f>VLOOKUP(A51,Liste!$F$3:$T$1578,2,FALSE)</f>
        <v>0</v>
      </c>
      <c r="H51" s="104">
        <f>VLOOKUP(A51,Liste!$F$3:$T$1578,3,FALSE)</f>
        <v>0</v>
      </c>
      <c r="I51" s="104">
        <f>VLOOKUP(A51,Liste!$F$3:$T$1578,4,FALSE)</f>
        <v>0</v>
      </c>
      <c r="J51" s="104">
        <f>VLOOKUP(A51,Liste!$F$3:$T$1578,5,FALSE)</f>
        <v>0</v>
      </c>
      <c r="K51" s="104">
        <f>VLOOKUP(A51,Liste!$F$3:$T$1578,9,FALSE)</f>
        <v>0</v>
      </c>
      <c r="X51" s="246" t="str">
        <f t="shared" si="3"/>
        <v>0</v>
      </c>
      <c r="Y51" s="94">
        <f>IF(ISERROR(VLOOKUP(X51,FSGT5_Class!$AL$8:$AM$106,2,FALSE))=TRUE,VLOOKUP(X51,FSGT6_Class!$AL$8:$AM$107,2,FALSE),(VLOOKUP(X51,FSGT5_Class!$AL$8:$AM$106,2,FALSE)))</f>
        <v>0</v>
      </c>
    </row>
    <row r="52" spans="1:25" ht="15" x14ac:dyDescent="0.2">
      <c r="A52" s="168" t="str">
        <f t="shared" si="4"/>
        <v/>
      </c>
      <c r="B52" s="234"/>
      <c r="C52" s="174" t="str">
        <f t="shared" si="5"/>
        <v/>
      </c>
      <c r="D52" s="174"/>
      <c r="E52" s="176" t="str">
        <f t="shared" si="6"/>
        <v/>
      </c>
      <c r="F52" s="105"/>
      <c r="G52" s="104">
        <f>VLOOKUP(A52,Liste!$F$3:$T$1578,2,FALSE)</f>
        <v>0</v>
      </c>
      <c r="H52" s="104">
        <f>VLOOKUP(A52,Liste!$F$3:$T$1578,3,FALSE)</f>
        <v>0</v>
      </c>
      <c r="I52" s="104">
        <f>VLOOKUP(A52,Liste!$F$3:$T$1578,4,FALSE)</f>
        <v>0</v>
      </c>
      <c r="J52" s="104">
        <f>VLOOKUP(A52,Liste!$F$3:$T$1578,5,FALSE)</f>
        <v>0</v>
      </c>
      <c r="K52" s="104">
        <f>VLOOKUP(A52,Liste!$F$3:$T$1578,9,FALSE)</f>
        <v>0</v>
      </c>
      <c r="X52" s="246" t="str">
        <f t="shared" si="3"/>
        <v>0</v>
      </c>
      <c r="Y52" s="94">
        <f>IF(ISERROR(VLOOKUP(X52,FSGT5_Class!$AL$8:$AM$106,2,FALSE))=TRUE,VLOOKUP(X52,FSGT6_Class!$AL$8:$AM$107,2,FALSE),(VLOOKUP(X52,FSGT5_Class!$AL$8:$AM$106,2,FALSE)))</f>
        <v>0</v>
      </c>
    </row>
    <row r="53" spans="1:25" ht="15" x14ac:dyDescent="0.2">
      <c r="A53" s="168" t="str">
        <f t="shared" si="4"/>
        <v/>
      </c>
      <c r="B53" s="234"/>
      <c r="C53" s="174" t="str">
        <f t="shared" si="5"/>
        <v/>
      </c>
      <c r="D53" s="174"/>
      <c r="E53" s="176" t="str">
        <f t="shared" si="6"/>
        <v/>
      </c>
      <c r="F53" s="105"/>
      <c r="G53" s="104">
        <f>VLOOKUP(A53,Liste!$F$3:$T$1578,2,FALSE)</f>
        <v>0</v>
      </c>
      <c r="H53" s="104">
        <f>VLOOKUP(A53,Liste!$F$3:$T$1578,3,FALSE)</f>
        <v>0</v>
      </c>
      <c r="I53" s="104">
        <f>VLOOKUP(A53,Liste!$F$3:$T$1578,4,FALSE)</f>
        <v>0</v>
      </c>
      <c r="J53" s="104">
        <f>VLOOKUP(A53,Liste!$F$3:$T$1578,5,FALSE)</f>
        <v>0</v>
      </c>
      <c r="K53" s="104">
        <f>VLOOKUP(A53,Liste!$F$3:$T$1578,9,FALSE)</f>
        <v>0</v>
      </c>
      <c r="X53" s="246" t="str">
        <f t="shared" si="3"/>
        <v>0</v>
      </c>
      <c r="Y53" s="94">
        <f>IF(ISERROR(VLOOKUP(X53,FSGT5_Class!$AL$8:$AM$106,2,FALSE))=TRUE,VLOOKUP(X53,FSGT6_Class!$AL$8:$AM$107,2,FALSE),(VLOOKUP(X53,FSGT5_Class!$AL$8:$AM$106,2,FALSE)))</f>
        <v>0</v>
      </c>
    </row>
    <row r="54" spans="1:25" ht="15" x14ac:dyDescent="0.2">
      <c r="A54" s="168" t="str">
        <f t="shared" si="4"/>
        <v/>
      </c>
      <c r="B54" s="234"/>
      <c r="C54" s="174" t="str">
        <f t="shared" si="5"/>
        <v/>
      </c>
      <c r="D54" s="174"/>
      <c r="E54" s="176" t="str">
        <f t="shared" si="6"/>
        <v/>
      </c>
      <c r="F54" s="105"/>
      <c r="G54" s="104">
        <f>VLOOKUP(A54,Liste!$F$3:$T$1578,2,FALSE)</f>
        <v>0</v>
      </c>
      <c r="H54" s="104">
        <f>VLOOKUP(A54,Liste!$F$3:$T$1578,3,FALSE)</f>
        <v>0</v>
      </c>
      <c r="I54" s="104">
        <f>VLOOKUP(A54,Liste!$F$3:$T$1578,4,FALSE)</f>
        <v>0</v>
      </c>
      <c r="J54" s="104">
        <f>VLOOKUP(A54,Liste!$F$3:$T$1578,5,FALSE)</f>
        <v>0</v>
      </c>
      <c r="K54" s="104">
        <f>VLOOKUP(A54,Liste!$F$3:$T$1578,9,FALSE)</f>
        <v>0</v>
      </c>
      <c r="X54" s="246" t="str">
        <f t="shared" si="3"/>
        <v>0</v>
      </c>
      <c r="Y54" s="94">
        <f>IF(ISERROR(VLOOKUP(X54,FSGT5_Class!$AL$8:$AM$106,2,FALSE))=TRUE,VLOOKUP(X54,FSGT6_Class!$AL$8:$AM$107,2,FALSE),(VLOOKUP(X54,FSGT5_Class!$AL$8:$AM$106,2,FALSE)))</f>
        <v>0</v>
      </c>
    </row>
    <row r="55" spans="1:25" ht="15" x14ac:dyDescent="0.2">
      <c r="A55" s="168" t="str">
        <f t="shared" si="4"/>
        <v/>
      </c>
      <c r="B55" s="234"/>
      <c r="C55" s="174" t="str">
        <f t="shared" si="5"/>
        <v/>
      </c>
      <c r="D55" s="174"/>
      <c r="E55" s="176" t="str">
        <f t="shared" si="6"/>
        <v/>
      </c>
      <c r="F55" s="105"/>
      <c r="G55" s="104">
        <f>VLOOKUP(A55,Liste!$F$3:$T$1578,2,FALSE)</f>
        <v>0</v>
      </c>
      <c r="H55" s="104">
        <f>VLOOKUP(A55,Liste!$F$3:$T$1578,3,FALSE)</f>
        <v>0</v>
      </c>
      <c r="I55" s="104">
        <f>VLOOKUP(A55,Liste!$F$3:$T$1578,4,FALSE)</f>
        <v>0</v>
      </c>
      <c r="J55" s="104">
        <f>VLOOKUP(A55,Liste!$F$3:$T$1578,5,FALSE)</f>
        <v>0</v>
      </c>
      <c r="K55" s="104">
        <f>VLOOKUP(A55,Liste!$F$3:$T$1578,9,FALSE)</f>
        <v>0</v>
      </c>
      <c r="X55" s="246" t="str">
        <f t="shared" si="3"/>
        <v>0</v>
      </c>
      <c r="Y55" s="94">
        <f>IF(ISERROR(VLOOKUP(X55,FSGT5_Class!$AL$8:$AM$106,2,FALSE))=TRUE,VLOOKUP(X55,FSGT6_Class!$AL$8:$AM$107,2,FALSE),(VLOOKUP(X55,FSGT5_Class!$AL$8:$AM$106,2,FALSE)))</f>
        <v>0</v>
      </c>
    </row>
    <row r="56" spans="1:25" ht="15" x14ac:dyDescent="0.2">
      <c r="A56" s="168" t="str">
        <f t="shared" si="4"/>
        <v/>
      </c>
      <c r="B56" s="234"/>
      <c r="C56" s="174" t="str">
        <f t="shared" si="5"/>
        <v/>
      </c>
      <c r="D56" s="174"/>
      <c r="E56" s="176" t="str">
        <f t="shared" si="6"/>
        <v/>
      </c>
      <c r="F56" s="105"/>
      <c r="G56" s="104">
        <f>VLOOKUP(A56,Liste!$F$3:$T$1578,2,FALSE)</f>
        <v>0</v>
      </c>
      <c r="H56" s="104">
        <f>VLOOKUP(A56,Liste!$F$3:$T$1578,3,FALSE)</f>
        <v>0</v>
      </c>
      <c r="I56" s="104">
        <f>VLOOKUP(A56,Liste!$F$3:$T$1578,4,FALSE)</f>
        <v>0</v>
      </c>
      <c r="J56" s="104">
        <f>VLOOKUP(A56,Liste!$F$3:$T$1578,5,FALSE)</f>
        <v>0</v>
      </c>
      <c r="K56" s="104">
        <f>VLOOKUP(A56,Liste!$F$3:$T$1578,9,FALSE)</f>
        <v>0</v>
      </c>
      <c r="X56" s="246" t="str">
        <f t="shared" si="3"/>
        <v>0</v>
      </c>
      <c r="Y56" s="94">
        <f>IF(ISERROR(VLOOKUP(X56,FSGT5_Class!$AL$8:$AM$106,2,FALSE))=TRUE,VLOOKUP(X56,FSGT6_Class!$AL$8:$AM$107,2,FALSE),(VLOOKUP(X56,FSGT5_Class!$AL$8:$AM$106,2,FALSE)))</f>
        <v>0</v>
      </c>
    </row>
    <row r="57" spans="1:25" ht="15" x14ac:dyDescent="0.2">
      <c r="A57" s="168" t="str">
        <f t="shared" si="4"/>
        <v/>
      </c>
      <c r="B57" s="234"/>
      <c r="C57" s="174" t="str">
        <f t="shared" si="5"/>
        <v/>
      </c>
      <c r="D57" s="174"/>
      <c r="E57" s="176" t="str">
        <f t="shared" si="6"/>
        <v/>
      </c>
      <c r="F57" s="105"/>
      <c r="G57" s="104">
        <f>VLOOKUP(A57,Liste!$F$3:$T$1578,2,FALSE)</f>
        <v>0</v>
      </c>
      <c r="H57" s="104">
        <f>VLOOKUP(A57,Liste!$F$3:$T$1578,3,FALSE)</f>
        <v>0</v>
      </c>
      <c r="I57" s="104">
        <f>VLOOKUP(A57,Liste!$F$3:$T$1578,4,FALSE)</f>
        <v>0</v>
      </c>
      <c r="J57" s="104">
        <f>VLOOKUP(A57,Liste!$F$3:$T$1578,5,FALSE)</f>
        <v>0</v>
      </c>
      <c r="K57" s="104">
        <f>VLOOKUP(A57,Liste!$F$3:$T$1578,9,FALSE)</f>
        <v>0</v>
      </c>
      <c r="X57" s="246" t="str">
        <f t="shared" si="3"/>
        <v>0</v>
      </c>
      <c r="Y57" s="94">
        <f>IF(ISERROR(VLOOKUP(X57,FSGT5_Class!$AL$8:$AM$106,2,FALSE))=TRUE,VLOOKUP(X57,FSGT6_Class!$AL$8:$AM$107,2,FALSE),(VLOOKUP(X57,FSGT5_Class!$AL$8:$AM$106,2,FALSE)))</f>
        <v>0</v>
      </c>
    </row>
    <row r="58" spans="1:25" ht="15" x14ac:dyDescent="0.2">
      <c r="A58" s="168" t="str">
        <f t="shared" si="4"/>
        <v/>
      </c>
      <c r="B58" s="234"/>
      <c r="C58" s="174" t="str">
        <f t="shared" si="5"/>
        <v/>
      </c>
      <c r="D58" s="174"/>
      <c r="E58" s="176" t="str">
        <f t="shared" si="6"/>
        <v/>
      </c>
      <c r="F58" s="105"/>
      <c r="G58" s="104">
        <f>VLOOKUP(A58,Liste!$F$3:$T$1578,2,FALSE)</f>
        <v>0</v>
      </c>
      <c r="H58" s="104">
        <f>VLOOKUP(A58,Liste!$F$3:$T$1578,3,FALSE)</f>
        <v>0</v>
      </c>
      <c r="I58" s="104">
        <f>VLOOKUP(A58,Liste!$F$3:$T$1578,4,FALSE)</f>
        <v>0</v>
      </c>
      <c r="J58" s="104">
        <f>VLOOKUP(A58,Liste!$F$3:$T$1578,5,FALSE)</f>
        <v>0</v>
      </c>
      <c r="K58" s="104">
        <f>VLOOKUP(A58,Liste!$F$3:$T$1578,9,FALSE)</f>
        <v>0</v>
      </c>
      <c r="X58" s="246" t="str">
        <f t="shared" si="3"/>
        <v>0</v>
      </c>
      <c r="Y58" s="94">
        <f>IF(ISERROR(VLOOKUP(X58,FSGT5_Class!$AL$8:$AM$106,2,FALSE))=TRUE,VLOOKUP(X58,FSGT6_Class!$AL$8:$AM$107,2,FALSE),(VLOOKUP(X58,FSGT5_Class!$AL$8:$AM$106,2,FALSE)))</f>
        <v>0</v>
      </c>
    </row>
    <row r="59" spans="1:25" ht="15" x14ac:dyDescent="0.2">
      <c r="A59" s="168" t="str">
        <f t="shared" si="4"/>
        <v/>
      </c>
      <c r="B59" s="234"/>
      <c r="C59" s="174" t="str">
        <f t="shared" si="5"/>
        <v/>
      </c>
      <c r="D59" s="174"/>
      <c r="E59" s="176" t="str">
        <f t="shared" si="6"/>
        <v/>
      </c>
      <c r="F59" s="105"/>
      <c r="G59" s="104">
        <f>VLOOKUP(A59,Liste!$F$3:$T$1578,2,FALSE)</f>
        <v>0</v>
      </c>
      <c r="H59" s="104">
        <f>VLOOKUP(A59,Liste!$F$3:$T$1578,3,FALSE)</f>
        <v>0</v>
      </c>
      <c r="I59" s="104">
        <f>VLOOKUP(A59,Liste!$F$3:$T$1578,4,FALSE)</f>
        <v>0</v>
      </c>
      <c r="J59" s="104">
        <f>VLOOKUP(A59,Liste!$F$3:$T$1578,5,FALSE)</f>
        <v>0</v>
      </c>
      <c r="K59" s="104">
        <f>VLOOKUP(A59,Liste!$F$3:$T$1578,9,FALSE)</f>
        <v>0</v>
      </c>
      <c r="X59" s="246" t="str">
        <f t="shared" si="3"/>
        <v>0</v>
      </c>
      <c r="Y59" s="94">
        <f>IF(ISERROR(VLOOKUP(X59,FSGT5_Class!$AL$8:$AM$106,2,FALSE))=TRUE,VLOOKUP(X59,FSGT6_Class!$AL$8:$AM$107,2,FALSE),(VLOOKUP(X59,FSGT5_Class!$AL$8:$AM$106,2,FALSE)))</f>
        <v>0</v>
      </c>
    </row>
    <row r="60" spans="1:25" ht="15" x14ac:dyDescent="0.2">
      <c r="A60" s="168" t="str">
        <f t="shared" si="4"/>
        <v/>
      </c>
      <c r="B60" s="234"/>
      <c r="C60" s="174" t="str">
        <f t="shared" si="5"/>
        <v/>
      </c>
      <c r="D60" s="174"/>
      <c r="E60" s="176" t="str">
        <f t="shared" si="6"/>
        <v/>
      </c>
      <c r="F60" s="105"/>
      <c r="G60" s="104">
        <f>VLOOKUP(A60,Liste!$F$3:$T$1578,2,FALSE)</f>
        <v>0</v>
      </c>
      <c r="H60" s="104">
        <f>VLOOKUP(A60,Liste!$F$3:$T$1578,3,FALSE)</f>
        <v>0</v>
      </c>
      <c r="I60" s="104">
        <f>VLOOKUP(A60,Liste!$F$3:$T$1578,4,FALSE)</f>
        <v>0</v>
      </c>
      <c r="J60" s="104">
        <f>VLOOKUP(A60,Liste!$F$3:$T$1578,5,FALSE)</f>
        <v>0</v>
      </c>
      <c r="K60" s="104">
        <f>VLOOKUP(A60,Liste!$F$3:$T$1578,9,FALSE)</f>
        <v>0</v>
      </c>
      <c r="X60" s="246" t="str">
        <f t="shared" si="3"/>
        <v>0</v>
      </c>
      <c r="Y60" s="94">
        <f>IF(ISERROR(VLOOKUP(X60,FSGT5_Class!$AL$8:$AM$106,2,FALSE))=TRUE,VLOOKUP(X60,FSGT6_Class!$AL$8:$AM$107,2,FALSE),(VLOOKUP(X60,FSGT5_Class!$AL$8:$AM$106,2,FALSE)))</f>
        <v>0</v>
      </c>
    </row>
    <row r="61" spans="1:25" ht="15" x14ac:dyDescent="0.2">
      <c r="A61" s="168" t="str">
        <f t="shared" si="4"/>
        <v/>
      </c>
      <c r="B61" s="234"/>
      <c r="C61" s="174" t="str">
        <f t="shared" si="5"/>
        <v/>
      </c>
      <c r="D61" s="174"/>
      <c r="E61" s="176" t="str">
        <f t="shared" si="6"/>
        <v/>
      </c>
      <c r="F61" s="105"/>
      <c r="G61" s="104">
        <f>VLOOKUP(A61,Liste!$F$3:$T$1578,2,FALSE)</f>
        <v>0</v>
      </c>
      <c r="H61" s="104">
        <f>VLOOKUP(A61,Liste!$F$3:$T$1578,3,FALSE)</f>
        <v>0</v>
      </c>
      <c r="I61" s="104">
        <f>VLOOKUP(A61,Liste!$F$3:$T$1578,4,FALSE)</f>
        <v>0</v>
      </c>
      <c r="J61" s="104">
        <f>VLOOKUP(A61,Liste!$F$3:$T$1578,5,FALSE)</f>
        <v>0</v>
      </c>
      <c r="K61" s="104">
        <f>VLOOKUP(A61,Liste!$F$3:$T$1578,9,FALSE)</f>
        <v>0</v>
      </c>
      <c r="X61" s="246" t="str">
        <f t="shared" si="3"/>
        <v>0</v>
      </c>
      <c r="Y61" s="94">
        <f>IF(ISERROR(VLOOKUP(X61,FSGT5_Class!$AL$8:$AM$106,2,FALSE))=TRUE,VLOOKUP(X61,FSGT6_Class!$AL$8:$AM$107,2,FALSE),(VLOOKUP(X61,FSGT5_Class!$AL$8:$AM$106,2,FALSE)))</f>
        <v>0</v>
      </c>
    </row>
    <row r="62" spans="1:25" ht="15" x14ac:dyDescent="0.2">
      <c r="A62" s="168" t="str">
        <f t="shared" si="4"/>
        <v/>
      </c>
      <c r="B62" s="234"/>
      <c r="C62" s="174" t="str">
        <f t="shared" si="5"/>
        <v/>
      </c>
      <c r="D62" s="174"/>
      <c r="E62" s="176" t="str">
        <f t="shared" si="6"/>
        <v/>
      </c>
      <c r="F62" s="105"/>
      <c r="G62" s="104">
        <f>VLOOKUP(A62,Liste!$F$3:$T$1578,2,FALSE)</f>
        <v>0</v>
      </c>
      <c r="H62" s="104">
        <f>VLOOKUP(A62,Liste!$F$3:$T$1578,3,FALSE)</f>
        <v>0</v>
      </c>
      <c r="I62" s="104">
        <f>VLOOKUP(A62,Liste!$F$3:$T$1578,4,FALSE)</f>
        <v>0</v>
      </c>
      <c r="J62" s="104">
        <f>VLOOKUP(A62,Liste!$F$3:$T$1578,5,FALSE)</f>
        <v>0</v>
      </c>
      <c r="K62" s="104">
        <f>VLOOKUP(A62,Liste!$F$3:$T$1578,9,FALSE)</f>
        <v>0</v>
      </c>
      <c r="X62" s="246" t="str">
        <f t="shared" si="3"/>
        <v>0</v>
      </c>
      <c r="Y62" s="94">
        <f>IF(ISERROR(VLOOKUP(X62,FSGT5_Class!$AL$8:$AM$106,2,FALSE))=TRUE,VLOOKUP(X62,FSGT6_Class!$AL$8:$AM$107,2,FALSE),(VLOOKUP(X62,FSGT5_Class!$AL$8:$AM$106,2,FALSE)))</f>
        <v>0</v>
      </c>
    </row>
    <row r="63" spans="1:25" ht="15" x14ac:dyDescent="0.2">
      <c r="A63" s="168" t="str">
        <f t="shared" si="4"/>
        <v/>
      </c>
      <c r="B63" s="234"/>
      <c r="C63" s="174" t="str">
        <f t="shared" si="5"/>
        <v/>
      </c>
      <c r="D63" s="174"/>
      <c r="E63" s="176" t="str">
        <f t="shared" si="6"/>
        <v/>
      </c>
      <c r="F63" s="105"/>
      <c r="G63" s="104">
        <f>VLOOKUP(A63,Liste!$F$3:$T$1578,2,FALSE)</f>
        <v>0</v>
      </c>
      <c r="H63" s="104">
        <f>VLOOKUP(A63,Liste!$F$3:$T$1578,3,FALSE)</f>
        <v>0</v>
      </c>
      <c r="I63" s="104">
        <f>VLOOKUP(A63,Liste!$F$3:$T$1578,4,FALSE)</f>
        <v>0</v>
      </c>
      <c r="J63" s="104">
        <f>VLOOKUP(A63,Liste!$F$3:$T$1578,5,FALSE)</f>
        <v>0</v>
      </c>
      <c r="K63" s="104">
        <f>VLOOKUP(A63,Liste!$F$3:$T$1578,9,FALSE)</f>
        <v>0</v>
      </c>
      <c r="X63" s="246" t="str">
        <f t="shared" si="3"/>
        <v>0</v>
      </c>
      <c r="Y63" s="94">
        <f>IF(ISERROR(VLOOKUP(X63,FSGT5_Class!$AL$8:$AM$106,2,FALSE))=TRUE,VLOOKUP(X63,FSGT6_Class!$AL$8:$AM$107,2,FALSE),(VLOOKUP(X63,FSGT5_Class!$AL$8:$AM$106,2,FALSE)))</f>
        <v>0</v>
      </c>
    </row>
    <row r="64" spans="1:25" ht="15" x14ac:dyDescent="0.2">
      <c r="A64" s="168" t="str">
        <f t="shared" si="4"/>
        <v/>
      </c>
      <c r="B64" s="234"/>
      <c r="C64" s="174" t="str">
        <f t="shared" si="5"/>
        <v/>
      </c>
      <c r="D64" s="174"/>
      <c r="E64" s="176" t="str">
        <f t="shared" si="6"/>
        <v/>
      </c>
      <c r="F64" s="105"/>
      <c r="G64" s="104">
        <f>VLOOKUP(A64,Liste!$F$3:$T$1578,2,FALSE)</f>
        <v>0</v>
      </c>
      <c r="H64" s="104">
        <f>VLOOKUP(A64,Liste!$F$3:$T$1578,3,FALSE)</f>
        <v>0</v>
      </c>
      <c r="I64" s="104">
        <f>VLOOKUP(A64,Liste!$F$3:$T$1578,4,FALSE)</f>
        <v>0</v>
      </c>
      <c r="J64" s="104">
        <f>VLOOKUP(A64,Liste!$F$3:$T$1578,5,FALSE)</f>
        <v>0</v>
      </c>
      <c r="K64" s="104">
        <f>VLOOKUP(A64,Liste!$F$3:$T$1578,9,FALSE)</f>
        <v>0</v>
      </c>
      <c r="X64" s="246" t="str">
        <f t="shared" si="3"/>
        <v>0</v>
      </c>
      <c r="Y64" s="94">
        <f>IF(ISERROR(VLOOKUP(X64,FSGT5_Class!$AL$8:$AM$106,2,FALSE))=TRUE,VLOOKUP(X64,FSGT6_Class!$AL$8:$AM$107,2,FALSE),(VLOOKUP(X64,FSGT5_Class!$AL$8:$AM$106,2,FALSE)))</f>
        <v>0</v>
      </c>
    </row>
    <row r="65" spans="1:25" ht="15" x14ac:dyDescent="0.2">
      <c r="A65" s="168" t="str">
        <f t="shared" si="4"/>
        <v/>
      </c>
      <c r="B65" s="234"/>
      <c r="C65" s="174" t="str">
        <f t="shared" si="5"/>
        <v/>
      </c>
      <c r="D65" s="174"/>
      <c r="E65" s="176" t="str">
        <f t="shared" si="6"/>
        <v/>
      </c>
      <c r="F65" s="105"/>
      <c r="G65" s="104">
        <f>VLOOKUP(A65,Liste!$F$3:$T$1578,2,FALSE)</f>
        <v>0</v>
      </c>
      <c r="H65" s="104">
        <f>VLOOKUP(A65,Liste!$F$3:$T$1578,3,FALSE)</f>
        <v>0</v>
      </c>
      <c r="I65" s="104">
        <f>VLOOKUP(A65,Liste!$F$3:$T$1578,4,FALSE)</f>
        <v>0</v>
      </c>
      <c r="J65" s="104">
        <f>VLOOKUP(A65,Liste!$F$3:$T$1578,5,FALSE)</f>
        <v>0</v>
      </c>
      <c r="K65" s="104">
        <f>VLOOKUP(A65,Liste!$F$3:$T$1578,9,FALSE)</f>
        <v>0</v>
      </c>
      <c r="X65" s="246" t="str">
        <f t="shared" si="3"/>
        <v>0</v>
      </c>
      <c r="Y65" s="94">
        <f>IF(ISERROR(VLOOKUP(X65,FSGT5_Class!$AL$8:$AM$106,2,FALSE))=TRUE,VLOOKUP(X65,FSGT6_Class!$AL$8:$AM$107,2,FALSE),(VLOOKUP(X65,FSGT5_Class!$AL$8:$AM$106,2,FALSE)))</f>
        <v>0</v>
      </c>
    </row>
    <row r="66" spans="1:25" ht="15" x14ac:dyDescent="0.2">
      <c r="A66" s="168" t="str">
        <f t="shared" si="4"/>
        <v/>
      </c>
      <c r="B66" s="234"/>
      <c r="C66" s="174" t="str">
        <f t="shared" si="5"/>
        <v/>
      </c>
      <c r="D66" s="174"/>
      <c r="E66" s="176" t="str">
        <f t="shared" si="6"/>
        <v/>
      </c>
      <c r="F66" s="105"/>
      <c r="G66" s="104">
        <f>VLOOKUP(A66,Liste!$F$3:$T$1578,2,FALSE)</f>
        <v>0</v>
      </c>
      <c r="H66" s="104">
        <f>VLOOKUP(A66,Liste!$F$3:$T$1578,3,FALSE)</f>
        <v>0</v>
      </c>
      <c r="I66" s="104">
        <f>VLOOKUP(A66,Liste!$F$3:$T$1578,4,FALSE)</f>
        <v>0</v>
      </c>
      <c r="J66" s="104">
        <f>VLOOKUP(A66,Liste!$F$3:$T$1578,5,FALSE)</f>
        <v>0</v>
      </c>
      <c r="K66" s="104">
        <f>VLOOKUP(A66,Liste!$F$3:$T$1578,9,FALSE)</f>
        <v>0</v>
      </c>
      <c r="X66" s="246" t="str">
        <f t="shared" si="3"/>
        <v>0</v>
      </c>
      <c r="Y66" s="94">
        <f>IF(ISERROR(VLOOKUP(X66,FSGT5_Class!$AL$8:$AM$106,2,FALSE))=TRUE,VLOOKUP(X66,FSGT6_Class!$AL$8:$AM$107,2,FALSE),(VLOOKUP(X66,FSGT5_Class!$AL$8:$AM$106,2,FALSE)))</f>
        <v>0</v>
      </c>
    </row>
    <row r="67" spans="1:25" ht="15" x14ac:dyDescent="0.2">
      <c r="A67" s="168" t="str">
        <f t="shared" si="4"/>
        <v/>
      </c>
      <c r="B67" s="234"/>
      <c r="C67" s="174" t="str">
        <f t="shared" si="5"/>
        <v/>
      </c>
      <c r="D67" s="174"/>
      <c r="E67" s="176" t="str">
        <f t="shared" si="6"/>
        <v/>
      </c>
      <c r="F67" s="105"/>
      <c r="G67" s="104">
        <f>VLOOKUP(A67,Liste!$F$3:$T$1578,2,FALSE)</f>
        <v>0</v>
      </c>
      <c r="H67" s="104">
        <f>VLOOKUP(A67,Liste!$F$3:$T$1578,3,FALSE)</f>
        <v>0</v>
      </c>
      <c r="I67" s="104">
        <f>VLOOKUP(A67,Liste!$F$3:$T$1578,4,FALSE)</f>
        <v>0</v>
      </c>
      <c r="J67" s="104">
        <f>VLOOKUP(A67,Liste!$F$3:$T$1578,5,FALSE)</f>
        <v>0</v>
      </c>
      <c r="K67" s="104">
        <f>VLOOKUP(A67,Liste!$F$3:$T$1578,9,FALSE)</f>
        <v>0</v>
      </c>
      <c r="X67" s="246" t="str">
        <f t="shared" ref="X67:X102" si="7">CONCATENATE(F67,G67)</f>
        <v>0</v>
      </c>
      <c r="Y67" s="94">
        <f>IF(ISERROR(VLOOKUP(X67,FSGT5_Class!$AL$8:$AM$106,2,FALSE))=TRUE,VLOOKUP(X67,FSGT6_Class!$AL$8:$AM$107,2,FALSE),(VLOOKUP(X67,FSGT5_Class!$AL$8:$AM$106,2,FALSE)))</f>
        <v>0</v>
      </c>
    </row>
    <row r="68" spans="1:25" ht="15" x14ac:dyDescent="0.2">
      <c r="A68" s="168" t="str">
        <f t="shared" si="4"/>
        <v/>
      </c>
      <c r="B68" s="234"/>
      <c r="C68" s="174" t="str">
        <f t="shared" si="5"/>
        <v/>
      </c>
      <c r="D68" s="174"/>
      <c r="E68" s="176" t="str">
        <f t="shared" si="6"/>
        <v/>
      </c>
      <c r="F68" s="105"/>
      <c r="G68" s="104">
        <f>VLOOKUP(A68,Liste!$F$3:$T$1578,2,FALSE)</f>
        <v>0</v>
      </c>
      <c r="H68" s="104">
        <f>VLOOKUP(A68,Liste!$F$3:$T$1578,3,FALSE)</f>
        <v>0</v>
      </c>
      <c r="I68" s="104">
        <f>VLOOKUP(A68,Liste!$F$3:$T$1578,4,FALSE)</f>
        <v>0</v>
      </c>
      <c r="J68" s="104">
        <f>VLOOKUP(A68,Liste!$F$3:$T$1578,5,FALSE)</f>
        <v>0</v>
      </c>
      <c r="K68" s="104">
        <f>VLOOKUP(A68,Liste!$F$3:$T$1578,9,FALSE)</f>
        <v>0</v>
      </c>
      <c r="X68" s="246" t="str">
        <f t="shared" si="7"/>
        <v>0</v>
      </c>
      <c r="Y68" s="94">
        <f>IF(ISERROR(VLOOKUP(X68,FSGT5_Class!$AL$8:$AM$106,2,FALSE))=TRUE,VLOOKUP(X68,FSGT6_Class!$AL$8:$AM$107,2,FALSE),(VLOOKUP(X68,FSGT5_Class!$AL$8:$AM$106,2,FALSE)))</f>
        <v>0</v>
      </c>
    </row>
    <row r="69" spans="1:25" ht="15" x14ac:dyDescent="0.2">
      <c r="A69" s="168" t="str">
        <f t="shared" ref="A69:A102" si="8">IF(C69="",E69,C69)</f>
        <v/>
      </c>
      <c r="B69" s="234"/>
      <c r="C69" s="174" t="str">
        <f t="shared" ref="C69:C102" si="9">IF(B69="","",CONCATENATE($B$6,B69))</f>
        <v/>
      </c>
      <c r="D69" s="174"/>
      <c r="E69" s="176" t="str">
        <f t="shared" ref="E69:E102" si="10">IF(D69="","",CONCATENATE($D$6,D69))</f>
        <v/>
      </c>
      <c r="F69" s="105"/>
      <c r="G69" s="104">
        <f>VLOOKUP(A69,Liste!$F$3:$T$1578,2,FALSE)</f>
        <v>0</v>
      </c>
      <c r="H69" s="104">
        <f>VLOOKUP(A69,Liste!$F$3:$T$1578,3,FALSE)</f>
        <v>0</v>
      </c>
      <c r="I69" s="104">
        <f>VLOOKUP(A69,Liste!$F$3:$T$1578,4,FALSE)</f>
        <v>0</v>
      </c>
      <c r="J69" s="104">
        <f>VLOOKUP(A69,Liste!$F$3:$T$1578,5,FALSE)</f>
        <v>0</v>
      </c>
      <c r="K69" s="104">
        <f>VLOOKUP(A69,Liste!$F$3:$T$1578,9,FALSE)</f>
        <v>0</v>
      </c>
      <c r="X69" s="246" t="str">
        <f t="shared" si="7"/>
        <v>0</v>
      </c>
      <c r="Y69" s="94">
        <f>IF(ISERROR(VLOOKUP(X69,FSGT5_Class!$AL$8:$AM$106,2,FALSE))=TRUE,VLOOKUP(X69,FSGT6_Class!$AL$8:$AM$107,2,FALSE),(VLOOKUP(X69,FSGT5_Class!$AL$8:$AM$106,2,FALSE)))</f>
        <v>0</v>
      </c>
    </row>
    <row r="70" spans="1:25" ht="15" x14ac:dyDescent="0.2">
      <c r="A70" s="168" t="str">
        <f t="shared" si="8"/>
        <v/>
      </c>
      <c r="B70" s="234"/>
      <c r="C70" s="174" t="str">
        <f t="shared" si="9"/>
        <v/>
      </c>
      <c r="D70" s="174"/>
      <c r="E70" s="176" t="str">
        <f t="shared" si="10"/>
        <v/>
      </c>
      <c r="F70" s="105"/>
      <c r="G70" s="104">
        <f>VLOOKUP(A70,Liste!$F$3:$T$1578,2,FALSE)</f>
        <v>0</v>
      </c>
      <c r="H70" s="104">
        <f>VLOOKUP(A70,Liste!$F$3:$T$1578,3,FALSE)</f>
        <v>0</v>
      </c>
      <c r="I70" s="104">
        <f>VLOOKUP(A70,Liste!$F$3:$T$1578,4,FALSE)</f>
        <v>0</v>
      </c>
      <c r="J70" s="104">
        <f>VLOOKUP(A70,Liste!$F$3:$T$1578,5,FALSE)</f>
        <v>0</v>
      </c>
      <c r="K70" s="104">
        <f>VLOOKUP(A70,Liste!$F$3:$T$1578,9,FALSE)</f>
        <v>0</v>
      </c>
      <c r="X70" s="246" t="str">
        <f t="shared" si="7"/>
        <v>0</v>
      </c>
      <c r="Y70" s="94">
        <f>IF(ISERROR(VLOOKUP(X70,FSGT5_Class!$AL$8:$AM$106,2,FALSE))=TRUE,VLOOKUP(X70,FSGT6_Class!$AL$8:$AM$107,2,FALSE),(VLOOKUP(X70,FSGT5_Class!$AL$8:$AM$106,2,FALSE)))</f>
        <v>0</v>
      </c>
    </row>
    <row r="71" spans="1:25" ht="15" x14ac:dyDescent="0.2">
      <c r="A71" s="168" t="str">
        <f t="shared" si="8"/>
        <v/>
      </c>
      <c r="B71" s="234"/>
      <c r="C71" s="174" t="str">
        <f t="shared" si="9"/>
        <v/>
      </c>
      <c r="D71" s="174"/>
      <c r="E71" s="176" t="str">
        <f t="shared" si="10"/>
        <v/>
      </c>
      <c r="F71" s="105"/>
      <c r="G71" s="104">
        <f>VLOOKUP(A71,Liste!$F$3:$T$1578,2,FALSE)</f>
        <v>0</v>
      </c>
      <c r="H71" s="104">
        <f>VLOOKUP(A71,Liste!$F$3:$T$1578,3,FALSE)</f>
        <v>0</v>
      </c>
      <c r="I71" s="104">
        <f>VLOOKUP(A71,Liste!$F$3:$T$1578,4,FALSE)</f>
        <v>0</v>
      </c>
      <c r="J71" s="104">
        <f>VLOOKUP(A71,Liste!$F$3:$T$1578,5,FALSE)</f>
        <v>0</v>
      </c>
      <c r="K71" s="104">
        <f>VLOOKUP(A71,Liste!$F$3:$T$1578,9,FALSE)</f>
        <v>0</v>
      </c>
      <c r="X71" s="246" t="str">
        <f t="shared" si="7"/>
        <v>0</v>
      </c>
      <c r="Y71" s="94">
        <f>IF(ISERROR(VLOOKUP(X71,FSGT5_Class!$AL$8:$AM$106,2,FALSE))=TRUE,VLOOKUP(X71,FSGT6_Class!$AL$8:$AM$107,2,FALSE),(VLOOKUP(X71,FSGT5_Class!$AL$8:$AM$106,2,FALSE)))</f>
        <v>0</v>
      </c>
    </row>
    <row r="72" spans="1:25" ht="15" x14ac:dyDescent="0.2">
      <c r="A72" s="168" t="str">
        <f t="shared" si="8"/>
        <v/>
      </c>
      <c r="B72" s="234"/>
      <c r="C72" s="174" t="str">
        <f t="shared" si="9"/>
        <v/>
      </c>
      <c r="D72" s="174"/>
      <c r="E72" s="176" t="str">
        <f t="shared" si="10"/>
        <v/>
      </c>
      <c r="F72" s="105"/>
      <c r="G72" s="104">
        <f>VLOOKUP(A72,Liste!$F$3:$T$1578,2,FALSE)</f>
        <v>0</v>
      </c>
      <c r="H72" s="104">
        <f>VLOOKUP(A72,Liste!$F$3:$T$1578,3,FALSE)</f>
        <v>0</v>
      </c>
      <c r="I72" s="104">
        <f>VLOOKUP(A72,Liste!$F$3:$T$1578,4,FALSE)</f>
        <v>0</v>
      </c>
      <c r="J72" s="104">
        <f>VLOOKUP(A72,Liste!$F$3:$T$1578,5,FALSE)</f>
        <v>0</v>
      </c>
      <c r="K72" s="104">
        <f>VLOOKUP(A72,Liste!$F$3:$T$1578,9,FALSE)</f>
        <v>0</v>
      </c>
      <c r="X72" s="246" t="str">
        <f t="shared" si="7"/>
        <v>0</v>
      </c>
      <c r="Y72" s="94">
        <f>IF(ISERROR(VLOOKUP(X72,FSGT5_Class!$AL$8:$AM$106,2,FALSE))=TRUE,VLOOKUP(X72,FSGT6_Class!$AL$8:$AM$107,2,FALSE),(VLOOKUP(X72,FSGT5_Class!$AL$8:$AM$106,2,FALSE)))</f>
        <v>0</v>
      </c>
    </row>
    <row r="73" spans="1:25" ht="15" x14ac:dyDescent="0.2">
      <c r="A73" s="168" t="str">
        <f t="shared" si="8"/>
        <v/>
      </c>
      <c r="B73" s="234"/>
      <c r="C73" s="174" t="str">
        <f t="shared" si="9"/>
        <v/>
      </c>
      <c r="D73" s="174"/>
      <c r="E73" s="176" t="str">
        <f t="shared" si="10"/>
        <v/>
      </c>
      <c r="F73" s="105"/>
      <c r="G73" s="104">
        <f>VLOOKUP(A73,Liste!$F$3:$T$1578,2,FALSE)</f>
        <v>0</v>
      </c>
      <c r="H73" s="104">
        <f>VLOOKUP(A73,Liste!$F$3:$T$1578,3,FALSE)</f>
        <v>0</v>
      </c>
      <c r="I73" s="104">
        <f>VLOOKUP(A73,Liste!$F$3:$T$1578,4,FALSE)</f>
        <v>0</v>
      </c>
      <c r="J73" s="104">
        <f>VLOOKUP(A73,Liste!$F$3:$T$1578,5,FALSE)</f>
        <v>0</v>
      </c>
      <c r="K73" s="104">
        <f>VLOOKUP(A73,Liste!$F$3:$T$1578,9,FALSE)</f>
        <v>0</v>
      </c>
      <c r="X73" s="246" t="str">
        <f t="shared" si="7"/>
        <v>0</v>
      </c>
      <c r="Y73" s="94">
        <f>IF(ISERROR(VLOOKUP(X73,FSGT5_Class!$AL$8:$AM$106,2,FALSE))=TRUE,VLOOKUP(X73,FSGT6_Class!$AL$8:$AM$107,2,FALSE),(VLOOKUP(X73,FSGT5_Class!$AL$8:$AM$106,2,FALSE)))</f>
        <v>0</v>
      </c>
    </row>
    <row r="74" spans="1:25" ht="15" x14ac:dyDescent="0.2">
      <c r="A74" s="168" t="str">
        <f t="shared" si="8"/>
        <v/>
      </c>
      <c r="B74" s="234"/>
      <c r="C74" s="174" t="str">
        <f t="shared" si="9"/>
        <v/>
      </c>
      <c r="D74" s="174"/>
      <c r="E74" s="176" t="str">
        <f t="shared" si="10"/>
        <v/>
      </c>
      <c r="F74" s="105"/>
      <c r="G74" s="104">
        <f>VLOOKUP(A74,Liste!$F$3:$T$1578,2,FALSE)</f>
        <v>0</v>
      </c>
      <c r="H74" s="104">
        <f>VLOOKUP(A74,Liste!$F$3:$T$1578,3,FALSE)</f>
        <v>0</v>
      </c>
      <c r="I74" s="104">
        <f>VLOOKUP(A74,Liste!$F$3:$T$1578,4,FALSE)</f>
        <v>0</v>
      </c>
      <c r="J74" s="104">
        <f>VLOOKUP(A74,Liste!$F$3:$T$1578,5,FALSE)</f>
        <v>0</v>
      </c>
      <c r="K74" s="104">
        <f>VLOOKUP(A74,Liste!$F$3:$T$1578,9,FALSE)</f>
        <v>0</v>
      </c>
      <c r="X74" s="246" t="str">
        <f t="shared" si="7"/>
        <v>0</v>
      </c>
      <c r="Y74" s="94">
        <f>IF(ISERROR(VLOOKUP(X74,FSGT5_Class!$AL$8:$AM$106,2,FALSE))=TRUE,VLOOKUP(X74,FSGT6_Class!$AL$8:$AM$107,2,FALSE),(VLOOKUP(X74,FSGT5_Class!$AL$8:$AM$106,2,FALSE)))</f>
        <v>0</v>
      </c>
    </row>
    <row r="75" spans="1:25" ht="15" x14ac:dyDescent="0.2">
      <c r="A75" s="168" t="str">
        <f t="shared" si="8"/>
        <v/>
      </c>
      <c r="B75" s="234"/>
      <c r="C75" s="174" t="str">
        <f t="shared" si="9"/>
        <v/>
      </c>
      <c r="D75" s="174"/>
      <c r="E75" s="176" t="str">
        <f t="shared" si="10"/>
        <v/>
      </c>
      <c r="F75" s="105"/>
      <c r="G75" s="104">
        <f>VLOOKUP(A75,Liste!$F$3:$T$1578,2,FALSE)</f>
        <v>0</v>
      </c>
      <c r="H75" s="104">
        <f>VLOOKUP(A75,Liste!$F$3:$T$1578,3,FALSE)</f>
        <v>0</v>
      </c>
      <c r="I75" s="104">
        <f>VLOOKUP(A75,Liste!$F$3:$T$1578,4,FALSE)</f>
        <v>0</v>
      </c>
      <c r="J75" s="104">
        <f>VLOOKUP(A75,Liste!$F$3:$T$1578,5,FALSE)</f>
        <v>0</v>
      </c>
      <c r="K75" s="104">
        <f>VLOOKUP(A75,Liste!$F$3:$T$1578,9,FALSE)</f>
        <v>0</v>
      </c>
      <c r="X75" s="246" t="str">
        <f t="shared" si="7"/>
        <v>0</v>
      </c>
      <c r="Y75" s="94">
        <f>IF(ISERROR(VLOOKUP(X75,FSGT5_Class!$AL$8:$AM$106,2,FALSE))=TRUE,VLOOKUP(X75,FSGT6_Class!$AL$8:$AM$107,2,FALSE),(VLOOKUP(X75,FSGT5_Class!$AL$8:$AM$106,2,FALSE)))</f>
        <v>0</v>
      </c>
    </row>
    <row r="76" spans="1:25" ht="15" x14ac:dyDescent="0.2">
      <c r="A76" s="168" t="str">
        <f t="shared" si="8"/>
        <v/>
      </c>
      <c r="B76" s="234"/>
      <c r="C76" s="174" t="str">
        <f t="shared" si="9"/>
        <v/>
      </c>
      <c r="D76" s="174"/>
      <c r="E76" s="176" t="str">
        <f t="shared" si="10"/>
        <v/>
      </c>
      <c r="F76" s="105"/>
      <c r="G76" s="104">
        <f>VLOOKUP(A76,Liste!$F$3:$T$1578,2,FALSE)</f>
        <v>0</v>
      </c>
      <c r="H76" s="104">
        <f>VLOOKUP(A76,Liste!$F$3:$T$1578,3,FALSE)</f>
        <v>0</v>
      </c>
      <c r="I76" s="104">
        <f>VLOOKUP(A76,Liste!$F$3:$T$1578,4,FALSE)</f>
        <v>0</v>
      </c>
      <c r="J76" s="104">
        <f>VLOOKUP(A76,Liste!$F$3:$T$1578,5,FALSE)</f>
        <v>0</v>
      </c>
      <c r="K76" s="104">
        <f>VLOOKUP(A76,Liste!$F$3:$T$1578,9,FALSE)</f>
        <v>0</v>
      </c>
      <c r="X76" s="246" t="str">
        <f t="shared" si="7"/>
        <v>0</v>
      </c>
      <c r="Y76" s="94">
        <f>IF(ISERROR(VLOOKUP(X76,FSGT5_Class!$AL$8:$AM$106,2,FALSE))=TRUE,VLOOKUP(X76,FSGT6_Class!$AL$8:$AM$107,2,FALSE),(VLOOKUP(X76,FSGT5_Class!$AL$8:$AM$106,2,FALSE)))</f>
        <v>0</v>
      </c>
    </row>
    <row r="77" spans="1:25" ht="15" x14ac:dyDescent="0.2">
      <c r="A77" s="168" t="str">
        <f t="shared" si="8"/>
        <v/>
      </c>
      <c r="B77" s="234"/>
      <c r="C77" s="174" t="str">
        <f t="shared" si="9"/>
        <v/>
      </c>
      <c r="D77" s="174"/>
      <c r="E77" s="176" t="str">
        <f t="shared" si="10"/>
        <v/>
      </c>
      <c r="F77" s="105"/>
      <c r="G77" s="104">
        <f>VLOOKUP(A77,Liste!$F$3:$T$1578,2,FALSE)</f>
        <v>0</v>
      </c>
      <c r="H77" s="104">
        <f>VLOOKUP(A77,Liste!$F$3:$T$1578,3,FALSE)</f>
        <v>0</v>
      </c>
      <c r="I77" s="104">
        <f>VLOOKUP(A77,Liste!$F$3:$T$1578,4,FALSE)</f>
        <v>0</v>
      </c>
      <c r="J77" s="104">
        <f>VLOOKUP(A77,Liste!$F$3:$T$1578,5,FALSE)</f>
        <v>0</v>
      </c>
      <c r="K77" s="104">
        <f>VLOOKUP(A77,Liste!$F$3:$T$1578,9,FALSE)</f>
        <v>0</v>
      </c>
      <c r="X77" s="246" t="str">
        <f t="shared" si="7"/>
        <v>0</v>
      </c>
      <c r="Y77" s="94">
        <f>IF(ISERROR(VLOOKUP(X77,FSGT5_Class!$AL$8:$AM$106,2,FALSE))=TRUE,VLOOKUP(X77,FSGT6_Class!$AL$8:$AM$107,2,FALSE),(VLOOKUP(X77,FSGT5_Class!$AL$8:$AM$106,2,FALSE)))</f>
        <v>0</v>
      </c>
    </row>
    <row r="78" spans="1:25" ht="15" x14ac:dyDescent="0.2">
      <c r="A78" s="168" t="str">
        <f t="shared" si="8"/>
        <v/>
      </c>
      <c r="B78" s="234"/>
      <c r="C78" s="174" t="str">
        <f t="shared" si="9"/>
        <v/>
      </c>
      <c r="D78" s="174"/>
      <c r="E78" s="176" t="str">
        <f t="shared" si="10"/>
        <v/>
      </c>
      <c r="F78" s="105"/>
      <c r="G78" s="104">
        <f>VLOOKUP(A78,Liste!$F$3:$T$1578,2,FALSE)</f>
        <v>0</v>
      </c>
      <c r="H78" s="104">
        <f>VLOOKUP(A78,Liste!$F$3:$T$1578,3,FALSE)</f>
        <v>0</v>
      </c>
      <c r="I78" s="104">
        <f>VLOOKUP(A78,Liste!$F$3:$T$1578,4,FALSE)</f>
        <v>0</v>
      </c>
      <c r="J78" s="104">
        <f>VLOOKUP(A78,Liste!$F$3:$T$1578,5,FALSE)</f>
        <v>0</v>
      </c>
      <c r="K78" s="104">
        <f>VLOOKUP(A78,Liste!$F$3:$T$1578,9,FALSE)</f>
        <v>0</v>
      </c>
      <c r="X78" s="246" t="str">
        <f t="shared" si="7"/>
        <v>0</v>
      </c>
      <c r="Y78" s="94">
        <f>IF(ISERROR(VLOOKUP(X78,FSGT5_Class!$AL$8:$AM$106,2,FALSE))=TRUE,VLOOKUP(X78,FSGT6_Class!$AL$8:$AM$107,2,FALSE),(VLOOKUP(X78,FSGT5_Class!$AL$8:$AM$106,2,FALSE)))</f>
        <v>0</v>
      </c>
    </row>
    <row r="79" spans="1:25" ht="15" x14ac:dyDescent="0.2">
      <c r="A79" s="168" t="str">
        <f t="shared" si="8"/>
        <v/>
      </c>
      <c r="B79" s="234"/>
      <c r="C79" s="174" t="str">
        <f t="shared" si="9"/>
        <v/>
      </c>
      <c r="D79" s="174"/>
      <c r="E79" s="176" t="str">
        <f t="shared" si="10"/>
        <v/>
      </c>
      <c r="F79" s="105"/>
      <c r="G79" s="104">
        <f>VLOOKUP(A79,Liste!$F$3:$T$1578,2,FALSE)</f>
        <v>0</v>
      </c>
      <c r="H79" s="104">
        <f>VLOOKUP(A79,Liste!$F$3:$T$1578,3,FALSE)</f>
        <v>0</v>
      </c>
      <c r="I79" s="104">
        <f>VLOOKUP(A79,Liste!$F$3:$T$1578,4,FALSE)</f>
        <v>0</v>
      </c>
      <c r="J79" s="104">
        <f>VLOOKUP(A79,Liste!$F$3:$T$1578,5,FALSE)</f>
        <v>0</v>
      </c>
      <c r="K79" s="104">
        <f>VLOOKUP(A79,Liste!$F$3:$T$1578,9,FALSE)</f>
        <v>0</v>
      </c>
      <c r="X79" s="246" t="str">
        <f t="shared" si="7"/>
        <v>0</v>
      </c>
      <c r="Y79" s="94">
        <f>IF(ISERROR(VLOOKUP(X79,FSGT5_Class!$AL$8:$AM$106,2,FALSE))=TRUE,VLOOKUP(X79,FSGT6_Class!$AL$8:$AM$107,2,FALSE),(VLOOKUP(X79,FSGT5_Class!$AL$8:$AM$106,2,FALSE)))</f>
        <v>0</v>
      </c>
    </row>
    <row r="80" spans="1:25" ht="15" x14ac:dyDescent="0.2">
      <c r="A80" s="168" t="str">
        <f t="shared" si="8"/>
        <v/>
      </c>
      <c r="B80" s="234"/>
      <c r="C80" s="174" t="str">
        <f t="shared" si="9"/>
        <v/>
      </c>
      <c r="D80" s="174"/>
      <c r="E80" s="176" t="str">
        <f t="shared" si="10"/>
        <v/>
      </c>
      <c r="F80" s="105"/>
      <c r="G80" s="104">
        <f>VLOOKUP(A80,Liste!$F$3:$T$1578,2,FALSE)</f>
        <v>0</v>
      </c>
      <c r="H80" s="104">
        <f>VLOOKUP(A80,Liste!$F$3:$T$1578,3,FALSE)</f>
        <v>0</v>
      </c>
      <c r="I80" s="104">
        <f>VLOOKUP(A80,Liste!$F$3:$T$1578,4,FALSE)</f>
        <v>0</v>
      </c>
      <c r="J80" s="104">
        <f>VLOOKUP(A80,Liste!$F$3:$T$1578,5,FALSE)</f>
        <v>0</v>
      </c>
      <c r="K80" s="104">
        <f>VLOOKUP(A80,Liste!$F$3:$T$1578,9,FALSE)</f>
        <v>0</v>
      </c>
      <c r="X80" s="246" t="str">
        <f t="shared" si="7"/>
        <v>0</v>
      </c>
      <c r="Y80" s="94">
        <f>IF(ISERROR(VLOOKUP(X80,FSGT5_Class!$AL$8:$AM$106,2,FALSE))=TRUE,VLOOKUP(X80,FSGT6_Class!$AL$8:$AM$107,2,FALSE),(VLOOKUP(X80,FSGT5_Class!$AL$8:$AM$106,2,FALSE)))</f>
        <v>0</v>
      </c>
    </row>
    <row r="81" spans="1:25" ht="15" x14ac:dyDescent="0.2">
      <c r="A81" s="168" t="str">
        <f t="shared" si="8"/>
        <v/>
      </c>
      <c r="B81" s="234"/>
      <c r="C81" s="174" t="str">
        <f t="shared" si="9"/>
        <v/>
      </c>
      <c r="D81" s="174"/>
      <c r="E81" s="176" t="str">
        <f t="shared" si="10"/>
        <v/>
      </c>
      <c r="F81" s="105"/>
      <c r="G81" s="104">
        <f>VLOOKUP(A81,Liste!$F$3:$T$1578,2,FALSE)</f>
        <v>0</v>
      </c>
      <c r="H81" s="104">
        <f>VLOOKUP(A81,Liste!$F$3:$T$1578,3,FALSE)</f>
        <v>0</v>
      </c>
      <c r="I81" s="104">
        <f>VLOOKUP(A81,Liste!$F$3:$T$1578,4,FALSE)</f>
        <v>0</v>
      </c>
      <c r="J81" s="104">
        <f>VLOOKUP(A81,Liste!$F$3:$T$1578,5,FALSE)</f>
        <v>0</v>
      </c>
      <c r="K81" s="104">
        <f>VLOOKUP(A81,Liste!$F$3:$T$1578,9,FALSE)</f>
        <v>0</v>
      </c>
      <c r="X81" s="246" t="str">
        <f t="shared" si="7"/>
        <v>0</v>
      </c>
      <c r="Y81" s="94">
        <f>IF(ISERROR(VLOOKUP(X81,FSGT5_Class!$AL$8:$AM$106,2,FALSE))=TRUE,VLOOKUP(X81,FSGT6_Class!$AL$8:$AM$107,2,FALSE),(VLOOKUP(X81,FSGT5_Class!$AL$8:$AM$106,2,FALSE)))</f>
        <v>0</v>
      </c>
    </row>
    <row r="82" spans="1:25" ht="15" x14ac:dyDescent="0.2">
      <c r="A82" s="168" t="str">
        <f t="shared" si="8"/>
        <v/>
      </c>
      <c r="B82" s="234"/>
      <c r="C82" s="174" t="str">
        <f t="shared" si="9"/>
        <v/>
      </c>
      <c r="D82" s="174"/>
      <c r="E82" s="176" t="str">
        <f t="shared" si="10"/>
        <v/>
      </c>
      <c r="F82" s="105"/>
      <c r="G82" s="104">
        <f>VLOOKUP(A82,Liste!$F$3:$T$1578,2,FALSE)</f>
        <v>0</v>
      </c>
      <c r="H82" s="104">
        <f>VLOOKUP(A82,Liste!$F$3:$T$1578,3,FALSE)</f>
        <v>0</v>
      </c>
      <c r="I82" s="104">
        <f>VLOOKUP(A82,Liste!$F$3:$T$1578,4,FALSE)</f>
        <v>0</v>
      </c>
      <c r="J82" s="104">
        <f>VLOOKUP(A82,Liste!$F$3:$T$1578,5,FALSE)</f>
        <v>0</v>
      </c>
      <c r="K82" s="104">
        <f>VLOOKUP(A82,Liste!$F$3:$T$1578,9,FALSE)</f>
        <v>0</v>
      </c>
      <c r="X82" s="246" t="str">
        <f t="shared" si="7"/>
        <v>0</v>
      </c>
      <c r="Y82" s="94">
        <f>IF(ISERROR(VLOOKUP(X82,FSGT5_Class!$AL$8:$AM$106,2,FALSE))=TRUE,VLOOKUP(X82,FSGT6_Class!$AL$8:$AM$107,2,FALSE),(VLOOKUP(X82,FSGT5_Class!$AL$8:$AM$106,2,FALSE)))</f>
        <v>0</v>
      </c>
    </row>
    <row r="83" spans="1:25" ht="15" x14ac:dyDescent="0.2">
      <c r="A83" s="168" t="str">
        <f t="shared" si="8"/>
        <v/>
      </c>
      <c r="B83" s="234"/>
      <c r="C83" s="174" t="str">
        <f t="shared" si="9"/>
        <v/>
      </c>
      <c r="D83" s="174"/>
      <c r="E83" s="176" t="str">
        <f t="shared" si="10"/>
        <v/>
      </c>
      <c r="F83" s="105"/>
      <c r="G83" s="104">
        <f>VLOOKUP(A83,Liste!$F$3:$T$1578,2,FALSE)</f>
        <v>0</v>
      </c>
      <c r="H83" s="104">
        <f>VLOOKUP(A83,Liste!$F$3:$T$1578,3,FALSE)</f>
        <v>0</v>
      </c>
      <c r="I83" s="104">
        <f>VLOOKUP(A83,Liste!$F$3:$T$1578,4,FALSE)</f>
        <v>0</v>
      </c>
      <c r="J83" s="104">
        <f>VLOOKUP(A83,Liste!$F$3:$T$1578,5,FALSE)</f>
        <v>0</v>
      </c>
      <c r="K83" s="104">
        <f>VLOOKUP(A83,Liste!$F$3:$T$1578,9,FALSE)</f>
        <v>0</v>
      </c>
      <c r="X83" s="246" t="str">
        <f t="shared" si="7"/>
        <v>0</v>
      </c>
      <c r="Y83" s="94">
        <f>IF(ISERROR(VLOOKUP(X83,FSGT5_Class!$AL$8:$AM$106,2,FALSE))=TRUE,VLOOKUP(X83,FSGT6_Class!$AL$8:$AM$107,2,FALSE),(VLOOKUP(X83,FSGT5_Class!$AL$8:$AM$106,2,FALSE)))</f>
        <v>0</v>
      </c>
    </row>
    <row r="84" spans="1:25" ht="15" x14ac:dyDescent="0.2">
      <c r="A84" s="168" t="str">
        <f t="shared" si="8"/>
        <v/>
      </c>
      <c r="B84" s="234"/>
      <c r="C84" s="174" t="str">
        <f t="shared" si="9"/>
        <v/>
      </c>
      <c r="D84" s="174"/>
      <c r="E84" s="176" t="str">
        <f t="shared" si="10"/>
        <v/>
      </c>
      <c r="F84" s="105"/>
      <c r="G84" s="104">
        <f>VLOOKUP(A84,Liste!$F$3:$T$1578,2,FALSE)</f>
        <v>0</v>
      </c>
      <c r="H84" s="104">
        <f>VLOOKUP(A84,Liste!$F$3:$T$1578,3,FALSE)</f>
        <v>0</v>
      </c>
      <c r="I84" s="104">
        <f>VLOOKUP(A84,Liste!$F$3:$T$1578,4,FALSE)</f>
        <v>0</v>
      </c>
      <c r="J84" s="104">
        <f>VLOOKUP(A84,Liste!$F$3:$T$1578,5,FALSE)</f>
        <v>0</v>
      </c>
      <c r="K84" s="104">
        <f>VLOOKUP(A84,Liste!$F$3:$T$1578,9,FALSE)</f>
        <v>0</v>
      </c>
      <c r="X84" s="246" t="str">
        <f t="shared" si="7"/>
        <v>0</v>
      </c>
      <c r="Y84" s="94">
        <f>IF(ISERROR(VLOOKUP(X84,FSGT5_Class!$AL$8:$AM$106,2,FALSE))=TRUE,VLOOKUP(X84,FSGT6_Class!$AL$8:$AM$107,2,FALSE),(VLOOKUP(X84,FSGT5_Class!$AL$8:$AM$106,2,FALSE)))</f>
        <v>0</v>
      </c>
    </row>
    <row r="85" spans="1:25" ht="15" x14ac:dyDescent="0.2">
      <c r="A85" s="168" t="str">
        <f t="shared" si="8"/>
        <v/>
      </c>
      <c r="B85" s="234"/>
      <c r="C85" s="174" t="str">
        <f t="shared" si="9"/>
        <v/>
      </c>
      <c r="D85" s="174"/>
      <c r="E85" s="176" t="str">
        <f t="shared" si="10"/>
        <v/>
      </c>
      <c r="F85" s="105"/>
      <c r="G85" s="104">
        <f>VLOOKUP(A85,Liste!$F$3:$T$1578,2,FALSE)</f>
        <v>0</v>
      </c>
      <c r="H85" s="104">
        <f>VLOOKUP(A85,Liste!$F$3:$T$1578,3,FALSE)</f>
        <v>0</v>
      </c>
      <c r="I85" s="104">
        <f>VLOOKUP(A85,Liste!$F$3:$T$1578,4,FALSE)</f>
        <v>0</v>
      </c>
      <c r="J85" s="104">
        <f>VLOOKUP(A85,Liste!$F$3:$T$1578,5,FALSE)</f>
        <v>0</v>
      </c>
      <c r="K85" s="104">
        <f>VLOOKUP(A85,Liste!$F$3:$T$1578,9,FALSE)</f>
        <v>0</v>
      </c>
      <c r="X85" s="246" t="str">
        <f t="shared" si="7"/>
        <v>0</v>
      </c>
      <c r="Y85" s="94">
        <f>IF(ISERROR(VLOOKUP(X85,FSGT5_Class!$AL$8:$AM$106,2,FALSE))=TRUE,VLOOKUP(X85,FSGT6_Class!$AL$8:$AM$107,2,FALSE),(VLOOKUP(X85,FSGT5_Class!$AL$8:$AM$106,2,FALSE)))</f>
        <v>0</v>
      </c>
    </row>
    <row r="86" spans="1:25" ht="15" x14ac:dyDescent="0.2">
      <c r="A86" s="168" t="str">
        <f t="shared" si="8"/>
        <v/>
      </c>
      <c r="B86" s="234"/>
      <c r="C86" s="174" t="str">
        <f t="shared" si="9"/>
        <v/>
      </c>
      <c r="D86" s="174"/>
      <c r="E86" s="176" t="str">
        <f t="shared" si="10"/>
        <v/>
      </c>
      <c r="F86" s="105"/>
      <c r="G86" s="104">
        <f>VLOOKUP(A86,Liste!$F$3:$T$1578,2,FALSE)</f>
        <v>0</v>
      </c>
      <c r="H86" s="104">
        <f>VLOOKUP(A86,Liste!$F$3:$T$1578,3,FALSE)</f>
        <v>0</v>
      </c>
      <c r="I86" s="104">
        <f>VLOOKUP(A86,Liste!$F$3:$T$1578,4,FALSE)</f>
        <v>0</v>
      </c>
      <c r="J86" s="104">
        <f>VLOOKUP(A86,Liste!$F$3:$T$1578,5,FALSE)</f>
        <v>0</v>
      </c>
      <c r="K86" s="104">
        <f>VLOOKUP(A86,Liste!$F$3:$T$1578,9,FALSE)</f>
        <v>0</v>
      </c>
      <c r="X86" s="246" t="str">
        <f t="shared" si="7"/>
        <v>0</v>
      </c>
      <c r="Y86" s="94">
        <f>IF(ISERROR(VLOOKUP(X86,FSGT5_Class!$AL$8:$AM$106,2,FALSE))=TRUE,VLOOKUP(X86,FSGT6_Class!$AL$8:$AM$107,2,FALSE),(VLOOKUP(X86,FSGT5_Class!$AL$8:$AM$106,2,FALSE)))</f>
        <v>0</v>
      </c>
    </row>
    <row r="87" spans="1:25" ht="15" x14ac:dyDescent="0.2">
      <c r="A87" s="168" t="str">
        <f t="shared" si="8"/>
        <v/>
      </c>
      <c r="B87" s="234"/>
      <c r="C87" s="174" t="str">
        <f t="shared" si="9"/>
        <v/>
      </c>
      <c r="D87" s="174"/>
      <c r="E87" s="176" t="str">
        <f t="shared" si="10"/>
        <v/>
      </c>
      <c r="F87" s="105"/>
      <c r="G87" s="104">
        <f>VLOOKUP(A87,Liste!$F$3:$T$1578,2,FALSE)</f>
        <v>0</v>
      </c>
      <c r="H87" s="104">
        <f>VLOOKUP(A87,Liste!$F$3:$T$1578,3,FALSE)</f>
        <v>0</v>
      </c>
      <c r="I87" s="104">
        <f>VLOOKUP(A87,Liste!$F$3:$T$1578,4,FALSE)</f>
        <v>0</v>
      </c>
      <c r="J87" s="104">
        <f>VLOOKUP(A87,Liste!$F$3:$T$1578,5,FALSE)</f>
        <v>0</v>
      </c>
      <c r="K87" s="104">
        <f>VLOOKUP(A87,Liste!$F$3:$T$1578,9,FALSE)</f>
        <v>0</v>
      </c>
      <c r="X87" s="246" t="str">
        <f t="shared" si="7"/>
        <v>0</v>
      </c>
      <c r="Y87" s="94">
        <f>IF(ISERROR(VLOOKUP(X87,FSGT5_Class!$AL$8:$AM$106,2,FALSE))=TRUE,VLOOKUP(X87,FSGT6_Class!$AL$8:$AM$107,2,FALSE),(VLOOKUP(X87,FSGT5_Class!$AL$8:$AM$106,2,FALSE)))</f>
        <v>0</v>
      </c>
    </row>
    <row r="88" spans="1:25" ht="15" x14ac:dyDescent="0.2">
      <c r="A88" s="168" t="str">
        <f t="shared" si="8"/>
        <v/>
      </c>
      <c r="B88" s="234"/>
      <c r="C88" s="174" t="str">
        <f t="shared" si="9"/>
        <v/>
      </c>
      <c r="D88" s="174"/>
      <c r="E88" s="176" t="str">
        <f t="shared" si="10"/>
        <v/>
      </c>
      <c r="F88" s="105"/>
      <c r="G88" s="104">
        <f>VLOOKUP(A88,Liste!$F$3:$T$1578,2,FALSE)</f>
        <v>0</v>
      </c>
      <c r="H88" s="104">
        <f>VLOOKUP(A88,Liste!$F$3:$T$1578,3,FALSE)</f>
        <v>0</v>
      </c>
      <c r="I88" s="104">
        <f>VLOOKUP(A88,Liste!$F$3:$T$1578,4,FALSE)</f>
        <v>0</v>
      </c>
      <c r="J88" s="104">
        <f>VLOOKUP(A88,Liste!$F$3:$T$1578,5,FALSE)</f>
        <v>0</v>
      </c>
      <c r="K88" s="104">
        <f>VLOOKUP(A88,Liste!$F$3:$T$1578,9,FALSE)</f>
        <v>0</v>
      </c>
      <c r="X88" s="246" t="str">
        <f t="shared" si="7"/>
        <v>0</v>
      </c>
      <c r="Y88" s="94">
        <f>IF(ISERROR(VLOOKUP(X88,FSGT5_Class!$AL$8:$AM$106,2,FALSE))=TRUE,VLOOKUP(X88,FSGT6_Class!$AL$8:$AM$107,2,FALSE),(VLOOKUP(X88,FSGT5_Class!$AL$8:$AM$106,2,FALSE)))</f>
        <v>0</v>
      </c>
    </row>
    <row r="89" spans="1:25" ht="15" x14ac:dyDescent="0.2">
      <c r="A89" s="168" t="str">
        <f t="shared" si="8"/>
        <v/>
      </c>
      <c r="B89" s="234"/>
      <c r="C89" s="174" t="str">
        <f t="shared" si="9"/>
        <v/>
      </c>
      <c r="D89" s="174"/>
      <c r="E89" s="176" t="str">
        <f t="shared" si="10"/>
        <v/>
      </c>
      <c r="F89" s="105"/>
      <c r="G89" s="104">
        <f>VLOOKUP(A89,Liste!$F$3:$T$1578,2,FALSE)</f>
        <v>0</v>
      </c>
      <c r="H89" s="104">
        <f>VLOOKUP(A89,Liste!$F$3:$T$1578,3,FALSE)</f>
        <v>0</v>
      </c>
      <c r="I89" s="104">
        <f>VLOOKUP(A89,Liste!$F$3:$T$1578,4,FALSE)</f>
        <v>0</v>
      </c>
      <c r="J89" s="104">
        <f>VLOOKUP(A89,Liste!$F$3:$T$1578,5,FALSE)</f>
        <v>0</v>
      </c>
      <c r="K89" s="104">
        <f>VLOOKUP(A89,Liste!$F$3:$T$1578,9,FALSE)</f>
        <v>0</v>
      </c>
      <c r="X89" s="246" t="str">
        <f t="shared" si="7"/>
        <v>0</v>
      </c>
      <c r="Y89" s="94">
        <f>IF(ISERROR(VLOOKUP(X89,FSGT5_Class!$AL$8:$AM$106,2,FALSE))=TRUE,VLOOKUP(X89,FSGT6_Class!$AL$8:$AM$107,2,FALSE),(VLOOKUP(X89,FSGT5_Class!$AL$8:$AM$106,2,FALSE)))</f>
        <v>0</v>
      </c>
    </row>
    <row r="90" spans="1:25" ht="15" x14ac:dyDescent="0.2">
      <c r="A90" s="168" t="str">
        <f t="shared" si="8"/>
        <v/>
      </c>
      <c r="B90" s="234"/>
      <c r="C90" s="174" t="str">
        <f t="shared" si="9"/>
        <v/>
      </c>
      <c r="D90" s="174"/>
      <c r="E90" s="176" t="str">
        <f t="shared" si="10"/>
        <v/>
      </c>
      <c r="F90" s="105"/>
      <c r="G90" s="104">
        <f>VLOOKUP(A90,Liste!$F$3:$T$1578,2,FALSE)</f>
        <v>0</v>
      </c>
      <c r="H90" s="104">
        <f>VLOOKUP(A90,Liste!$F$3:$T$1578,3,FALSE)</f>
        <v>0</v>
      </c>
      <c r="I90" s="104">
        <f>VLOOKUP(A90,Liste!$F$3:$T$1578,4,FALSE)</f>
        <v>0</v>
      </c>
      <c r="J90" s="104">
        <f>VLOOKUP(A90,Liste!$F$3:$T$1578,5,FALSE)</f>
        <v>0</v>
      </c>
      <c r="K90" s="104">
        <f>VLOOKUP(A90,Liste!$F$3:$T$1578,9,FALSE)</f>
        <v>0</v>
      </c>
      <c r="X90" s="246" t="str">
        <f t="shared" si="7"/>
        <v>0</v>
      </c>
      <c r="Y90" s="94">
        <f>IF(ISERROR(VLOOKUP(X90,FSGT5_Class!$AL$8:$AM$106,2,FALSE))=TRUE,VLOOKUP(X90,FSGT6_Class!$AL$8:$AM$107,2,FALSE),(VLOOKUP(X90,FSGT5_Class!$AL$8:$AM$106,2,FALSE)))</f>
        <v>0</v>
      </c>
    </row>
    <row r="91" spans="1:25" ht="15" x14ac:dyDescent="0.2">
      <c r="A91" s="168" t="str">
        <f t="shared" si="8"/>
        <v/>
      </c>
      <c r="B91" s="234"/>
      <c r="C91" s="174" t="str">
        <f t="shared" si="9"/>
        <v/>
      </c>
      <c r="D91" s="174"/>
      <c r="E91" s="176" t="str">
        <f t="shared" si="10"/>
        <v/>
      </c>
      <c r="F91" s="105"/>
      <c r="G91" s="104">
        <f>VLOOKUP(A91,Liste!$F$3:$T$1578,2,FALSE)</f>
        <v>0</v>
      </c>
      <c r="H91" s="104">
        <f>VLOOKUP(A91,Liste!$F$3:$T$1578,3,FALSE)</f>
        <v>0</v>
      </c>
      <c r="I91" s="104">
        <f>VLOOKUP(A91,Liste!$F$3:$T$1578,4,FALSE)</f>
        <v>0</v>
      </c>
      <c r="J91" s="104">
        <f>VLOOKUP(A91,Liste!$F$3:$T$1578,5,FALSE)</f>
        <v>0</v>
      </c>
      <c r="K91" s="104">
        <f>VLOOKUP(A91,Liste!$F$3:$T$1578,9,FALSE)</f>
        <v>0</v>
      </c>
      <c r="X91" s="246" t="str">
        <f t="shared" si="7"/>
        <v>0</v>
      </c>
      <c r="Y91" s="94">
        <f>IF(ISERROR(VLOOKUP(X91,FSGT5_Class!$AL$8:$AM$106,2,FALSE))=TRUE,VLOOKUP(X91,FSGT6_Class!$AL$8:$AM$107,2,FALSE),(VLOOKUP(X91,FSGT5_Class!$AL$8:$AM$106,2,FALSE)))</f>
        <v>0</v>
      </c>
    </row>
    <row r="92" spans="1:25" ht="15" x14ac:dyDescent="0.2">
      <c r="A92" s="168" t="str">
        <f t="shared" si="8"/>
        <v/>
      </c>
      <c r="B92" s="234"/>
      <c r="C92" s="174" t="str">
        <f t="shared" si="9"/>
        <v/>
      </c>
      <c r="D92" s="174"/>
      <c r="E92" s="176" t="str">
        <f t="shared" si="10"/>
        <v/>
      </c>
      <c r="F92" s="105"/>
      <c r="G92" s="104">
        <f>VLOOKUP(A92,Liste!$F$3:$T$1578,2,FALSE)</f>
        <v>0</v>
      </c>
      <c r="H92" s="104">
        <f>VLOOKUP(A92,Liste!$F$3:$T$1578,3,FALSE)</f>
        <v>0</v>
      </c>
      <c r="I92" s="104">
        <f>VLOOKUP(A92,Liste!$F$3:$T$1578,4,FALSE)</f>
        <v>0</v>
      </c>
      <c r="J92" s="104">
        <f>VLOOKUP(A92,Liste!$F$3:$T$1578,5,FALSE)</f>
        <v>0</v>
      </c>
      <c r="K92" s="104">
        <f>VLOOKUP(A92,Liste!$F$3:$T$1578,9,FALSE)</f>
        <v>0</v>
      </c>
      <c r="X92" s="246" t="str">
        <f t="shared" si="7"/>
        <v>0</v>
      </c>
      <c r="Y92" s="94">
        <f>IF(ISERROR(VLOOKUP(X92,FSGT5_Class!$AL$8:$AM$106,2,FALSE))=TRUE,VLOOKUP(X92,FSGT6_Class!$AL$8:$AM$107,2,FALSE),(VLOOKUP(X92,FSGT5_Class!$AL$8:$AM$106,2,FALSE)))</f>
        <v>0</v>
      </c>
    </row>
    <row r="93" spans="1:25" ht="15" x14ac:dyDescent="0.2">
      <c r="A93" s="168" t="str">
        <f t="shared" si="8"/>
        <v/>
      </c>
      <c r="B93" s="234"/>
      <c r="C93" s="174" t="str">
        <f t="shared" si="9"/>
        <v/>
      </c>
      <c r="D93" s="174"/>
      <c r="E93" s="176" t="str">
        <f t="shared" si="10"/>
        <v/>
      </c>
      <c r="F93" s="105"/>
      <c r="G93" s="104">
        <f>VLOOKUP(A93,Liste!$F$3:$T$1578,2,FALSE)</f>
        <v>0</v>
      </c>
      <c r="H93" s="104">
        <f>VLOOKUP(A93,Liste!$F$3:$T$1578,3,FALSE)</f>
        <v>0</v>
      </c>
      <c r="I93" s="104">
        <f>VLOOKUP(A93,Liste!$F$3:$T$1578,4,FALSE)</f>
        <v>0</v>
      </c>
      <c r="J93" s="104">
        <f>VLOOKUP(A93,Liste!$F$3:$T$1578,5,FALSE)</f>
        <v>0</v>
      </c>
      <c r="K93" s="104">
        <f>VLOOKUP(A93,Liste!$F$3:$T$1578,9,FALSE)</f>
        <v>0</v>
      </c>
      <c r="X93" s="246" t="str">
        <f t="shared" si="7"/>
        <v>0</v>
      </c>
      <c r="Y93" s="94">
        <f>IF(ISERROR(VLOOKUP(X93,FSGT5_Class!$AL$8:$AM$106,2,FALSE))=TRUE,VLOOKUP(X93,FSGT6_Class!$AL$8:$AM$107,2,FALSE),(VLOOKUP(X93,FSGT5_Class!$AL$8:$AM$106,2,FALSE)))</f>
        <v>0</v>
      </c>
    </row>
    <row r="94" spans="1:25" ht="15" x14ac:dyDescent="0.2">
      <c r="A94" s="168" t="str">
        <f t="shared" si="8"/>
        <v/>
      </c>
      <c r="B94" s="234"/>
      <c r="C94" s="174" t="str">
        <f t="shared" si="9"/>
        <v/>
      </c>
      <c r="D94" s="174"/>
      <c r="E94" s="176" t="str">
        <f t="shared" si="10"/>
        <v/>
      </c>
      <c r="F94" s="105"/>
      <c r="G94" s="104">
        <f>VLOOKUP(A94,Liste!$F$3:$T$1578,2,FALSE)</f>
        <v>0</v>
      </c>
      <c r="H94" s="104">
        <f>VLOOKUP(A94,Liste!$F$3:$T$1578,3,FALSE)</f>
        <v>0</v>
      </c>
      <c r="I94" s="104">
        <f>VLOOKUP(A94,Liste!$F$3:$T$1578,4,FALSE)</f>
        <v>0</v>
      </c>
      <c r="J94" s="104">
        <f>VLOOKUP(A94,Liste!$F$3:$T$1578,5,FALSE)</f>
        <v>0</v>
      </c>
      <c r="K94" s="104">
        <f>VLOOKUP(A94,Liste!$F$3:$T$1578,9,FALSE)</f>
        <v>0</v>
      </c>
      <c r="X94" s="246" t="str">
        <f t="shared" si="7"/>
        <v>0</v>
      </c>
      <c r="Y94" s="94">
        <f>IF(ISERROR(VLOOKUP(X94,FSGT5_Class!$AL$8:$AM$106,2,FALSE))=TRUE,VLOOKUP(X94,FSGT6_Class!$AL$8:$AM$107,2,FALSE),(VLOOKUP(X94,FSGT5_Class!$AL$8:$AM$106,2,FALSE)))</f>
        <v>0</v>
      </c>
    </row>
    <row r="95" spans="1:25" ht="15" x14ac:dyDescent="0.2">
      <c r="A95" s="168" t="str">
        <f t="shared" si="8"/>
        <v/>
      </c>
      <c r="B95" s="234"/>
      <c r="C95" s="174" t="str">
        <f t="shared" si="9"/>
        <v/>
      </c>
      <c r="D95" s="174"/>
      <c r="E95" s="176" t="str">
        <f t="shared" si="10"/>
        <v/>
      </c>
      <c r="F95" s="105"/>
      <c r="G95" s="104">
        <f>VLOOKUP(A95,Liste!$F$3:$T$1578,2,FALSE)</f>
        <v>0</v>
      </c>
      <c r="H95" s="104">
        <f>VLOOKUP(A95,Liste!$F$3:$T$1578,3,FALSE)</f>
        <v>0</v>
      </c>
      <c r="I95" s="104">
        <f>VLOOKUP(A95,Liste!$F$3:$T$1578,4,FALSE)</f>
        <v>0</v>
      </c>
      <c r="J95" s="104">
        <f>VLOOKUP(A95,Liste!$F$3:$T$1578,5,FALSE)</f>
        <v>0</v>
      </c>
      <c r="K95" s="104">
        <f>VLOOKUP(A95,Liste!$F$3:$T$1578,9,FALSE)</f>
        <v>0</v>
      </c>
      <c r="X95" s="246" t="str">
        <f t="shared" si="7"/>
        <v>0</v>
      </c>
      <c r="Y95" s="94">
        <f>IF(ISERROR(VLOOKUP(X95,FSGT5_Class!$AL$8:$AM$106,2,FALSE))=TRUE,VLOOKUP(X95,FSGT6_Class!$AL$8:$AM$107,2,FALSE),(VLOOKUP(X95,FSGT5_Class!$AL$8:$AM$106,2,FALSE)))</f>
        <v>0</v>
      </c>
    </row>
    <row r="96" spans="1:25" ht="15" x14ac:dyDescent="0.2">
      <c r="A96" s="168" t="str">
        <f t="shared" si="8"/>
        <v/>
      </c>
      <c r="B96" s="234"/>
      <c r="C96" s="174" t="str">
        <f t="shared" si="9"/>
        <v/>
      </c>
      <c r="D96" s="174"/>
      <c r="E96" s="176" t="str">
        <f t="shared" si="10"/>
        <v/>
      </c>
      <c r="F96" s="105"/>
      <c r="G96" s="104">
        <f>VLOOKUP(A96,Liste!$F$3:$T$1578,2,FALSE)</f>
        <v>0</v>
      </c>
      <c r="H96" s="104">
        <f>VLOOKUP(A96,Liste!$F$3:$T$1578,3,FALSE)</f>
        <v>0</v>
      </c>
      <c r="I96" s="104">
        <f>VLOOKUP(A96,Liste!$F$3:$T$1578,4,FALSE)</f>
        <v>0</v>
      </c>
      <c r="J96" s="104">
        <f>VLOOKUP(A96,Liste!$F$3:$T$1578,5,FALSE)</f>
        <v>0</v>
      </c>
      <c r="K96" s="104">
        <f>VLOOKUP(A96,Liste!$F$3:$T$1578,9,FALSE)</f>
        <v>0</v>
      </c>
      <c r="X96" s="246" t="str">
        <f t="shared" si="7"/>
        <v>0</v>
      </c>
      <c r="Y96" s="94">
        <f>IF(ISERROR(VLOOKUP(X96,FSGT5_Class!$AL$8:$AM$106,2,FALSE))=TRUE,VLOOKUP(X96,FSGT6_Class!$AL$8:$AM$107,2,FALSE),(VLOOKUP(X96,FSGT5_Class!$AL$8:$AM$106,2,FALSE)))</f>
        <v>0</v>
      </c>
    </row>
    <row r="97" spans="1:25" ht="15" x14ac:dyDescent="0.2">
      <c r="A97" s="168" t="str">
        <f t="shared" si="8"/>
        <v/>
      </c>
      <c r="B97" s="234"/>
      <c r="C97" s="174" t="str">
        <f t="shared" si="9"/>
        <v/>
      </c>
      <c r="D97" s="174"/>
      <c r="E97" s="176" t="str">
        <f t="shared" si="10"/>
        <v/>
      </c>
      <c r="F97" s="105"/>
      <c r="G97" s="104">
        <f>VLOOKUP(A97,Liste!$F$3:$T$1578,2,FALSE)</f>
        <v>0</v>
      </c>
      <c r="H97" s="104">
        <f>VLOOKUP(A97,Liste!$F$3:$T$1578,3,FALSE)</f>
        <v>0</v>
      </c>
      <c r="I97" s="104">
        <f>VLOOKUP(A97,Liste!$F$3:$T$1578,4,FALSE)</f>
        <v>0</v>
      </c>
      <c r="J97" s="104">
        <f>VLOOKUP(A97,Liste!$F$3:$T$1578,5,FALSE)</f>
        <v>0</v>
      </c>
      <c r="K97" s="104">
        <f>VLOOKUP(A97,Liste!$F$3:$T$1578,9,FALSE)</f>
        <v>0</v>
      </c>
      <c r="X97" s="246" t="str">
        <f t="shared" si="7"/>
        <v>0</v>
      </c>
      <c r="Y97" s="94">
        <f>IF(ISERROR(VLOOKUP(X97,FSGT5_Class!$AL$8:$AM$106,2,FALSE))=TRUE,VLOOKUP(X97,FSGT6_Class!$AL$8:$AM$107,2,FALSE),(VLOOKUP(X97,FSGT5_Class!$AL$8:$AM$106,2,FALSE)))</f>
        <v>0</v>
      </c>
    </row>
    <row r="98" spans="1:25" ht="15" x14ac:dyDescent="0.2">
      <c r="A98" s="168" t="str">
        <f t="shared" si="8"/>
        <v/>
      </c>
      <c r="B98" s="234"/>
      <c r="C98" s="174" t="str">
        <f t="shared" si="9"/>
        <v/>
      </c>
      <c r="D98" s="174"/>
      <c r="E98" s="176" t="str">
        <f t="shared" si="10"/>
        <v/>
      </c>
      <c r="F98" s="105"/>
      <c r="G98" s="104">
        <f>VLOOKUP(A98,Liste!$F$3:$T$1578,2,FALSE)</f>
        <v>0</v>
      </c>
      <c r="H98" s="104">
        <f>VLOOKUP(A98,Liste!$F$3:$T$1578,3,FALSE)</f>
        <v>0</v>
      </c>
      <c r="I98" s="104">
        <f>VLOOKUP(A98,Liste!$F$3:$T$1578,4,FALSE)</f>
        <v>0</v>
      </c>
      <c r="J98" s="104">
        <f>VLOOKUP(A98,Liste!$F$3:$T$1578,5,FALSE)</f>
        <v>0</v>
      </c>
      <c r="K98" s="104">
        <f>VLOOKUP(A98,Liste!$F$3:$T$1578,9,FALSE)</f>
        <v>0</v>
      </c>
      <c r="X98" s="246" t="str">
        <f t="shared" si="7"/>
        <v>0</v>
      </c>
      <c r="Y98" s="94">
        <f>IF(ISERROR(VLOOKUP(X98,FSGT5_Class!$AL$8:$AM$106,2,FALSE))=TRUE,VLOOKUP(X98,FSGT6_Class!$AL$8:$AM$107,2,FALSE),(VLOOKUP(X98,FSGT5_Class!$AL$8:$AM$106,2,FALSE)))</f>
        <v>0</v>
      </c>
    </row>
    <row r="99" spans="1:25" ht="15" x14ac:dyDescent="0.2">
      <c r="A99" s="168" t="str">
        <f t="shared" si="8"/>
        <v/>
      </c>
      <c r="B99" s="234"/>
      <c r="C99" s="174" t="str">
        <f t="shared" si="9"/>
        <v/>
      </c>
      <c r="D99" s="174"/>
      <c r="E99" s="176" t="str">
        <f t="shared" si="10"/>
        <v/>
      </c>
      <c r="F99" s="105"/>
      <c r="G99" s="104">
        <f>VLOOKUP(A99,Liste!$F$3:$T$1578,2,FALSE)</f>
        <v>0</v>
      </c>
      <c r="H99" s="104">
        <f>VLOOKUP(A99,Liste!$F$3:$T$1578,3,FALSE)</f>
        <v>0</v>
      </c>
      <c r="I99" s="104">
        <f>VLOOKUP(A99,Liste!$F$3:$T$1578,4,FALSE)</f>
        <v>0</v>
      </c>
      <c r="J99" s="104">
        <f>VLOOKUP(A99,Liste!$F$3:$T$1578,5,FALSE)</f>
        <v>0</v>
      </c>
      <c r="K99" s="104">
        <f>VLOOKUP(A99,Liste!$F$3:$T$1578,9,FALSE)</f>
        <v>0</v>
      </c>
      <c r="X99" s="246" t="str">
        <f t="shared" si="7"/>
        <v>0</v>
      </c>
      <c r="Y99" s="94">
        <f>IF(ISERROR(VLOOKUP(X99,FSGT5_Class!$AL$8:$AM$106,2,FALSE))=TRUE,VLOOKUP(X99,FSGT6_Class!$AL$8:$AM$107,2,FALSE),(VLOOKUP(X99,FSGT5_Class!$AL$8:$AM$106,2,FALSE)))</f>
        <v>0</v>
      </c>
    </row>
    <row r="100" spans="1:25" ht="15" x14ac:dyDescent="0.2">
      <c r="A100" s="168" t="str">
        <f t="shared" si="8"/>
        <v/>
      </c>
      <c r="B100" s="234"/>
      <c r="C100" s="174" t="str">
        <f t="shared" si="9"/>
        <v/>
      </c>
      <c r="D100" s="174"/>
      <c r="E100" s="176" t="str">
        <f t="shared" si="10"/>
        <v/>
      </c>
      <c r="F100" s="105"/>
      <c r="G100" s="104">
        <f>VLOOKUP(A100,Liste!$F$3:$T$1578,2,FALSE)</f>
        <v>0</v>
      </c>
      <c r="H100" s="104">
        <f>VLOOKUP(A100,Liste!$F$3:$T$1578,3,FALSE)</f>
        <v>0</v>
      </c>
      <c r="I100" s="104">
        <f>VLOOKUP(A100,Liste!$F$3:$T$1578,4,FALSE)</f>
        <v>0</v>
      </c>
      <c r="J100" s="104">
        <f>VLOOKUP(A100,Liste!$F$3:$T$1578,5,FALSE)</f>
        <v>0</v>
      </c>
      <c r="K100" s="104">
        <f>VLOOKUP(A100,Liste!$F$3:$T$1578,9,FALSE)</f>
        <v>0</v>
      </c>
      <c r="X100" s="246" t="str">
        <f t="shared" si="7"/>
        <v>0</v>
      </c>
      <c r="Y100" s="94">
        <f>IF(ISERROR(VLOOKUP(X100,FSGT5_Class!$AL$8:$AM$106,2,FALSE))=TRUE,VLOOKUP(X100,FSGT6_Class!$AL$8:$AM$107,2,FALSE),(VLOOKUP(X100,FSGT5_Class!$AL$8:$AM$106,2,FALSE)))</f>
        <v>0</v>
      </c>
    </row>
    <row r="101" spans="1:25" ht="15" x14ac:dyDescent="0.2">
      <c r="A101" s="168" t="str">
        <f t="shared" si="8"/>
        <v/>
      </c>
      <c r="B101" s="234"/>
      <c r="C101" s="174" t="str">
        <f t="shared" si="9"/>
        <v/>
      </c>
      <c r="D101" s="174"/>
      <c r="E101" s="176" t="str">
        <f t="shared" si="10"/>
        <v/>
      </c>
      <c r="F101" s="105"/>
      <c r="G101" s="104">
        <f>VLOOKUP(A101,Liste!$F$3:$T$1578,2,FALSE)</f>
        <v>0</v>
      </c>
      <c r="H101" s="104">
        <f>VLOOKUP(A101,Liste!$F$3:$T$1578,3,FALSE)</f>
        <v>0</v>
      </c>
      <c r="I101" s="104">
        <f>VLOOKUP(A101,Liste!$F$3:$T$1578,4,FALSE)</f>
        <v>0</v>
      </c>
      <c r="J101" s="104">
        <f>VLOOKUP(A101,Liste!$F$3:$T$1578,5,FALSE)</f>
        <v>0</v>
      </c>
      <c r="K101" s="104">
        <f>VLOOKUP(A101,Liste!$F$3:$T$1578,9,FALSE)</f>
        <v>0</v>
      </c>
      <c r="X101" s="246" t="str">
        <f t="shared" si="7"/>
        <v>0</v>
      </c>
      <c r="Y101" s="94">
        <f>IF(ISERROR(VLOOKUP(X101,FSGT5_Class!$AL$8:$AM$106,2,FALSE))=TRUE,VLOOKUP(X101,FSGT6_Class!$AL$8:$AM$107,2,FALSE),(VLOOKUP(X101,FSGT5_Class!$AL$8:$AM$106,2,FALSE)))</f>
        <v>0</v>
      </c>
    </row>
    <row r="102" spans="1:25" ht="15" x14ac:dyDescent="0.2">
      <c r="A102" s="168" t="str">
        <f t="shared" si="8"/>
        <v/>
      </c>
      <c r="B102" s="234"/>
      <c r="C102" s="174" t="str">
        <f t="shared" si="9"/>
        <v/>
      </c>
      <c r="D102" s="174"/>
      <c r="E102" s="176" t="str">
        <f t="shared" si="10"/>
        <v/>
      </c>
      <c r="F102" s="105"/>
      <c r="G102" s="104">
        <f>VLOOKUP(A102,Liste!$F$3:$T$1578,2,FALSE)</f>
        <v>0</v>
      </c>
      <c r="H102" s="104">
        <f>VLOOKUP(A102,Liste!$F$3:$T$1578,3,FALSE)</f>
        <v>0</v>
      </c>
      <c r="I102" s="104">
        <f>VLOOKUP(A102,Liste!$F$3:$T$1578,4,FALSE)</f>
        <v>0</v>
      </c>
      <c r="J102" s="104">
        <f>VLOOKUP(A102,Liste!$F$3:$T$1578,5,FALSE)</f>
        <v>0</v>
      </c>
      <c r="K102" s="104">
        <f>VLOOKUP(A102,Liste!$F$3:$T$1578,9,FALSE)</f>
        <v>0</v>
      </c>
      <c r="X102" s="246" t="str">
        <f t="shared" si="7"/>
        <v>0</v>
      </c>
      <c r="Y102" s="94">
        <f>IF(ISERROR(VLOOKUP(X102,FSGT5_Class!$AL$8:$AM$106,2,FALSE))=TRUE,VLOOKUP(X102,FSGT6_Class!$AL$8:$AM$107,2,FALSE),(VLOOKUP(X102,FSGT5_Class!$AL$8:$AM$106,2,FALSE)))</f>
        <v>0</v>
      </c>
    </row>
    <row r="103" spans="1:25" ht="14.25" x14ac:dyDescent="0.2">
      <c r="B103" s="234"/>
    </row>
    <row r="104" spans="1:25" ht="14.25" x14ac:dyDescent="0.2">
      <c r="B104" s="234"/>
    </row>
    <row r="105" spans="1:25" ht="14.25" hidden="1" x14ac:dyDescent="0.2">
      <c r="B105" s="234"/>
      <c r="F105" s="101">
        <v>0</v>
      </c>
    </row>
    <row r="106" spans="1:25" ht="14.25" x14ac:dyDescent="0.2">
      <c r="B106" s="234"/>
    </row>
    <row r="107" spans="1:25" ht="14.25" x14ac:dyDescent="0.2">
      <c r="B107" s="234"/>
    </row>
    <row r="108" spans="1:25" ht="14.25" x14ac:dyDescent="0.2">
      <c r="B108" s="234"/>
    </row>
    <row r="109" spans="1:25" ht="14.25" x14ac:dyDescent="0.2">
      <c r="B109" s="234"/>
    </row>
    <row r="110" spans="1:25" ht="14.25" x14ac:dyDescent="0.2">
      <c r="B110" s="234"/>
    </row>
    <row r="111" spans="1:25" ht="14.25" x14ac:dyDescent="0.2">
      <c r="B111" s="234"/>
    </row>
    <row r="112" spans="1:25" ht="14.25" x14ac:dyDescent="0.2">
      <c r="B112" s="234"/>
    </row>
    <row r="113" spans="2:2" ht="14.25" x14ac:dyDescent="0.2">
      <c r="B113" s="234"/>
    </row>
    <row r="114" spans="2:2" ht="14.25" x14ac:dyDescent="0.2">
      <c r="B114" s="234"/>
    </row>
    <row r="115" spans="2:2" ht="14.25" x14ac:dyDescent="0.2">
      <c r="B115" s="234"/>
    </row>
    <row r="116" spans="2:2" ht="14.25" x14ac:dyDescent="0.2">
      <c r="B116" s="234"/>
    </row>
    <row r="117" spans="2:2" ht="14.25" x14ac:dyDescent="0.2">
      <c r="B117" s="234"/>
    </row>
    <row r="118" spans="2:2" ht="14.25" x14ac:dyDescent="0.2">
      <c r="B118" s="234"/>
    </row>
    <row r="119" spans="2:2" ht="14.25" x14ac:dyDescent="0.2">
      <c r="B119" s="234"/>
    </row>
    <row r="120" spans="2:2" ht="14.25" x14ac:dyDescent="0.2">
      <c r="B120" s="234"/>
    </row>
    <row r="121" spans="2:2" ht="14.25" x14ac:dyDescent="0.2">
      <c r="B121" s="234"/>
    </row>
    <row r="122" spans="2:2" ht="14.25" x14ac:dyDescent="0.2">
      <c r="B122" s="234"/>
    </row>
    <row r="123" spans="2:2" ht="14.25" x14ac:dyDescent="0.2">
      <c r="B123" s="234"/>
    </row>
    <row r="124" spans="2:2" ht="14.25" x14ac:dyDescent="0.2">
      <c r="B124" s="234"/>
    </row>
    <row r="125" spans="2:2" ht="14.25" x14ac:dyDescent="0.2">
      <c r="B125" s="234"/>
    </row>
    <row r="126" spans="2:2" ht="14.25" x14ac:dyDescent="0.2">
      <c r="B126" s="234"/>
    </row>
    <row r="127" spans="2:2" ht="14.25" x14ac:dyDescent="0.2">
      <c r="B127" s="234"/>
    </row>
    <row r="128" spans="2:2" ht="14.25" x14ac:dyDescent="0.2">
      <c r="B128" s="234"/>
    </row>
    <row r="129" spans="2:2" ht="14.25" x14ac:dyDescent="0.2">
      <c r="B129" s="234"/>
    </row>
    <row r="130" spans="2:2" ht="14.25" x14ac:dyDescent="0.2">
      <c r="B130" s="234"/>
    </row>
    <row r="131" spans="2:2" ht="14.25" x14ac:dyDescent="0.2">
      <c r="B131" s="234"/>
    </row>
    <row r="132" spans="2:2" ht="14.25" x14ac:dyDescent="0.2">
      <c r="B132" s="234"/>
    </row>
    <row r="133" spans="2:2" ht="14.25" x14ac:dyDescent="0.2">
      <c r="B133" s="234"/>
    </row>
    <row r="134" spans="2:2" ht="14.25" x14ac:dyDescent="0.2">
      <c r="B134" s="234"/>
    </row>
    <row r="135" spans="2:2" ht="14.25" x14ac:dyDescent="0.2">
      <c r="B135" s="234"/>
    </row>
    <row r="136" spans="2:2" ht="14.25" x14ac:dyDescent="0.25">
      <c r="B136" s="235"/>
    </row>
    <row r="137" spans="2:2" ht="14.25" x14ac:dyDescent="0.25">
      <c r="B137" s="235"/>
    </row>
    <row r="138" spans="2:2" ht="14.25" x14ac:dyDescent="0.25">
      <c r="B138" s="235"/>
    </row>
    <row r="139" spans="2:2" ht="14.25" x14ac:dyDescent="0.25">
      <c r="B139" s="235"/>
    </row>
    <row r="140" spans="2:2" ht="14.25" x14ac:dyDescent="0.25">
      <c r="B140" s="235"/>
    </row>
    <row r="141" spans="2:2" ht="14.25" x14ac:dyDescent="0.25">
      <c r="B141" s="236"/>
    </row>
    <row r="142" spans="2:2" ht="14.25" x14ac:dyDescent="0.25">
      <c r="B142" s="235"/>
    </row>
    <row r="143" spans="2:2" ht="14.25" x14ac:dyDescent="0.25">
      <c r="B143" s="235"/>
    </row>
    <row r="144" spans="2:2" ht="14.25" x14ac:dyDescent="0.25">
      <c r="B144" s="235"/>
    </row>
    <row r="145" spans="2:2" ht="14.25" x14ac:dyDescent="0.25">
      <c r="B145" s="235"/>
    </row>
    <row r="146" spans="2:2" ht="14.25" x14ac:dyDescent="0.25">
      <c r="B146" s="235"/>
    </row>
    <row r="147" spans="2:2" ht="14.25" x14ac:dyDescent="0.25">
      <c r="B147" s="235"/>
    </row>
    <row r="148" spans="2:2" ht="14.25" x14ac:dyDescent="0.25">
      <c r="B148" s="235"/>
    </row>
    <row r="149" spans="2:2" ht="14.25" x14ac:dyDescent="0.25">
      <c r="B149" s="235"/>
    </row>
    <row r="150" spans="2:2" ht="14.25" x14ac:dyDescent="0.25">
      <c r="B150" s="235"/>
    </row>
    <row r="151" spans="2:2" ht="14.25" x14ac:dyDescent="0.25">
      <c r="B151" s="235"/>
    </row>
    <row r="152" spans="2:2" ht="14.25" x14ac:dyDescent="0.25">
      <c r="B152" s="235"/>
    </row>
    <row r="153" spans="2:2" ht="14.25" x14ac:dyDescent="0.25">
      <c r="B153" s="235"/>
    </row>
    <row r="154" spans="2:2" ht="14.25" x14ac:dyDescent="0.25">
      <c r="B154" s="235"/>
    </row>
    <row r="155" spans="2:2" ht="14.25" x14ac:dyDescent="0.25">
      <c r="B155" s="235"/>
    </row>
    <row r="156" spans="2:2" ht="14.25" x14ac:dyDescent="0.25">
      <c r="B156" s="235"/>
    </row>
    <row r="157" spans="2:2" ht="14.25" x14ac:dyDescent="0.25">
      <c r="B157" s="235"/>
    </row>
    <row r="158" spans="2:2" ht="14.25" x14ac:dyDescent="0.25">
      <c r="B158" s="235"/>
    </row>
    <row r="159" spans="2:2" ht="14.25" x14ac:dyDescent="0.25">
      <c r="B159" s="235"/>
    </row>
    <row r="160" spans="2:2" ht="14.25" x14ac:dyDescent="0.25">
      <c r="B160" s="235"/>
    </row>
    <row r="161" spans="2:2" ht="14.25" x14ac:dyDescent="0.25">
      <c r="B161" s="235"/>
    </row>
    <row r="162" spans="2:2" ht="14.25" x14ac:dyDescent="0.25">
      <c r="B162" s="235"/>
    </row>
    <row r="163" spans="2:2" ht="14.25" x14ac:dyDescent="0.25">
      <c r="B163" s="235"/>
    </row>
    <row r="164" spans="2:2" ht="14.25" x14ac:dyDescent="0.25">
      <c r="B164" s="235"/>
    </row>
    <row r="165" spans="2:2" ht="14.25" x14ac:dyDescent="0.25">
      <c r="B165" s="235"/>
    </row>
    <row r="166" spans="2:2" ht="14.25" x14ac:dyDescent="0.25">
      <c r="B166" s="235"/>
    </row>
    <row r="167" spans="2:2" ht="14.25" x14ac:dyDescent="0.25">
      <c r="B167" s="235"/>
    </row>
    <row r="168" spans="2:2" ht="14.25" x14ac:dyDescent="0.25">
      <c r="B168" s="235"/>
    </row>
    <row r="169" spans="2:2" ht="14.25" x14ac:dyDescent="0.25">
      <c r="B169" s="235"/>
    </row>
    <row r="170" spans="2:2" ht="14.25" x14ac:dyDescent="0.25">
      <c r="B170" s="235"/>
    </row>
    <row r="171" spans="2:2" ht="14.25" x14ac:dyDescent="0.25">
      <c r="B171" s="235"/>
    </row>
    <row r="172" spans="2:2" ht="14.25" x14ac:dyDescent="0.25">
      <c r="B172" s="235"/>
    </row>
    <row r="173" spans="2:2" ht="14.25" x14ac:dyDescent="0.25">
      <c r="B173" s="235"/>
    </row>
    <row r="174" spans="2:2" ht="14.25" x14ac:dyDescent="0.25">
      <c r="B174" s="235"/>
    </row>
    <row r="175" spans="2:2" ht="14.25" x14ac:dyDescent="0.25">
      <c r="B175" s="235"/>
    </row>
    <row r="176" spans="2:2" ht="14.25" x14ac:dyDescent="0.25">
      <c r="B176" s="235"/>
    </row>
    <row r="177" spans="2:2" ht="14.25" x14ac:dyDescent="0.25">
      <c r="B177" s="235"/>
    </row>
    <row r="178" spans="2:2" ht="14.25" x14ac:dyDescent="0.25">
      <c r="B178" s="235"/>
    </row>
  </sheetData>
  <mergeCells count="10">
    <mergeCell ref="F1:K1"/>
    <mergeCell ref="J2:K4"/>
    <mergeCell ref="F3:H3"/>
    <mergeCell ref="B5:E5"/>
    <mergeCell ref="F5:F6"/>
    <mergeCell ref="G5:G6"/>
    <mergeCell ref="H5:H6"/>
    <mergeCell ref="I5:I6"/>
    <mergeCell ref="J5:J6"/>
    <mergeCell ref="K5:K6"/>
  </mergeCells>
  <conditionalFormatting sqref="W7:W20">
    <cfRule type="cellIs" dxfId="54" priority="24" operator="notEqual">
      <formula>"X"</formula>
    </cfRule>
  </conditionalFormatting>
  <conditionalFormatting sqref="Z7:AG20">
    <cfRule type="cellIs" dxfId="53" priority="22" operator="equal">
      <formula>0</formula>
    </cfRule>
    <cfRule type="cellIs" dxfId="52" priority="23" operator="greaterThan">
      <formula>0</formula>
    </cfRule>
  </conditionalFormatting>
  <conditionalFormatting sqref="K7:K102 W7:W20 Z7:AU20">
    <cfRule type="containsErrors" dxfId="51" priority="21">
      <formula>ISERROR(K7)</formula>
    </cfRule>
  </conditionalFormatting>
  <conditionalFormatting sqref="AR7:AR20">
    <cfRule type="containsText" dxfId="50" priority="20" operator="containsText" text="NON">
      <formula>NOT(ISERROR(SEARCH("NON",AR7)))</formula>
    </cfRule>
  </conditionalFormatting>
  <conditionalFormatting sqref="K7:K102">
    <cfRule type="cellIs" dxfId="49" priority="18" operator="equal">
      <formula>0</formula>
    </cfRule>
    <cfRule type="containsErrors" dxfId="48" priority="19">
      <formula>ISERROR(K7)</formula>
    </cfRule>
  </conditionalFormatting>
  <conditionalFormatting sqref="K7:K102">
    <cfRule type="containsText" dxfId="47" priority="10" operator="containsText" text="M">
      <formula>NOT(ISERROR(SEARCH("M",K7)))</formula>
    </cfRule>
    <cfRule type="containsText" dxfId="46" priority="11" operator="containsText" text="F">
      <formula>NOT(ISERROR(SEARCH("F",K7)))</formula>
    </cfRule>
  </conditionalFormatting>
  <conditionalFormatting sqref="G7:J102">
    <cfRule type="cellIs" dxfId="45" priority="9" operator="equal">
      <formula>0</formula>
    </cfRule>
  </conditionalFormatting>
  <conditionalFormatting sqref="K1:K4 K7:K1048576">
    <cfRule type="cellIs" dxfId="44" priority="8" operator="equal">
      <formula>6</formula>
    </cfRule>
  </conditionalFormatting>
  <conditionalFormatting sqref="Y1:Y1048576 F1:F4 F7:F1048576">
    <cfRule type="uniqueValues" dxfId="43" priority="2"/>
  </conditionalFormatting>
  <conditionalFormatting sqref="B1:D1048576">
    <cfRule type="duplicateValues" dxfId="42" priority="1"/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2:AM107"/>
  <sheetViews>
    <sheetView tabSelected="1" workbookViewId="0">
      <pane ySplit="7" topLeftCell="A8" activePane="bottomLeft" state="frozen"/>
      <selection activeCell="B9" sqref="B9"/>
      <selection pane="bottomLeft" activeCell="B9" sqref="B9"/>
    </sheetView>
  </sheetViews>
  <sheetFormatPr baseColWidth="10" defaultRowHeight="15" x14ac:dyDescent="0.25"/>
  <cols>
    <col min="1" max="1" width="5" style="182" customWidth="1"/>
    <col min="2" max="2" width="5" style="182" hidden="1" customWidth="1"/>
    <col min="3" max="3" width="9" style="182" customWidth="1"/>
    <col min="4" max="6" width="23.42578125" style="182" customWidth="1"/>
    <col min="7" max="8" width="9.5703125" style="182" customWidth="1"/>
    <col min="9" max="9" width="4.5703125" style="197" customWidth="1"/>
    <col min="10" max="10" width="5.7109375" style="2" hidden="1" customWidth="1"/>
    <col min="11" max="11" width="8" style="2" customWidth="1"/>
    <col min="12" max="13" width="7.7109375" style="2" hidden="1" customWidth="1"/>
    <col min="14" max="14" width="7.5703125" style="2" customWidth="1"/>
    <col min="15" max="15" width="7.42578125" style="2" customWidth="1"/>
    <col min="16" max="37" width="11.42578125" style="182"/>
    <col min="38" max="38" width="18.42578125" style="182" hidden="1" customWidth="1"/>
    <col min="39" max="39" width="0" style="182" hidden="1" customWidth="1"/>
    <col min="40" max="16384" width="11.42578125" style="182"/>
  </cols>
  <sheetData>
    <row r="2" spans="1:39" s="101" customFormat="1" ht="26.25" thickBot="1" x14ac:dyDescent="0.3">
      <c r="A2" s="302" t="str">
        <f>Entete!B2</f>
        <v>CYCLO SAN MARTINOIS</v>
      </c>
      <c r="B2" s="302"/>
      <c r="C2" s="302"/>
      <c r="D2" s="302"/>
      <c r="E2" s="302"/>
      <c r="F2" s="302"/>
      <c r="G2" s="302"/>
      <c r="H2" s="302"/>
      <c r="I2" s="193"/>
      <c r="J2" s="216"/>
      <c r="K2" s="216"/>
      <c r="L2" s="216"/>
      <c r="M2" s="205" t="e">
        <f>MIN(M8:M57)</f>
        <v>#N/A</v>
      </c>
      <c r="N2" s="216"/>
      <c r="O2" s="216"/>
      <c r="AL2" s="146"/>
    </row>
    <row r="3" spans="1:39" s="101" customFormat="1" ht="15.75" customHeight="1" thickTop="1" x14ac:dyDescent="0.25">
      <c r="A3" s="189"/>
      <c r="B3" s="189"/>
      <c r="C3" s="189"/>
      <c r="D3" s="189"/>
      <c r="E3" s="189"/>
      <c r="F3" s="189"/>
      <c r="G3" s="294" t="s">
        <v>533</v>
      </c>
      <c r="H3" s="295"/>
      <c r="I3" s="226"/>
      <c r="J3" s="303" t="s">
        <v>1071</v>
      </c>
      <c r="K3" s="304"/>
      <c r="L3" s="304"/>
      <c r="M3" s="304"/>
      <c r="N3" s="305"/>
      <c r="O3" s="208"/>
      <c r="AL3" s="147"/>
    </row>
    <row r="4" spans="1:39" s="101" customFormat="1" ht="18.75" customHeight="1" x14ac:dyDescent="0.25">
      <c r="A4" s="323" t="str">
        <f>Entete!B4</f>
        <v>PRIX DE TOUTENANT - CLASSEMENT GENERAL</v>
      </c>
      <c r="B4" s="323"/>
      <c r="C4" s="323"/>
      <c r="D4" s="323"/>
      <c r="E4" s="323"/>
      <c r="F4" s="154" t="str">
        <f>Entete!B6</f>
        <v>22 JUIN 2014</v>
      </c>
      <c r="G4" s="296"/>
      <c r="H4" s="297"/>
      <c r="I4" s="227"/>
      <c r="J4" s="306"/>
      <c r="K4" s="307"/>
      <c r="L4" s="307"/>
      <c r="M4" s="307"/>
      <c r="N4" s="308"/>
      <c r="O4" s="137"/>
      <c r="AL4" s="103"/>
    </row>
    <row r="5" spans="1:39" s="101" customFormat="1" ht="15.75" customHeight="1" thickBot="1" x14ac:dyDescent="0.3">
      <c r="G5" s="296"/>
      <c r="H5" s="297"/>
      <c r="I5" s="228"/>
      <c r="J5" s="309"/>
      <c r="K5" s="310"/>
      <c r="L5" s="310"/>
      <c r="M5" s="310"/>
      <c r="N5" s="311"/>
      <c r="O5" s="137"/>
    </row>
    <row r="6" spans="1:39" s="207" customFormat="1" ht="13.5" customHeight="1" thickTop="1" x14ac:dyDescent="0.25">
      <c r="A6" s="298" t="s">
        <v>513</v>
      </c>
      <c r="B6" s="210"/>
      <c r="C6" s="300" t="s">
        <v>507</v>
      </c>
      <c r="D6" s="286" t="s">
        <v>295</v>
      </c>
      <c r="E6" s="288" t="s">
        <v>8</v>
      </c>
      <c r="F6" s="290" t="s">
        <v>0</v>
      </c>
      <c r="G6" s="281" t="s">
        <v>9</v>
      </c>
      <c r="H6" s="327">
        <v>6</v>
      </c>
      <c r="I6" s="142"/>
      <c r="J6" s="317" t="s">
        <v>597</v>
      </c>
      <c r="K6" s="318"/>
      <c r="L6" s="318"/>
      <c r="M6" s="212"/>
      <c r="N6" s="321" t="s">
        <v>544</v>
      </c>
      <c r="O6" s="213"/>
      <c r="P6" s="101"/>
      <c r="AL6" s="86"/>
      <c r="AM6" s="243"/>
    </row>
    <row r="7" spans="1:39" s="207" customFormat="1" ht="13.5" thickBot="1" x14ac:dyDescent="0.3">
      <c r="A7" s="326"/>
      <c r="B7" s="211"/>
      <c r="C7" s="301"/>
      <c r="D7" s="287"/>
      <c r="E7" s="289"/>
      <c r="F7" s="291"/>
      <c r="G7" s="282"/>
      <c r="H7" s="328"/>
      <c r="I7" s="142"/>
      <c r="J7" s="319"/>
      <c r="K7" s="320"/>
      <c r="L7" s="320"/>
      <c r="M7" s="213"/>
      <c r="N7" s="322"/>
      <c r="O7" s="213"/>
      <c r="P7" s="101"/>
      <c r="AL7" s="85"/>
      <c r="AM7" s="243"/>
    </row>
    <row r="8" spans="1:39" ht="15.75" thickTop="1" x14ac:dyDescent="0.25">
      <c r="A8" s="106">
        <v>1</v>
      </c>
      <c r="B8" s="157">
        <f>IF(A8="A",0,IF(A8="NC",0,1))</f>
        <v>1</v>
      </c>
      <c r="C8" s="105">
        <v>513</v>
      </c>
      <c r="D8" s="106" t="str">
        <f>VLOOKUP(C8,FSGT6_Inscr!$F$7:$K$102,2,TRUE)</f>
        <v>DEMORTIERE</v>
      </c>
      <c r="E8" s="106" t="str">
        <f>VLOOKUP(C8,FSGT6_Inscr!$F$7:$K$102,3,TRUE)</f>
        <v>Aude</v>
      </c>
      <c r="F8" s="106" t="str">
        <f>VLOOKUP(C8,FSGT6_Inscr!$F$7:$K$102,4,TRUE)</f>
        <v>Buxy</v>
      </c>
      <c r="G8" s="106">
        <f>VLOOKUP(C8,FSGT6_Inscr!$F$7:$K$102,5,TRUE)</f>
        <v>71</v>
      </c>
      <c r="H8" s="106">
        <f>VLOOKUP(C8,FSGT6_Inscr!$F$7:$K$102,6,TRUE)</f>
        <v>6</v>
      </c>
      <c r="I8" s="196"/>
      <c r="J8" s="159">
        <f>IF(H8=6,1,0)*B8</f>
        <v>1</v>
      </c>
      <c r="K8" s="109">
        <f>SUM($J$8:J8)*J8</f>
        <v>1</v>
      </c>
      <c r="L8" s="160">
        <f>(100-(K8*4)+4)*J8</f>
        <v>100</v>
      </c>
      <c r="M8" s="201">
        <f>IF(L8&gt;0,L8,"")</f>
        <v>100</v>
      </c>
      <c r="N8" s="217">
        <f t="shared" ref="N8:N39" si="0">IF(AND(H8=6),IF(A8="NC",$M$2,M8))</f>
        <v>100</v>
      </c>
      <c r="O8" s="109"/>
      <c r="P8" s="101"/>
      <c r="AL8" s="182" t="str">
        <f t="shared" ref="AL8:AL26" si="1">CONCATENATE(C8,D8)</f>
        <v>513DEMORTIERE</v>
      </c>
      <c r="AM8" s="182">
        <f t="shared" ref="AM8:AM26" si="2">C8</f>
        <v>513</v>
      </c>
    </row>
    <row r="9" spans="1:39" x14ac:dyDescent="0.25">
      <c r="A9" s="106">
        <v>2</v>
      </c>
      <c r="B9" s="157">
        <f t="shared" ref="B9:B57" si="3">IF(A9="A",0,IF(A9="NC",0,1))</f>
        <v>1</v>
      </c>
      <c r="C9" s="105">
        <v>506</v>
      </c>
      <c r="D9" s="106" t="str">
        <f>VLOOKUP(C9,FSGT6_Inscr!$F$7:$K$102,2,TRUE)</f>
        <v>GUIGUE</v>
      </c>
      <c r="E9" s="106" t="str">
        <f>VLOOKUP(C9,FSGT6_Inscr!$F$7:$K$102,3,TRUE)</f>
        <v>Jordi</v>
      </c>
      <c r="F9" s="106" t="str">
        <f>VLOOKUP(C9,FSGT6_Inscr!$F$7:$K$102,4,TRUE)</f>
        <v>UV Chalon</v>
      </c>
      <c r="G9" s="106">
        <f>VLOOKUP(C9,FSGT6_Inscr!$F$7:$K$102,5,TRUE)</f>
        <v>71</v>
      </c>
      <c r="H9" s="106">
        <f>VLOOKUP(C9,FSGT6_Inscr!$F$7:$K$102,6,TRUE)</f>
        <v>6</v>
      </c>
      <c r="I9" s="196"/>
      <c r="J9" s="159">
        <f t="shared" ref="J9:J57" si="4">IF(H9=6,1,0)*B9</f>
        <v>1</v>
      </c>
      <c r="K9" s="109">
        <f>SUM($J$8:J9)*J9</f>
        <v>2</v>
      </c>
      <c r="L9" s="160">
        <f t="shared" ref="L9:L57" si="5">(100-(K9*4)+4)*J9</f>
        <v>96</v>
      </c>
      <c r="M9" s="201">
        <f t="shared" ref="M9:M57" si="6">IF(L9&gt;0,L9,"")</f>
        <v>96</v>
      </c>
      <c r="N9" s="217">
        <f t="shared" si="0"/>
        <v>96</v>
      </c>
      <c r="O9" s="109"/>
      <c r="P9" s="101"/>
      <c r="AL9" s="182" t="str">
        <f t="shared" si="1"/>
        <v>506GUIGUE</v>
      </c>
      <c r="AM9" s="182">
        <f t="shared" si="2"/>
        <v>506</v>
      </c>
    </row>
    <row r="10" spans="1:39" x14ac:dyDescent="0.25">
      <c r="A10" s="106">
        <v>3</v>
      </c>
      <c r="B10" s="157">
        <f t="shared" si="3"/>
        <v>1</v>
      </c>
      <c r="C10" s="105">
        <v>517</v>
      </c>
      <c r="D10" s="106" t="str">
        <f>VLOOKUP(C10,FSGT6_Inscr!$F$7:$K$102,2,TRUE)</f>
        <v>ROBINSON</v>
      </c>
      <c r="E10" s="106" t="str">
        <f>VLOOKUP(C10,FSGT6_Inscr!$F$7:$K$102,3,TRUE)</f>
        <v>Kenneth</v>
      </c>
      <c r="F10" s="106" t="str">
        <f>VLOOKUP(C10,FSGT6_Inscr!$F$7:$K$102,4,TRUE)</f>
        <v>Joncy</v>
      </c>
      <c r="G10" s="106">
        <f>VLOOKUP(C10,FSGT6_Inscr!$F$7:$K$102,5,TRUE)</f>
        <v>71</v>
      </c>
      <c r="H10" s="106">
        <f>VLOOKUP(C10,FSGT6_Inscr!$F$7:$K$102,6,TRUE)</f>
        <v>6</v>
      </c>
      <c r="I10" s="196"/>
      <c r="J10" s="159">
        <f t="shared" si="4"/>
        <v>1</v>
      </c>
      <c r="K10" s="109">
        <f>SUM($J$8:J10)*J10</f>
        <v>3</v>
      </c>
      <c r="L10" s="160">
        <f t="shared" si="5"/>
        <v>92</v>
      </c>
      <c r="M10" s="201">
        <f t="shared" si="6"/>
        <v>92</v>
      </c>
      <c r="N10" s="217">
        <f t="shared" si="0"/>
        <v>92</v>
      </c>
      <c r="O10" s="109"/>
      <c r="P10" s="101"/>
      <c r="AL10" s="182" t="str">
        <f t="shared" si="1"/>
        <v>517ROBINSON</v>
      </c>
      <c r="AM10" s="182">
        <f t="shared" si="2"/>
        <v>517</v>
      </c>
    </row>
    <row r="11" spans="1:39" x14ac:dyDescent="0.25">
      <c r="A11" s="106">
        <v>4</v>
      </c>
      <c r="B11" s="157">
        <f t="shared" si="3"/>
        <v>1</v>
      </c>
      <c r="C11" s="105">
        <v>502</v>
      </c>
      <c r="D11" s="106" t="str">
        <f>VLOOKUP(C11,FSGT6_Inscr!$F$7:$K$102,2,TRUE)</f>
        <v>BADOUX</v>
      </c>
      <c r="E11" s="106" t="str">
        <f>VLOOKUP(C11,FSGT6_Inscr!$F$7:$K$102,3,TRUE)</f>
        <v>Georges</v>
      </c>
      <c r="F11" s="106" t="str">
        <f>VLOOKUP(C11,FSGT6_Inscr!$F$7:$K$102,4,TRUE)</f>
        <v>ASPTT Chalon</v>
      </c>
      <c r="G11" s="106">
        <f>VLOOKUP(C11,FSGT6_Inscr!$F$7:$K$102,5,TRUE)</f>
        <v>71</v>
      </c>
      <c r="H11" s="106">
        <f>VLOOKUP(C11,FSGT6_Inscr!$F$7:$K$102,6,TRUE)</f>
        <v>6</v>
      </c>
      <c r="I11" s="196"/>
      <c r="J11" s="159">
        <f t="shared" si="4"/>
        <v>1</v>
      </c>
      <c r="K11" s="109">
        <f>SUM($J$8:J11)*J11</f>
        <v>4</v>
      </c>
      <c r="L11" s="160">
        <f t="shared" si="5"/>
        <v>88</v>
      </c>
      <c r="M11" s="201">
        <f t="shared" si="6"/>
        <v>88</v>
      </c>
      <c r="N11" s="217">
        <f t="shared" si="0"/>
        <v>88</v>
      </c>
      <c r="O11" s="109"/>
      <c r="P11" s="101"/>
      <c r="AL11" s="182" t="str">
        <f t="shared" si="1"/>
        <v>502BADOUX</v>
      </c>
      <c r="AM11" s="182">
        <f t="shared" si="2"/>
        <v>502</v>
      </c>
    </row>
    <row r="12" spans="1:39" x14ac:dyDescent="0.25">
      <c r="A12" s="106">
        <v>5</v>
      </c>
      <c r="B12" s="157">
        <f t="shared" si="3"/>
        <v>1</v>
      </c>
      <c r="C12" s="105">
        <v>509</v>
      </c>
      <c r="D12" s="106" t="str">
        <f>VLOOKUP(C12,FSGT6_Inscr!$F$7:$K$102,2,TRUE)</f>
        <v>SIDOTI</v>
      </c>
      <c r="E12" s="106" t="str">
        <f>VLOOKUP(C12,FSGT6_Inscr!$F$7:$K$102,3,TRUE)</f>
        <v>Michel</v>
      </c>
      <c r="F12" s="106" t="str">
        <f>VLOOKUP(C12,FSGT6_Inscr!$F$7:$K$102,4,TRUE)</f>
        <v>VS Chalon</v>
      </c>
      <c r="G12" s="106">
        <f>VLOOKUP(C12,FSGT6_Inscr!$F$7:$K$102,5,TRUE)</f>
        <v>71</v>
      </c>
      <c r="H12" s="106">
        <f>VLOOKUP(C12,FSGT6_Inscr!$F$7:$K$102,6,TRUE)</f>
        <v>6</v>
      </c>
      <c r="I12" s="196"/>
      <c r="J12" s="159">
        <f t="shared" si="4"/>
        <v>1</v>
      </c>
      <c r="K12" s="109">
        <f>SUM($J$8:J12)*J12</f>
        <v>5</v>
      </c>
      <c r="L12" s="160">
        <f t="shared" si="5"/>
        <v>84</v>
      </c>
      <c r="M12" s="201">
        <f t="shared" si="6"/>
        <v>84</v>
      </c>
      <c r="N12" s="217">
        <f t="shared" si="0"/>
        <v>84</v>
      </c>
      <c r="O12" s="109"/>
      <c r="P12" s="101"/>
      <c r="AL12" s="182" t="str">
        <f t="shared" si="1"/>
        <v>509SIDOTI</v>
      </c>
      <c r="AM12" s="182">
        <f t="shared" si="2"/>
        <v>509</v>
      </c>
    </row>
    <row r="13" spans="1:39" x14ac:dyDescent="0.25">
      <c r="A13" s="106">
        <v>6</v>
      </c>
      <c r="B13" s="157">
        <f t="shared" si="3"/>
        <v>1</v>
      </c>
      <c r="C13" s="105">
        <v>505</v>
      </c>
      <c r="D13" s="106" t="str">
        <f>VLOOKUP(C13,FSGT6_Inscr!$F$7:$K$102,2,TRUE)</f>
        <v>FLAMIER</v>
      </c>
      <c r="E13" s="106" t="str">
        <f>VLOOKUP(C13,FSGT6_Inscr!$F$7:$K$102,3,TRUE)</f>
        <v>Robert</v>
      </c>
      <c r="F13" s="106" t="str">
        <f>VLOOKUP(C13,FSGT6_Inscr!$F$7:$K$102,4,TRUE)</f>
        <v>Tournus</v>
      </c>
      <c r="G13" s="106">
        <f>VLOOKUP(C13,FSGT6_Inscr!$F$7:$K$102,5,TRUE)</f>
        <v>71</v>
      </c>
      <c r="H13" s="106">
        <f>VLOOKUP(C13,FSGT6_Inscr!$F$7:$K$102,6,TRUE)</f>
        <v>6</v>
      </c>
      <c r="I13" s="196"/>
      <c r="J13" s="159">
        <f t="shared" si="4"/>
        <v>1</v>
      </c>
      <c r="K13" s="109">
        <f>SUM($J$8:J13)*J13</f>
        <v>6</v>
      </c>
      <c r="L13" s="160">
        <f t="shared" si="5"/>
        <v>80</v>
      </c>
      <c r="M13" s="201">
        <f t="shared" si="6"/>
        <v>80</v>
      </c>
      <c r="N13" s="217">
        <f t="shared" si="0"/>
        <v>80</v>
      </c>
      <c r="O13" s="109"/>
      <c r="P13" s="101"/>
      <c r="AL13" s="182" t="str">
        <f t="shared" si="1"/>
        <v>505FLAMIER</v>
      </c>
      <c r="AM13" s="182">
        <f t="shared" si="2"/>
        <v>505</v>
      </c>
    </row>
    <row r="14" spans="1:39" x14ac:dyDescent="0.25">
      <c r="A14" s="106">
        <v>7</v>
      </c>
      <c r="B14" s="157">
        <f t="shared" si="3"/>
        <v>1</v>
      </c>
      <c r="C14" s="105">
        <v>518</v>
      </c>
      <c r="D14" s="106" t="str">
        <f>VLOOKUP(C14,FSGT6_Inscr!$F$7:$K$102,2,TRUE)</f>
        <v>MAILLOT</v>
      </c>
      <c r="E14" s="106" t="str">
        <f>VLOOKUP(C14,FSGT6_Inscr!$F$7:$K$102,3,TRUE)</f>
        <v>Corinne</v>
      </c>
      <c r="F14" s="106" t="str">
        <f>VLOOKUP(C14,FSGT6_Inscr!$F$7:$K$102,4,TRUE)</f>
        <v>St-Martin en Br.</v>
      </c>
      <c r="G14" s="106">
        <f>VLOOKUP(C14,FSGT6_Inscr!$F$7:$K$102,5,TRUE)</f>
        <v>71</v>
      </c>
      <c r="H14" s="106">
        <f>VLOOKUP(C14,FSGT6_Inscr!$F$7:$K$102,6,TRUE)</f>
        <v>6</v>
      </c>
      <c r="I14" s="196"/>
      <c r="J14" s="159">
        <f t="shared" si="4"/>
        <v>1</v>
      </c>
      <c r="K14" s="109">
        <f>SUM($J$8:J14)*J14</f>
        <v>7</v>
      </c>
      <c r="L14" s="160">
        <f t="shared" si="5"/>
        <v>76</v>
      </c>
      <c r="M14" s="201">
        <f t="shared" si="6"/>
        <v>76</v>
      </c>
      <c r="N14" s="217">
        <f t="shared" si="0"/>
        <v>76</v>
      </c>
      <c r="O14" s="109"/>
      <c r="P14" s="101"/>
      <c r="AL14" s="182" t="str">
        <f t="shared" si="1"/>
        <v>518MAILLOT</v>
      </c>
      <c r="AM14" s="182">
        <f>C14</f>
        <v>518</v>
      </c>
    </row>
    <row r="15" spans="1:39" x14ac:dyDescent="0.25">
      <c r="A15" s="106">
        <v>8</v>
      </c>
      <c r="B15" s="157">
        <f t="shared" si="3"/>
        <v>1</v>
      </c>
      <c r="C15" s="105">
        <v>512</v>
      </c>
      <c r="D15" s="106" t="str">
        <f>VLOOKUP(C15,FSGT6_Inscr!$F$7:$K$102,2,TRUE)</f>
        <v>BONIN</v>
      </c>
      <c r="E15" s="106" t="str">
        <f>VLOOKUP(C15,FSGT6_Inscr!$F$7:$K$102,3,TRUE)</f>
        <v>Gilbert</v>
      </c>
      <c r="F15" s="106" t="str">
        <f>VLOOKUP(C15,FSGT6_Inscr!$F$7:$K$102,4,TRUE)</f>
        <v>Creusot VS</v>
      </c>
      <c r="G15" s="106">
        <f>VLOOKUP(C15,FSGT6_Inscr!$F$7:$K$102,5,TRUE)</f>
        <v>71</v>
      </c>
      <c r="H15" s="106">
        <f>VLOOKUP(C15,FSGT6_Inscr!$F$7:$K$102,6,TRUE)</f>
        <v>6</v>
      </c>
      <c r="I15" s="196"/>
      <c r="J15" s="159">
        <f t="shared" si="4"/>
        <v>1</v>
      </c>
      <c r="K15" s="109">
        <f>SUM($J$8:J15)*J15</f>
        <v>8</v>
      </c>
      <c r="L15" s="160">
        <f t="shared" si="5"/>
        <v>72</v>
      </c>
      <c r="M15" s="201">
        <f t="shared" si="6"/>
        <v>72</v>
      </c>
      <c r="N15" s="217">
        <f t="shared" si="0"/>
        <v>72</v>
      </c>
      <c r="O15" s="109"/>
      <c r="P15" s="101"/>
      <c r="AL15" s="182" t="str">
        <f t="shared" si="1"/>
        <v>512BONIN</v>
      </c>
      <c r="AM15" s="182">
        <f t="shared" si="2"/>
        <v>512</v>
      </c>
    </row>
    <row r="16" spans="1:39" x14ac:dyDescent="0.25">
      <c r="A16" s="106">
        <v>9</v>
      </c>
      <c r="B16" s="157">
        <f t="shared" si="3"/>
        <v>1</v>
      </c>
      <c r="C16" s="105">
        <v>507</v>
      </c>
      <c r="D16" s="106" t="str">
        <f>VLOOKUP(C16,FSGT6_Inscr!$F$7:$K$102,2,TRUE)</f>
        <v>GUIGE</v>
      </c>
      <c r="E16" s="106" t="str">
        <f>VLOOKUP(C16,FSGT6_Inscr!$F$7:$K$102,3,TRUE)</f>
        <v>Joel</v>
      </c>
      <c r="F16" s="106" t="str">
        <f>VLOOKUP(C16,FSGT6_Inscr!$F$7:$K$102,4,TRUE)</f>
        <v>UV Chalon</v>
      </c>
      <c r="G16" s="106">
        <f>VLOOKUP(C16,FSGT6_Inscr!$F$7:$K$102,5,TRUE)</f>
        <v>71</v>
      </c>
      <c r="H16" s="106">
        <f>VLOOKUP(C16,FSGT6_Inscr!$F$7:$K$102,6,TRUE)</f>
        <v>6</v>
      </c>
      <c r="I16" s="196"/>
      <c r="J16" s="159">
        <f t="shared" si="4"/>
        <v>1</v>
      </c>
      <c r="K16" s="109">
        <f>SUM($J$8:J16)*J16</f>
        <v>9</v>
      </c>
      <c r="L16" s="160">
        <f t="shared" si="5"/>
        <v>68</v>
      </c>
      <c r="M16" s="201">
        <f t="shared" si="6"/>
        <v>68</v>
      </c>
      <c r="N16" s="217">
        <f t="shared" si="0"/>
        <v>68</v>
      </c>
      <c r="O16" s="109"/>
      <c r="P16" s="101"/>
      <c r="AL16" s="182" t="str">
        <f t="shared" si="1"/>
        <v>507GUIGE</v>
      </c>
      <c r="AM16" s="182">
        <f t="shared" si="2"/>
        <v>507</v>
      </c>
    </row>
    <row r="17" spans="1:39" x14ac:dyDescent="0.25">
      <c r="A17" s="106">
        <v>10</v>
      </c>
      <c r="B17" s="157">
        <f t="shared" si="3"/>
        <v>1</v>
      </c>
      <c r="C17" s="105">
        <v>516</v>
      </c>
      <c r="D17" s="106" t="str">
        <f>VLOOKUP(C17,FSGT6_Inscr!$F$7:$K$102,2,TRUE)</f>
        <v>POMMIER</v>
      </c>
      <c r="E17" s="106" t="str">
        <f>VLOOKUP(C17,FSGT6_Inscr!$F$7:$K$102,3,TRUE)</f>
        <v>Annick</v>
      </c>
      <c r="F17" s="106" t="str">
        <f>VLOOKUP(C17,FSGT6_Inscr!$F$7:$K$102,4,TRUE)</f>
        <v>CC Replonges</v>
      </c>
      <c r="G17" s="106" t="str">
        <f>VLOOKUP(C17,FSGT6_Inscr!$F$7:$K$102,5,TRUE)</f>
        <v>01</v>
      </c>
      <c r="H17" s="106">
        <f>VLOOKUP(C17,FSGT6_Inscr!$F$7:$K$102,6,TRUE)</f>
        <v>6</v>
      </c>
      <c r="I17" s="196"/>
      <c r="J17" s="159">
        <f t="shared" si="4"/>
        <v>1</v>
      </c>
      <c r="K17" s="109">
        <f>SUM($J$8:J17)*J17</f>
        <v>10</v>
      </c>
      <c r="L17" s="160">
        <f t="shared" si="5"/>
        <v>64</v>
      </c>
      <c r="M17" s="201">
        <f t="shared" si="6"/>
        <v>64</v>
      </c>
      <c r="N17" s="217">
        <f t="shared" si="0"/>
        <v>64</v>
      </c>
      <c r="O17" s="109"/>
      <c r="P17" s="101"/>
      <c r="AL17" s="182" t="str">
        <f t="shared" si="1"/>
        <v>516POMMIER</v>
      </c>
      <c r="AM17" s="182">
        <f t="shared" si="2"/>
        <v>516</v>
      </c>
    </row>
    <row r="18" spans="1:39" x14ac:dyDescent="0.25">
      <c r="A18" s="106">
        <v>11</v>
      </c>
      <c r="B18" s="157">
        <f t="shared" si="3"/>
        <v>1</v>
      </c>
      <c r="C18" s="105">
        <v>510</v>
      </c>
      <c r="D18" s="106" t="str">
        <f>VLOOKUP(C18,FSGT6_Inscr!$F$7:$K$102,2,TRUE)</f>
        <v>GROS</v>
      </c>
      <c r="E18" s="106" t="str">
        <f>VLOOKUP(C18,FSGT6_Inscr!$F$7:$K$102,3,TRUE)</f>
        <v>Guy</v>
      </c>
      <c r="F18" s="106" t="str">
        <f>VLOOKUP(C18,FSGT6_Inscr!$F$7:$K$102,4,TRUE)</f>
        <v>ASPTT Chalon</v>
      </c>
      <c r="G18" s="106">
        <f>VLOOKUP(C18,FSGT6_Inscr!$F$7:$K$102,5,TRUE)</f>
        <v>71</v>
      </c>
      <c r="H18" s="106">
        <f>VLOOKUP(C18,FSGT6_Inscr!$F$7:$K$102,6,TRUE)</f>
        <v>6</v>
      </c>
      <c r="I18" s="196"/>
      <c r="J18" s="159">
        <f t="shared" si="4"/>
        <v>1</v>
      </c>
      <c r="K18" s="109">
        <f>SUM($J$8:J18)*J18</f>
        <v>11</v>
      </c>
      <c r="L18" s="160">
        <f t="shared" si="5"/>
        <v>60</v>
      </c>
      <c r="M18" s="201">
        <f t="shared" si="6"/>
        <v>60</v>
      </c>
      <c r="N18" s="217">
        <f t="shared" si="0"/>
        <v>60</v>
      </c>
      <c r="O18" s="109"/>
      <c r="P18" s="101"/>
      <c r="AL18" s="182" t="str">
        <f t="shared" si="1"/>
        <v>510GROS</v>
      </c>
      <c r="AM18" s="182">
        <f t="shared" si="2"/>
        <v>510</v>
      </c>
    </row>
    <row r="19" spans="1:39" x14ac:dyDescent="0.25">
      <c r="A19" s="106">
        <v>12</v>
      </c>
      <c r="B19" s="157">
        <f t="shared" si="3"/>
        <v>1</v>
      </c>
      <c r="C19" s="105">
        <v>514</v>
      </c>
      <c r="D19" s="106" t="str">
        <f>VLOOKUP(C19,FSGT6_Inscr!$F$7:$K$102,2,TRUE)</f>
        <v>DUBESSAY</v>
      </c>
      <c r="E19" s="106" t="str">
        <f>VLOOKUP(C19,FSGT6_Inscr!$F$7:$K$102,3,TRUE)</f>
        <v>Lucie</v>
      </c>
      <c r="F19" s="106" t="str">
        <f>VLOOKUP(C19,FSGT6_Inscr!$F$7:$K$102,4,TRUE)</f>
        <v xml:space="preserve">Melay </v>
      </c>
      <c r="G19" s="106">
        <f>VLOOKUP(C19,FSGT6_Inscr!$F$7:$K$102,5,TRUE)</f>
        <v>71</v>
      </c>
      <c r="H19" s="106">
        <f>VLOOKUP(C19,FSGT6_Inscr!$F$7:$K$102,6,TRUE)</f>
        <v>6</v>
      </c>
      <c r="I19" s="196"/>
      <c r="J19" s="159">
        <f t="shared" si="4"/>
        <v>1</v>
      </c>
      <c r="K19" s="109">
        <f>SUM($J$8:J19)*J19</f>
        <v>12</v>
      </c>
      <c r="L19" s="160">
        <f t="shared" si="5"/>
        <v>56</v>
      </c>
      <c r="M19" s="201">
        <f t="shared" si="6"/>
        <v>56</v>
      </c>
      <c r="N19" s="217">
        <f t="shared" si="0"/>
        <v>56</v>
      </c>
      <c r="O19" s="109"/>
      <c r="P19" s="101"/>
      <c r="AL19" s="182" t="str">
        <f t="shared" si="1"/>
        <v>514DUBESSAY</v>
      </c>
      <c r="AM19" s="182">
        <f t="shared" si="2"/>
        <v>514</v>
      </c>
    </row>
    <row r="20" spans="1:39" x14ac:dyDescent="0.25">
      <c r="A20" s="106">
        <v>13</v>
      </c>
      <c r="B20" s="157">
        <f t="shared" si="3"/>
        <v>1</v>
      </c>
      <c r="C20" s="105">
        <v>508</v>
      </c>
      <c r="D20" s="106" t="str">
        <f>VLOOKUP(C20,FSGT6_Inscr!$F$7:$K$102,2,TRUE)</f>
        <v>DAVEN</v>
      </c>
      <c r="E20" s="106" t="str">
        <f>VLOOKUP(C20,FSGT6_Inscr!$F$7:$K$102,3,TRUE)</f>
        <v>Roger</v>
      </c>
      <c r="F20" s="106" t="str">
        <f>VLOOKUP(C20,FSGT6_Inscr!$F$7:$K$102,4,TRUE)</f>
        <v>St-Martin en Br.</v>
      </c>
      <c r="G20" s="106">
        <f>VLOOKUP(C20,FSGT6_Inscr!$F$7:$K$102,5,TRUE)</f>
        <v>71</v>
      </c>
      <c r="H20" s="106">
        <f>VLOOKUP(C20,FSGT6_Inscr!$F$7:$K$102,6,TRUE)</f>
        <v>6</v>
      </c>
      <c r="I20" s="196"/>
      <c r="J20" s="159">
        <f t="shared" si="4"/>
        <v>1</v>
      </c>
      <c r="K20" s="109">
        <f>SUM($J$8:J20)*J20</f>
        <v>13</v>
      </c>
      <c r="L20" s="160">
        <f t="shared" si="5"/>
        <v>52</v>
      </c>
      <c r="M20" s="201">
        <f t="shared" si="6"/>
        <v>52</v>
      </c>
      <c r="N20" s="217">
        <f t="shared" si="0"/>
        <v>52</v>
      </c>
      <c r="O20" s="109"/>
      <c r="P20" s="101"/>
      <c r="AL20" s="182" t="str">
        <f t="shared" si="1"/>
        <v>508DAVEN</v>
      </c>
      <c r="AM20" s="182">
        <f t="shared" si="2"/>
        <v>508</v>
      </c>
    </row>
    <row r="21" spans="1:39" x14ac:dyDescent="0.25">
      <c r="A21" s="106"/>
      <c r="B21" s="157">
        <f t="shared" si="3"/>
        <v>1</v>
      </c>
      <c r="C21" s="105"/>
      <c r="D21" s="106" t="e">
        <f>VLOOKUP(C21,FSGT6_Inscr!$F$7:$K$102,2,TRUE)</f>
        <v>#N/A</v>
      </c>
      <c r="E21" s="106" t="e">
        <f>VLOOKUP(C21,FSGT6_Inscr!$F$7:$K$102,3,TRUE)</f>
        <v>#N/A</v>
      </c>
      <c r="F21" s="106" t="e">
        <f>VLOOKUP(C21,FSGT6_Inscr!$F$7:$K$102,4,TRUE)</f>
        <v>#N/A</v>
      </c>
      <c r="G21" s="106" t="e">
        <f>VLOOKUP(C21,FSGT6_Inscr!$F$7:$K$102,5,TRUE)</f>
        <v>#N/A</v>
      </c>
      <c r="H21" s="106" t="e">
        <f>VLOOKUP(C21,FSGT6_Inscr!$F$7:$K$102,6,TRUE)</f>
        <v>#N/A</v>
      </c>
      <c r="I21" s="196"/>
      <c r="J21" s="159" t="e">
        <f t="shared" si="4"/>
        <v>#N/A</v>
      </c>
      <c r="K21" s="109" t="e">
        <f>SUM($J$8:J21)*J21</f>
        <v>#N/A</v>
      </c>
      <c r="L21" s="160" t="e">
        <f t="shared" si="5"/>
        <v>#N/A</v>
      </c>
      <c r="M21" s="201" t="e">
        <f t="shared" si="6"/>
        <v>#N/A</v>
      </c>
      <c r="N21" s="217" t="e">
        <f t="shared" si="0"/>
        <v>#N/A</v>
      </c>
      <c r="O21" s="109"/>
      <c r="P21" s="101"/>
      <c r="AL21" s="182" t="e">
        <f t="shared" si="1"/>
        <v>#N/A</v>
      </c>
      <c r="AM21" s="182">
        <f t="shared" si="2"/>
        <v>0</v>
      </c>
    </row>
    <row r="22" spans="1:39" ht="14.25" customHeight="1" x14ac:dyDescent="0.25">
      <c r="A22" s="106"/>
      <c r="B22" s="157">
        <f t="shared" si="3"/>
        <v>1</v>
      </c>
      <c r="C22" s="105"/>
      <c r="D22" s="106" t="e">
        <f>VLOOKUP(C22,FSGT6_Inscr!$F$7:$K$102,2,TRUE)</f>
        <v>#N/A</v>
      </c>
      <c r="E22" s="106" t="e">
        <f>VLOOKUP(C22,FSGT6_Inscr!$F$7:$K$102,3,TRUE)</f>
        <v>#N/A</v>
      </c>
      <c r="F22" s="106" t="e">
        <f>VLOOKUP(C22,FSGT6_Inscr!$F$7:$K$102,4,TRUE)</f>
        <v>#N/A</v>
      </c>
      <c r="G22" s="106" t="e">
        <f>VLOOKUP(C22,FSGT6_Inscr!$F$7:$K$102,5,TRUE)</f>
        <v>#N/A</v>
      </c>
      <c r="H22" s="106" t="e">
        <f>VLOOKUP(C22,FSGT6_Inscr!$F$7:$K$102,6,TRUE)</f>
        <v>#N/A</v>
      </c>
      <c r="I22" s="196"/>
      <c r="J22" s="159" t="e">
        <f t="shared" si="4"/>
        <v>#N/A</v>
      </c>
      <c r="K22" s="109" t="e">
        <f>SUM($J$8:J22)*J22</f>
        <v>#N/A</v>
      </c>
      <c r="L22" s="160" t="e">
        <f t="shared" si="5"/>
        <v>#N/A</v>
      </c>
      <c r="M22" s="201" t="e">
        <f t="shared" si="6"/>
        <v>#N/A</v>
      </c>
      <c r="N22" s="217" t="e">
        <f t="shared" si="0"/>
        <v>#N/A</v>
      </c>
      <c r="O22" s="109"/>
      <c r="P22" s="101"/>
      <c r="AL22" s="182" t="e">
        <f t="shared" si="1"/>
        <v>#N/A</v>
      </c>
      <c r="AM22" s="182">
        <f t="shared" si="2"/>
        <v>0</v>
      </c>
    </row>
    <row r="23" spans="1:39" x14ac:dyDescent="0.25">
      <c r="A23" s="106"/>
      <c r="B23" s="157">
        <f t="shared" si="3"/>
        <v>1</v>
      </c>
      <c r="C23" s="105"/>
      <c r="D23" s="106" t="e">
        <f>VLOOKUP(C23,FSGT6_Inscr!$F$7:$K$102,2,TRUE)</f>
        <v>#N/A</v>
      </c>
      <c r="E23" s="106" t="e">
        <f>VLOOKUP(C23,FSGT6_Inscr!$F$7:$K$102,3,TRUE)</f>
        <v>#N/A</v>
      </c>
      <c r="F23" s="106" t="e">
        <f>VLOOKUP(C23,FSGT6_Inscr!$F$7:$K$102,4,TRUE)</f>
        <v>#N/A</v>
      </c>
      <c r="G23" s="106" t="e">
        <f>VLOOKUP(C23,FSGT6_Inscr!$F$7:$K$102,5,TRUE)</f>
        <v>#N/A</v>
      </c>
      <c r="H23" s="106" t="e">
        <f>VLOOKUP(C23,FSGT6_Inscr!$F$7:$K$102,6,TRUE)</f>
        <v>#N/A</v>
      </c>
      <c r="I23" s="196"/>
      <c r="J23" s="159" t="e">
        <f t="shared" si="4"/>
        <v>#N/A</v>
      </c>
      <c r="K23" s="109" t="e">
        <f>SUM($J$8:J23)*J23</f>
        <v>#N/A</v>
      </c>
      <c r="L23" s="160" t="e">
        <f t="shared" si="5"/>
        <v>#N/A</v>
      </c>
      <c r="M23" s="201" t="e">
        <f t="shared" si="6"/>
        <v>#N/A</v>
      </c>
      <c r="N23" s="217" t="e">
        <f t="shared" si="0"/>
        <v>#N/A</v>
      </c>
      <c r="O23" s="109"/>
      <c r="P23" s="101"/>
      <c r="AL23" s="182" t="e">
        <f t="shared" si="1"/>
        <v>#N/A</v>
      </c>
      <c r="AM23" s="182">
        <f t="shared" si="2"/>
        <v>0</v>
      </c>
    </row>
    <row r="24" spans="1:39" x14ac:dyDescent="0.25">
      <c r="A24" s="106"/>
      <c r="B24" s="157">
        <f t="shared" si="3"/>
        <v>1</v>
      </c>
      <c r="C24" s="105"/>
      <c r="D24" s="106" t="e">
        <f>VLOOKUP(C24,FSGT6_Inscr!$F$7:$K$102,2,TRUE)</f>
        <v>#N/A</v>
      </c>
      <c r="E24" s="106" t="e">
        <f>VLOOKUP(C24,FSGT6_Inscr!$F$7:$K$102,3,TRUE)</f>
        <v>#N/A</v>
      </c>
      <c r="F24" s="106" t="e">
        <f>VLOOKUP(C24,FSGT6_Inscr!$F$7:$K$102,4,TRUE)</f>
        <v>#N/A</v>
      </c>
      <c r="G24" s="106" t="e">
        <f>VLOOKUP(C24,FSGT6_Inscr!$F$7:$K$102,5,TRUE)</f>
        <v>#N/A</v>
      </c>
      <c r="H24" s="106" t="e">
        <f>VLOOKUP(C24,FSGT6_Inscr!$F$7:$K$102,6,TRUE)</f>
        <v>#N/A</v>
      </c>
      <c r="I24" s="196"/>
      <c r="J24" s="159" t="e">
        <f t="shared" si="4"/>
        <v>#N/A</v>
      </c>
      <c r="K24" s="109" t="e">
        <f>SUM($J$8:J24)*J24</f>
        <v>#N/A</v>
      </c>
      <c r="L24" s="160" t="e">
        <f t="shared" si="5"/>
        <v>#N/A</v>
      </c>
      <c r="M24" s="201" t="e">
        <f t="shared" si="6"/>
        <v>#N/A</v>
      </c>
      <c r="N24" s="217" t="e">
        <f t="shared" si="0"/>
        <v>#N/A</v>
      </c>
      <c r="O24" s="109"/>
      <c r="P24" s="101"/>
      <c r="AL24" s="182" t="e">
        <f t="shared" si="1"/>
        <v>#N/A</v>
      </c>
      <c r="AM24" s="182">
        <f t="shared" si="2"/>
        <v>0</v>
      </c>
    </row>
    <row r="25" spans="1:39" x14ac:dyDescent="0.25">
      <c r="A25" s="106">
        <v>18</v>
      </c>
      <c r="B25" s="157">
        <f t="shared" si="3"/>
        <v>1</v>
      </c>
      <c r="C25" s="105"/>
      <c r="D25" s="106" t="e">
        <f>VLOOKUP(C25,FSGT6_Inscr!$F$7:$K$102,2,TRUE)</f>
        <v>#N/A</v>
      </c>
      <c r="E25" s="106" t="e">
        <f>VLOOKUP(C25,FSGT6_Inscr!$F$7:$K$102,3,TRUE)</f>
        <v>#N/A</v>
      </c>
      <c r="F25" s="106" t="e">
        <f>VLOOKUP(C25,FSGT6_Inscr!$F$7:$K$102,4,TRUE)</f>
        <v>#N/A</v>
      </c>
      <c r="G25" s="106" t="e">
        <f>VLOOKUP(C25,FSGT6_Inscr!$F$7:$K$102,5,TRUE)</f>
        <v>#N/A</v>
      </c>
      <c r="H25" s="106" t="e">
        <f>VLOOKUP(C25,FSGT6_Inscr!$F$7:$K$102,6,TRUE)</f>
        <v>#N/A</v>
      </c>
      <c r="I25" s="196"/>
      <c r="J25" s="159" t="e">
        <f t="shared" si="4"/>
        <v>#N/A</v>
      </c>
      <c r="K25" s="109" t="e">
        <f>SUM($J$8:J25)*J25</f>
        <v>#N/A</v>
      </c>
      <c r="L25" s="160" t="e">
        <f t="shared" si="5"/>
        <v>#N/A</v>
      </c>
      <c r="M25" s="201" t="e">
        <f t="shared" si="6"/>
        <v>#N/A</v>
      </c>
      <c r="N25" s="217" t="e">
        <f t="shared" si="0"/>
        <v>#N/A</v>
      </c>
      <c r="O25" s="109"/>
      <c r="P25" s="101"/>
      <c r="AL25" s="182" t="e">
        <f t="shared" si="1"/>
        <v>#N/A</v>
      </c>
      <c r="AM25" s="182">
        <f t="shared" si="2"/>
        <v>0</v>
      </c>
    </row>
    <row r="26" spans="1:39" x14ac:dyDescent="0.25">
      <c r="A26" s="106">
        <v>19</v>
      </c>
      <c r="B26" s="157">
        <f t="shared" si="3"/>
        <v>1</v>
      </c>
      <c r="C26" s="105"/>
      <c r="D26" s="106" t="e">
        <f>VLOOKUP(C26,FSGT6_Inscr!$F$7:$K$102,2,TRUE)</f>
        <v>#N/A</v>
      </c>
      <c r="E26" s="106" t="e">
        <f>VLOOKUP(C26,FSGT6_Inscr!$F$7:$K$102,3,TRUE)</f>
        <v>#N/A</v>
      </c>
      <c r="F26" s="106" t="e">
        <f>VLOOKUP(C26,FSGT6_Inscr!$F$7:$K$102,4,TRUE)</f>
        <v>#N/A</v>
      </c>
      <c r="G26" s="106" t="e">
        <f>VLOOKUP(C26,FSGT6_Inscr!$F$7:$K$102,5,TRUE)</f>
        <v>#N/A</v>
      </c>
      <c r="H26" s="106" t="e">
        <f>VLOOKUP(C26,FSGT6_Inscr!$F$7:$K$102,6,TRUE)</f>
        <v>#N/A</v>
      </c>
      <c r="I26" s="196"/>
      <c r="J26" s="159" t="e">
        <f t="shared" si="4"/>
        <v>#N/A</v>
      </c>
      <c r="K26" s="109" t="e">
        <f>SUM($J$8:J26)*J26</f>
        <v>#N/A</v>
      </c>
      <c r="L26" s="160" t="e">
        <f t="shared" si="5"/>
        <v>#N/A</v>
      </c>
      <c r="M26" s="201" t="e">
        <f t="shared" si="6"/>
        <v>#N/A</v>
      </c>
      <c r="N26" s="217" t="e">
        <f t="shared" si="0"/>
        <v>#N/A</v>
      </c>
      <c r="O26" s="109"/>
      <c r="P26" s="101"/>
      <c r="AL26" s="182" t="e">
        <f t="shared" si="1"/>
        <v>#N/A</v>
      </c>
      <c r="AM26" s="182">
        <f t="shared" si="2"/>
        <v>0</v>
      </c>
    </row>
    <row r="27" spans="1:39" x14ac:dyDescent="0.25">
      <c r="A27" s="106">
        <v>20</v>
      </c>
      <c r="B27" s="157">
        <f t="shared" si="3"/>
        <v>1</v>
      </c>
      <c r="C27" s="105"/>
      <c r="D27" s="106" t="e">
        <f>VLOOKUP(C27,FSGT6_Inscr!$F$7:$K$102,2,TRUE)</f>
        <v>#N/A</v>
      </c>
      <c r="E27" s="106" t="e">
        <f>VLOOKUP(C27,FSGT6_Inscr!$F$7:$K$102,3,TRUE)</f>
        <v>#N/A</v>
      </c>
      <c r="F27" s="106" t="e">
        <f>VLOOKUP(C27,FSGT6_Inscr!$F$7:$K$102,4,TRUE)</f>
        <v>#N/A</v>
      </c>
      <c r="G27" s="106" t="e">
        <f>VLOOKUP(C27,FSGT6_Inscr!$F$7:$K$102,5,TRUE)</f>
        <v>#N/A</v>
      </c>
      <c r="H27" s="106" t="e">
        <f>VLOOKUP(C27,FSGT6_Inscr!$F$7:$K$102,6,TRUE)</f>
        <v>#N/A</v>
      </c>
      <c r="I27" s="196"/>
      <c r="J27" s="159" t="e">
        <f t="shared" si="4"/>
        <v>#N/A</v>
      </c>
      <c r="K27" s="109" t="e">
        <f>SUM($J$8:J27)*J27</f>
        <v>#N/A</v>
      </c>
      <c r="L27" s="160" t="e">
        <f t="shared" si="5"/>
        <v>#N/A</v>
      </c>
      <c r="M27" s="201" t="e">
        <f t="shared" si="6"/>
        <v>#N/A</v>
      </c>
      <c r="N27" s="217" t="e">
        <f t="shared" si="0"/>
        <v>#N/A</v>
      </c>
      <c r="O27" s="109"/>
      <c r="P27" s="101"/>
      <c r="AL27" s="182" t="e">
        <f t="shared" ref="AL27:AL90" si="7">CONCATENATE(C27,D27)</f>
        <v>#N/A</v>
      </c>
      <c r="AM27" s="182">
        <f t="shared" ref="AM27:AM90" si="8">C27</f>
        <v>0</v>
      </c>
    </row>
    <row r="28" spans="1:39" x14ac:dyDescent="0.25">
      <c r="A28" s="106">
        <v>21</v>
      </c>
      <c r="B28" s="157">
        <f t="shared" si="3"/>
        <v>1</v>
      </c>
      <c r="C28" s="105"/>
      <c r="D28" s="106" t="e">
        <f>VLOOKUP(C28,FSGT6_Inscr!$F$7:$K$102,2,TRUE)</f>
        <v>#N/A</v>
      </c>
      <c r="E28" s="106" t="e">
        <f>VLOOKUP(C28,FSGT6_Inscr!$F$7:$K$102,3,TRUE)</f>
        <v>#N/A</v>
      </c>
      <c r="F28" s="106" t="e">
        <f>VLOOKUP(C28,FSGT6_Inscr!$F$7:$K$102,4,TRUE)</f>
        <v>#N/A</v>
      </c>
      <c r="G28" s="106" t="e">
        <f>VLOOKUP(C28,FSGT6_Inscr!$F$7:$K$102,5,TRUE)</f>
        <v>#N/A</v>
      </c>
      <c r="H28" s="106" t="e">
        <f>VLOOKUP(C28,FSGT6_Inscr!$F$7:$K$102,6,TRUE)</f>
        <v>#N/A</v>
      </c>
      <c r="I28" s="196"/>
      <c r="J28" s="159" t="e">
        <f t="shared" si="4"/>
        <v>#N/A</v>
      </c>
      <c r="K28" s="109" t="e">
        <f>SUM($J$8:J28)*J28</f>
        <v>#N/A</v>
      </c>
      <c r="L28" s="160" t="e">
        <f t="shared" si="5"/>
        <v>#N/A</v>
      </c>
      <c r="M28" s="201" t="e">
        <f t="shared" si="6"/>
        <v>#N/A</v>
      </c>
      <c r="N28" s="217" t="e">
        <f t="shared" si="0"/>
        <v>#N/A</v>
      </c>
      <c r="O28" s="109"/>
      <c r="P28" s="101"/>
      <c r="AL28" s="182" t="e">
        <f t="shared" si="7"/>
        <v>#N/A</v>
      </c>
      <c r="AM28" s="182">
        <f t="shared" si="8"/>
        <v>0</v>
      </c>
    </row>
    <row r="29" spans="1:39" x14ac:dyDescent="0.25">
      <c r="A29" s="106">
        <v>22</v>
      </c>
      <c r="B29" s="157">
        <f t="shared" si="3"/>
        <v>1</v>
      </c>
      <c r="C29" s="105"/>
      <c r="D29" s="106" t="e">
        <f>VLOOKUP(C29,FSGT6_Inscr!$F$7:$K$102,2,TRUE)</f>
        <v>#N/A</v>
      </c>
      <c r="E29" s="106" t="e">
        <f>VLOOKUP(C29,FSGT6_Inscr!$F$7:$K$102,3,TRUE)</f>
        <v>#N/A</v>
      </c>
      <c r="F29" s="106" t="e">
        <f>VLOOKUP(C29,FSGT6_Inscr!$F$7:$K$102,4,TRUE)</f>
        <v>#N/A</v>
      </c>
      <c r="G29" s="106" t="e">
        <f>VLOOKUP(C29,FSGT6_Inscr!$F$7:$K$102,5,TRUE)</f>
        <v>#N/A</v>
      </c>
      <c r="H29" s="106" t="e">
        <f>VLOOKUP(C29,FSGT6_Inscr!$F$7:$K$102,6,TRUE)</f>
        <v>#N/A</v>
      </c>
      <c r="I29" s="196"/>
      <c r="J29" s="159" t="e">
        <f t="shared" si="4"/>
        <v>#N/A</v>
      </c>
      <c r="K29" s="109" t="e">
        <f>SUM($J$8:J29)*J29</f>
        <v>#N/A</v>
      </c>
      <c r="L29" s="160" t="e">
        <f t="shared" si="5"/>
        <v>#N/A</v>
      </c>
      <c r="M29" s="201" t="e">
        <f t="shared" si="6"/>
        <v>#N/A</v>
      </c>
      <c r="N29" s="217" t="e">
        <f t="shared" si="0"/>
        <v>#N/A</v>
      </c>
      <c r="O29" s="109"/>
      <c r="P29" s="101"/>
      <c r="AL29" s="182" t="e">
        <f t="shared" si="7"/>
        <v>#N/A</v>
      </c>
      <c r="AM29" s="182">
        <f t="shared" si="8"/>
        <v>0</v>
      </c>
    </row>
    <row r="30" spans="1:39" x14ac:dyDescent="0.25">
      <c r="A30" s="106">
        <v>23</v>
      </c>
      <c r="B30" s="157">
        <f t="shared" si="3"/>
        <v>1</v>
      </c>
      <c r="C30" s="105"/>
      <c r="D30" s="106" t="e">
        <f>VLOOKUP(C30,FSGT6_Inscr!$F$7:$K$102,2,TRUE)</f>
        <v>#N/A</v>
      </c>
      <c r="E30" s="106" t="e">
        <f>VLOOKUP(C30,FSGT6_Inscr!$F$7:$K$102,3,TRUE)</f>
        <v>#N/A</v>
      </c>
      <c r="F30" s="106" t="e">
        <f>VLOOKUP(C30,FSGT6_Inscr!$F$7:$K$102,4,TRUE)</f>
        <v>#N/A</v>
      </c>
      <c r="G30" s="106" t="e">
        <f>VLOOKUP(C30,FSGT6_Inscr!$F$7:$K$102,5,TRUE)</f>
        <v>#N/A</v>
      </c>
      <c r="H30" s="106" t="e">
        <f>VLOOKUP(C30,FSGT6_Inscr!$F$7:$K$102,6,TRUE)</f>
        <v>#N/A</v>
      </c>
      <c r="I30" s="196"/>
      <c r="J30" s="159" t="e">
        <f t="shared" si="4"/>
        <v>#N/A</v>
      </c>
      <c r="K30" s="109" t="e">
        <f>SUM($J$8:J30)*J30</f>
        <v>#N/A</v>
      </c>
      <c r="L30" s="160" t="e">
        <f t="shared" si="5"/>
        <v>#N/A</v>
      </c>
      <c r="M30" s="201" t="e">
        <f t="shared" si="6"/>
        <v>#N/A</v>
      </c>
      <c r="N30" s="217" t="e">
        <f t="shared" si="0"/>
        <v>#N/A</v>
      </c>
      <c r="O30" s="109"/>
      <c r="P30" s="101"/>
      <c r="AL30" s="182" t="e">
        <f t="shared" si="7"/>
        <v>#N/A</v>
      </c>
      <c r="AM30" s="182">
        <f t="shared" si="8"/>
        <v>0</v>
      </c>
    </row>
    <row r="31" spans="1:39" x14ac:dyDescent="0.25">
      <c r="A31" s="106">
        <v>24</v>
      </c>
      <c r="B31" s="157">
        <f t="shared" si="3"/>
        <v>1</v>
      </c>
      <c r="C31" s="105"/>
      <c r="D31" s="106" t="e">
        <f>VLOOKUP(C31,FSGT6_Inscr!$F$7:$K$102,2,TRUE)</f>
        <v>#N/A</v>
      </c>
      <c r="E31" s="106" t="e">
        <f>VLOOKUP(C31,FSGT6_Inscr!$F$7:$K$102,3,TRUE)</f>
        <v>#N/A</v>
      </c>
      <c r="F31" s="106" t="e">
        <f>VLOOKUP(C31,FSGT6_Inscr!$F$7:$K$102,4,TRUE)</f>
        <v>#N/A</v>
      </c>
      <c r="G31" s="106" t="e">
        <f>VLOOKUP(C31,FSGT6_Inscr!$F$7:$K$102,5,TRUE)</f>
        <v>#N/A</v>
      </c>
      <c r="H31" s="106" t="e">
        <f>VLOOKUP(C31,FSGT6_Inscr!$F$7:$K$102,6,TRUE)</f>
        <v>#N/A</v>
      </c>
      <c r="I31" s="196"/>
      <c r="J31" s="159" t="e">
        <f t="shared" si="4"/>
        <v>#N/A</v>
      </c>
      <c r="K31" s="109" t="e">
        <f>SUM($J$8:J31)*J31</f>
        <v>#N/A</v>
      </c>
      <c r="L31" s="160" t="e">
        <f t="shared" si="5"/>
        <v>#N/A</v>
      </c>
      <c r="M31" s="201" t="e">
        <f t="shared" si="6"/>
        <v>#N/A</v>
      </c>
      <c r="N31" s="217" t="e">
        <f t="shared" si="0"/>
        <v>#N/A</v>
      </c>
      <c r="O31" s="109"/>
      <c r="P31" s="101"/>
      <c r="AL31" s="182" t="e">
        <f t="shared" si="7"/>
        <v>#N/A</v>
      </c>
      <c r="AM31" s="182">
        <f t="shared" si="8"/>
        <v>0</v>
      </c>
    </row>
    <row r="32" spans="1:39" x14ac:dyDescent="0.25">
      <c r="A32" s="106">
        <v>25</v>
      </c>
      <c r="B32" s="157">
        <f t="shared" si="3"/>
        <v>1</v>
      </c>
      <c r="C32" s="105"/>
      <c r="D32" s="106" t="e">
        <f>VLOOKUP(C32,FSGT6_Inscr!$F$7:$K$102,2,TRUE)</f>
        <v>#N/A</v>
      </c>
      <c r="E32" s="106" t="e">
        <f>VLOOKUP(C32,FSGT6_Inscr!$F$7:$K$102,3,TRUE)</f>
        <v>#N/A</v>
      </c>
      <c r="F32" s="106" t="e">
        <f>VLOOKUP(C32,FSGT6_Inscr!$F$7:$K$102,4,TRUE)</f>
        <v>#N/A</v>
      </c>
      <c r="G32" s="106" t="e">
        <f>VLOOKUP(C32,FSGT6_Inscr!$F$7:$K$102,5,TRUE)</f>
        <v>#N/A</v>
      </c>
      <c r="H32" s="106" t="e">
        <f>VLOOKUP(C32,FSGT6_Inscr!$F$7:$K$102,6,TRUE)</f>
        <v>#N/A</v>
      </c>
      <c r="I32" s="196"/>
      <c r="J32" s="159" t="e">
        <f t="shared" si="4"/>
        <v>#N/A</v>
      </c>
      <c r="K32" s="109" t="e">
        <f>SUM($J$8:J32)*J32</f>
        <v>#N/A</v>
      </c>
      <c r="L32" s="160" t="e">
        <f t="shared" si="5"/>
        <v>#N/A</v>
      </c>
      <c r="M32" s="201" t="e">
        <f t="shared" si="6"/>
        <v>#N/A</v>
      </c>
      <c r="N32" s="217" t="e">
        <f t="shared" si="0"/>
        <v>#N/A</v>
      </c>
      <c r="O32" s="109"/>
      <c r="P32" s="101"/>
      <c r="AL32" s="182" t="e">
        <f t="shared" si="7"/>
        <v>#N/A</v>
      </c>
      <c r="AM32" s="182">
        <f t="shared" si="8"/>
        <v>0</v>
      </c>
    </row>
    <row r="33" spans="1:39" x14ac:dyDescent="0.25">
      <c r="A33" s="106">
        <v>26</v>
      </c>
      <c r="B33" s="157">
        <f t="shared" si="3"/>
        <v>1</v>
      </c>
      <c r="C33" s="105"/>
      <c r="D33" s="106" t="e">
        <f>VLOOKUP(C33,FSGT6_Inscr!$F$7:$K$102,2,TRUE)</f>
        <v>#N/A</v>
      </c>
      <c r="E33" s="106" t="e">
        <f>VLOOKUP(C33,FSGT6_Inscr!$F$7:$K$102,3,TRUE)</f>
        <v>#N/A</v>
      </c>
      <c r="F33" s="106" t="e">
        <f>VLOOKUP(C33,FSGT6_Inscr!$F$7:$K$102,4,TRUE)</f>
        <v>#N/A</v>
      </c>
      <c r="G33" s="106" t="e">
        <f>VLOOKUP(C33,FSGT6_Inscr!$F$7:$K$102,5,TRUE)</f>
        <v>#N/A</v>
      </c>
      <c r="H33" s="106" t="e">
        <f>VLOOKUP(C33,FSGT6_Inscr!$F$7:$K$102,6,TRUE)</f>
        <v>#N/A</v>
      </c>
      <c r="I33" s="196"/>
      <c r="J33" s="159" t="e">
        <f t="shared" si="4"/>
        <v>#N/A</v>
      </c>
      <c r="K33" s="109" t="e">
        <f>SUM($J$8:J33)*J33</f>
        <v>#N/A</v>
      </c>
      <c r="L33" s="160" t="e">
        <f t="shared" si="5"/>
        <v>#N/A</v>
      </c>
      <c r="M33" s="201" t="e">
        <f t="shared" si="6"/>
        <v>#N/A</v>
      </c>
      <c r="N33" s="217" t="e">
        <f t="shared" si="0"/>
        <v>#N/A</v>
      </c>
      <c r="O33" s="109"/>
      <c r="P33" s="101"/>
      <c r="AL33" s="182" t="e">
        <f t="shared" si="7"/>
        <v>#N/A</v>
      </c>
      <c r="AM33" s="182">
        <f t="shared" si="8"/>
        <v>0</v>
      </c>
    </row>
    <row r="34" spans="1:39" x14ac:dyDescent="0.25">
      <c r="A34" s="106">
        <v>27</v>
      </c>
      <c r="B34" s="157">
        <f t="shared" si="3"/>
        <v>1</v>
      </c>
      <c r="C34" s="105"/>
      <c r="D34" s="106" t="e">
        <f>VLOOKUP(C34,FSGT6_Inscr!$F$7:$K$102,2,TRUE)</f>
        <v>#N/A</v>
      </c>
      <c r="E34" s="106" t="e">
        <f>VLOOKUP(C34,FSGT6_Inscr!$F$7:$K$102,3,TRUE)</f>
        <v>#N/A</v>
      </c>
      <c r="F34" s="106" t="e">
        <f>VLOOKUP(C34,FSGT6_Inscr!$F$7:$K$102,4,TRUE)</f>
        <v>#N/A</v>
      </c>
      <c r="G34" s="106" t="e">
        <f>VLOOKUP(C34,FSGT6_Inscr!$F$7:$K$102,5,TRUE)</f>
        <v>#N/A</v>
      </c>
      <c r="H34" s="106" t="e">
        <f>VLOOKUP(C34,FSGT6_Inscr!$F$7:$K$102,6,TRUE)</f>
        <v>#N/A</v>
      </c>
      <c r="I34" s="196"/>
      <c r="J34" s="159" t="e">
        <f t="shared" si="4"/>
        <v>#N/A</v>
      </c>
      <c r="K34" s="109" t="e">
        <f>SUM($J$8:J34)*J34</f>
        <v>#N/A</v>
      </c>
      <c r="L34" s="160" t="e">
        <f t="shared" si="5"/>
        <v>#N/A</v>
      </c>
      <c r="M34" s="201" t="e">
        <f t="shared" si="6"/>
        <v>#N/A</v>
      </c>
      <c r="N34" s="217" t="e">
        <f t="shared" si="0"/>
        <v>#N/A</v>
      </c>
      <c r="O34" s="109"/>
      <c r="P34" s="101"/>
      <c r="AL34" s="182" t="e">
        <f t="shared" si="7"/>
        <v>#N/A</v>
      </c>
      <c r="AM34" s="182">
        <f t="shared" si="8"/>
        <v>0</v>
      </c>
    </row>
    <row r="35" spans="1:39" x14ac:dyDescent="0.25">
      <c r="A35" s="106">
        <v>28</v>
      </c>
      <c r="B35" s="157">
        <f t="shared" si="3"/>
        <v>1</v>
      </c>
      <c r="C35" s="105"/>
      <c r="D35" s="106" t="e">
        <f>VLOOKUP(C35,FSGT6_Inscr!$F$7:$K$102,2,TRUE)</f>
        <v>#N/A</v>
      </c>
      <c r="E35" s="106" t="e">
        <f>VLOOKUP(C35,FSGT6_Inscr!$F$7:$K$102,3,TRUE)</f>
        <v>#N/A</v>
      </c>
      <c r="F35" s="106" t="e">
        <f>VLOOKUP(C35,FSGT6_Inscr!$F$7:$K$102,4,TRUE)</f>
        <v>#N/A</v>
      </c>
      <c r="G35" s="106" t="e">
        <f>VLOOKUP(C35,FSGT6_Inscr!$F$7:$K$102,5,TRUE)</f>
        <v>#N/A</v>
      </c>
      <c r="H35" s="106" t="e">
        <f>VLOOKUP(C35,FSGT6_Inscr!$F$7:$K$102,6,TRUE)</f>
        <v>#N/A</v>
      </c>
      <c r="I35" s="196"/>
      <c r="J35" s="159" t="e">
        <f t="shared" si="4"/>
        <v>#N/A</v>
      </c>
      <c r="K35" s="109" t="e">
        <f>SUM($J$8:J35)*J35</f>
        <v>#N/A</v>
      </c>
      <c r="L35" s="160" t="e">
        <f t="shared" si="5"/>
        <v>#N/A</v>
      </c>
      <c r="M35" s="201" t="e">
        <f t="shared" si="6"/>
        <v>#N/A</v>
      </c>
      <c r="N35" s="217" t="e">
        <f t="shared" si="0"/>
        <v>#N/A</v>
      </c>
      <c r="O35" s="109"/>
      <c r="P35" s="101"/>
      <c r="AL35" s="182" t="e">
        <f t="shared" si="7"/>
        <v>#N/A</v>
      </c>
      <c r="AM35" s="182">
        <f t="shared" si="8"/>
        <v>0</v>
      </c>
    </row>
    <row r="36" spans="1:39" x14ac:dyDescent="0.25">
      <c r="A36" s="106">
        <v>29</v>
      </c>
      <c r="B36" s="157">
        <f t="shared" si="3"/>
        <v>1</v>
      </c>
      <c r="C36" s="105"/>
      <c r="D36" s="106" t="e">
        <f>VLOOKUP(C36,FSGT6_Inscr!$F$7:$K$102,2,TRUE)</f>
        <v>#N/A</v>
      </c>
      <c r="E36" s="106" t="e">
        <f>VLOOKUP(C36,FSGT6_Inscr!$F$7:$K$102,3,TRUE)</f>
        <v>#N/A</v>
      </c>
      <c r="F36" s="106" t="e">
        <f>VLOOKUP(C36,FSGT6_Inscr!$F$7:$K$102,4,TRUE)</f>
        <v>#N/A</v>
      </c>
      <c r="G36" s="106" t="e">
        <f>VLOOKUP(C36,FSGT6_Inscr!$F$7:$K$102,5,TRUE)</f>
        <v>#N/A</v>
      </c>
      <c r="H36" s="106" t="e">
        <f>VLOOKUP(C36,FSGT6_Inscr!$F$7:$K$102,6,TRUE)</f>
        <v>#N/A</v>
      </c>
      <c r="I36" s="196"/>
      <c r="J36" s="159" t="e">
        <f t="shared" si="4"/>
        <v>#N/A</v>
      </c>
      <c r="K36" s="109" t="e">
        <f>SUM($J$8:J36)*J36</f>
        <v>#N/A</v>
      </c>
      <c r="L36" s="160" t="e">
        <f t="shared" si="5"/>
        <v>#N/A</v>
      </c>
      <c r="M36" s="201" t="e">
        <f t="shared" si="6"/>
        <v>#N/A</v>
      </c>
      <c r="N36" s="217" t="e">
        <f t="shared" si="0"/>
        <v>#N/A</v>
      </c>
      <c r="O36" s="109"/>
      <c r="P36" s="101"/>
      <c r="AL36" s="182" t="e">
        <f t="shared" si="7"/>
        <v>#N/A</v>
      </c>
      <c r="AM36" s="182">
        <f t="shared" si="8"/>
        <v>0</v>
      </c>
    </row>
    <row r="37" spans="1:39" x14ac:dyDescent="0.25">
      <c r="A37" s="106">
        <v>30</v>
      </c>
      <c r="B37" s="157">
        <f t="shared" si="3"/>
        <v>1</v>
      </c>
      <c r="C37" s="105"/>
      <c r="D37" s="106" t="e">
        <f>VLOOKUP(C37,FSGT6_Inscr!$F$7:$K$102,2,TRUE)</f>
        <v>#N/A</v>
      </c>
      <c r="E37" s="106" t="e">
        <f>VLOOKUP(C37,FSGT6_Inscr!$F$7:$K$102,3,TRUE)</f>
        <v>#N/A</v>
      </c>
      <c r="F37" s="106" t="e">
        <f>VLOOKUP(C37,FSGT6_Inscr!$F$7:$K$102,4,TRUE)</f>
        <v>#N/A</v>
      </c>
      <c r="G37" s="106" t="e">
        <f>VLOOKUP(C37,FSGT6_Inscr!$F$7:$K$102,5,TRUE)</f>
        <v>#N/A</v>
      </c>
      <c r="H37" s="106" t="e">
        <f>VLOOKUP(C37,FSGT6_Inscr!$F$7:$K$102,6,TRUE)</f>
        <v>#N/A</v>
      </c>
      <c r="I37" s="196"/>
      <c r="J37" s="159" t="e">
        <f t="shared" si="4"/>
        <v>#N/A</v>
      </c>
      <c r="K37" s="109" t="e">
        <f>SUM($J$8:J37)*J37</f>
        <v>#N/A</v>
      </c>
      <c r="L37" s="160" t="e">
        <f t="shared" si="5"/>
        <v>#N/A</v>
      </c>
      <c r="M37" s="201" t="e">
        <f t="shared" si="6"/>
        <v>#N/A</v>
      </c>
      <c r="N37" s="217" t="e">
        <f t="shared" si="0"/>
        <v>#N/A</v>
      </c>
      <c r="O37" s="109"/>
      <c r="P37" s="101"/>
      <c r="AL37" s="182" t="e">
        <f t="shared" si="7"/>
        <v>#N/A</v>
      </c>
      <c r="AM37" s="182">
        <f t="shared" si="8"/>
        <v>0</v>
      </c>
    </row>
    <row r="38" spans="1:39" x14ac:dyDescent="0.25">
      <c r="A38" s="106">
        <v>31</v>
      </c>
      <c r="B38" s="157">
        <f t="shared" si="3"/>
        <v>1</v>
      </c>
      <c r="C38" s="105"/>
      <c r="D38" s="106" t="e">
        <f>VLOOKUP(C38,FSGT6_Inscr!$F$7:$K$102,2,TRUE)</f>
        <v>#N/A</v>
      </c>
      <c r="E38" s="106" t="e">
        <f>VLOOKUP(C38,FSGT6_Inscr!$F$7:$K$102,3,TRUE)</f>
        <v>#N/A</v>
      </c>
      <c r="F38" s="106" t="e">
        <f>VLOOKUP(C38,FSGT6_Inscr!$F$7:$K$102,4,TRUE)</f>
        <v>#N/A</v>
      </c>
      <c r="G38" s="106" t="e">
        <f>VLOOKUP(C38,FSGT6_Inscr!$F$7:$K$102,5,TRUE)</f>
        <v>#N/A</v>
      </c>
      <c r="H38" s="106" t="e">
        <f>VLOOKUP(C38,FSGT6_Inscr!$F$7:$K$102,6,TRUE)</f>
        <v>#N/A</v>
      </c>
      <c r="I38" s="196"/>
      <c r="J38" s="159" t="e">
        <f t="shared" si="4"/>
        <v>#N/A</v>
      </c>
      <c r="K38" s="109" t="e">
        <f>SUM($J$8:J38)*J38</f>
        <v>#N/A</v>
      </c>
      <c r="L38" s="160" t="e">
        <f t="shared" si="5"/>
        <v>#N/A</v>
      </c>
      <c r="M38" s="201" t="e">
        <f t="shared" si="6"/>
        <v>#N/A</v>
      </c>
      <c r="N38" s="217" t="e">
        <f t="shared" si="0"/>
        <v>#N/A</v>
      </c>
      <c r="O38" s="109"/>
      <c r="P38" s="101"/>
      <c r="AL38" s="182" t="e">
        <f t="shared" si="7"/>
        <v>#N/A</v>
      </c>
      <c r="AM38" s="182">
        <f t="shared" si="8"/>
        <v>0</v>
      </c>
    </row>
    <row r="39" spans="1:39" x14ac:dyDescent="0.25">
      <c r="A39" s="106">
        <v>32</v>
      </c>
      <c r="B39" s="157">
        <f t="shared" si="3"/>
        <v>1</v>
      </c>
      <c r="C39" s="105"/>
      <c r="D39" s="106" t="e">
        <f>VLOOKUP(C39,FSGT6_Inscr!$F$7:$K$102,2,TRUE)</f>
        <v>#N/A</v>
      </c>
      <c r="E39" s="106" t="e">
        <f>VLOOKUP(C39,FSGT6_Inscr!$F$7:$K$102,3,TRUE)</f>
        <v>#N/A</v>
      </c>
      <c r="F39" s="106" t="e">
        <f>VLOOKUP(C39,FSGT6_Inscr!$F$7:$K$102,4,TRUE)</f>
        <v>#N/A</v>
      </c>
      <c r="G39" s="106" t="e">
        <f>VLOOKUP(C39,FSGT6_Inscr!$F$7:$K$102,5,TRUE)</f>
        <v>#N/A</v>
      </c>
      <c r="H39" s="106" t="e">
        <f>VLOOKUP(C39,FSGT6_Inscr!$F$7:$K$102,6,TRUE)</f>
        <v>#N/A</v>
      </c>
      <c r="I39" s="196"/>
      <c r="J39" s="159" t="e">
        <f t="shared" si="4"/>
        <v>#N/A</v>
      </c>
      <c r="K39" s="109" t="e">
        <f>SUM($J$8:J39)*J39</f>
        <v>#N/A</v>
      </c>
      <c r="L39" s="160" t="e">
        <f t="shared" si="5"/>
        <v>#N/A</v>
      </c>
      <c r="M39" s="201" t="e">
        <f t="shared" si="6"/>
        <v>#N/A</v>
      </c>
      <c r="N39" s="217" t="e">
        <f t="shared" si="0"/>
        <v>#N/A</v>
      </c>
      <c r="O39" s="109"/>
      <c r="P39" s="101"/>
      <c r="AL39" s="182" t="e">
        <f t="shared" si="7"/>
        <v>#N/A</v>
      </c>
      <c r="AM39" s="182">
        <f t="shared" si="8"/>
        <v>0</v>
      </c>
    </row>
    <row r="40" spans="1:39" x14ac:dyDescent="0.25">
      <c r="A40" s="106">
        <v>33</v>
      </c>
      <c r="B40" s="157">
        <f t="shared" si="3"/>
        <v>1</v>
      </c>
      <c r="C40" s="105"/>
      <c r="D40" s="106" t="e">
        <f>VLOOKUP(C40,FSGT6_Inscr!$F$7:$K$102,2,TRUE)</f>
        <v>#N/A</v>
      </c>
      <c r="E40" s="106" t="e">
        <f>VLOOKUP(C40,FSGT6_Inscr!$F$7:$K$102,3,TRUE)</f>
        <v>#N/A</v>
      </c>
      <c r="F40" s="106" t="e">
        <f>VLOOKUP(C40,FSGT6_Inscr!$F$7:$K$102,4,TRUE)</f>
        <v>#N/A</v>
      </c>
      <c r="G40" s="106" t="e">
        <f>VLOOKUP(C40,FSGT6_Inscr!$F$7:$K$102,5,TRUE)</f>
        <v>#N/A</v>
      </c>
      <c r="H40" s="106" t="e">
        <f>VLOOKUP(C40,FSGT6_Inscr!$F$7:$K$102,6,TRUE)</f>
        <v>#N/A</v>
      </c>
      <c r="I40" s="196"/>
      <c r="J40" s="159" t="e">
        <f t="shared" si="4"/>
        <v>#N/A</v>
      </c>
      <c r="K40" s="109" t="e">
        <f>SUM($J$8:J40)*J40</f>
        <v>#N/A</v>
      </c>
      <c r="L40" s="160" t="e">
        <f t="shared" si="5"/>
        <v>#N/A</v>
      </c>
      <c r="M40" s="201" t="e">
        <f t="shared" si="6"/>
        <v>#N/A</v>
      </c>
      <c r="N40" s="217" t="e">
        <f t="shared" ref="N40:N57" si="9">IF(AND(H40=6),IF(A40="NC",$M$2,M40))</f>
        <v>#N/A</v>
      </c>
      <c r="O40" s="109"/>
      <c r="P40" s="101"/>
      <c r="AL40" s="182" t="e">
        <f t="shared" si="7"/>
        <v>#N/A</v>
      </c>
      <c r="AM40" s="182">
        <f t="shared" si="8"/>
        <v>0</v>
      </c>
    </row>
    <row r="41" spans="1:39" x14ac:dyDescent="0.25">
      <c r="A41" s="106">
        <v>34</v>
      </c>
      <c r="B41" s="157">
        <f t="shared" si="3"/>
        <v>1</v>
      </c>
      <c r="C41" s="105"/>
      <c r="D41" s="106" t="e">
        <f>VLOOKUP(C41,FSGT6_Inscr!$F$7:$K$102,2,TRUE)</f>
        <v>#N/A</v>
      </c>
      <c r="E41" s="106" t="e">
        <f>VLOOKUP(C41,FSGT6_Inscr!$F$7:$K$102,3,TRUE)</f>
        <v>#N/A</v>
      </c>
      <c r="F41" s="106" t="e">
        <f>VLOOKUP(C41,FSGT6_Inscr!$F$7:$K$102,4,TRUE)</f>
        <v>#N/A</v>
      </c>
      <c r="G41" s="106" t="e">
        <f>VLOOKUP(C41,FSGT6_Inscr!$F$7:$K$102,5,TRUE)</f>
        <v>#N/A</v>
      </c>
      <c r="H41" s="106" t="e">
        <f>VLOOKUP(C41,FSGT6_Inscr!$F$7:$K$102,6,TRUE)</f>
        <v>#N/A</v>
      </c>
      <c r="I41" s="196"/>
      <c r="J41" s="159" t="e">
        <f t="shared" si="4"/>
        <v>#N/A</v>
      </c>
      <c r="K41" s="109" t="e">
        <f>SUM($J$8:J41)*J41</f>
        <v>#N/A</v>
      </c>
      <c r="L41" s="160" t="e">
        <f t="shared" si="5"/>
        <v>#N/A</v>
      </c>
      <c r="M41" s="201" t="e">
        <f t="shared" si="6"/>
        <v>#N/A</v>
      </c>
      <c r="N41" s="217" t="e">
        <f t="shared" si="9"/>
        <v>#N/A</v>
      </c>
      <c r="O41" s="109"/>
      <c r="P41" s="101"/>
      <c r="AL41" s="182" t="e">
        <f t="shared" si="7"/>
        <v>#N/A</v>
      </c>
      <c r="AM41" s="182">
        <f t="shared" si="8"/>
        <v>0</v>
      </c>
    </row>
    <row r="42" spans="1:39" x14ac:dyDescent="0.25">
      <c r="A42" s="106">
        <v>35</v>
      </c>
      <c r="B42" s="157">
        <f t="shared" si="3"/>
        <v>1</v>
      </c>
      <c r="C42" s="105"/>
      <c r="D42" s="106" t="e">
        <f>VLOOKUP(C42,FSGT6_Inscr!$F$7:$K$102,2,TRUE)</f>
        <v>#N/A</v>
      </c>
      <c r="E42" s="106" t="e">
        <f>VLOOKUP(C42,FSGT6_Inscr!$F$7:$K$102,3,TRUE)</f>
        <v>#N/A</v>
      </c>
      <c r="F42" s="106" t="e">
        <f>VLOOKUP(C42,FSGT6_Inscr!$F$7:$K$102,4,TRUE)</f>
        <v>#N/A</v>
      </c>
      <c r="G42" s="106" t="e">
        <f>VLOOKUP(C42,FSGT6_Inscr!$F$7:$K$102,5,TRUE)</f>
        <v>#N/A</v>
      </c>
      <c r="H42" s="106" t="e">
        <f>VLOOKUP(C42,FSGT6_Inscr!$F$7:$K$102,6,TRUE)</f>
        <v>#N/A</v>
      </c>
      <c r="I42" s="196"/>
      <c r="J42" s="159" t="e">
        <f t="shared" si="4"/>
        <v>#N/A</v>
      </c>
      <c r="K42" s="109" t="e">
        <f>SUM($J$8:J42)*J42</f>
        <v>#N/A</v>
      </c>
      <c r="L42" s="160" t="e">
        <f t="shared" si="5"/>
        <v>#N/A</v>
      </c>
      <c r="M42" s="201" t="e">
        <f t="shared" si="6"/>
        <v>#N/A</v>
      </c>
      <c r="N42" s="217" t="e">
        <f t="shared" si="9"/>
        <v>#N/A</v>
      </c>
      <c r="O42" s="109"/>
      <c r="P42" s="101"/>
      <c r="AL42" s="182" t="e">
        <f t="shared" si="7"/>
        <v>#N/A</v>
      </c>
      <c r="AM42" s="182">
        <f t="shared" si="8"/>
        <v>0</v>
      </c>
    </row>
    <row r="43" spans="1:39" x14ac:dyDescent="0.25">
      <c r="A43" s="106">
        <v>36</v>
      </c>
      <c r="B43" s="157">
        <f t="shared" si="3"/>
        <v>1</v>
      </c>
      <c r="C43" s="105"/>
      <c r="D43" s="106" t="e">
        <f>VLOOKUP(C43,FSGT6_Inscr!$F$7:$K$102,2,TRUE)</f>
        <v>#N/A</v>
      </c>
      <c r="E43" s="106" t="e">
        <f>VLOOKUP(C43,FSGT6_Inscr!$F$7:$K$102,3,TRUE)</f>
        <v>#N/A</v>
      </c>
      <c r="F43" s="106" t="e">
        <f>VLOOKUP(C43,FSGT6_Inscr!$F$7:$K$102,4,TRUE)</f>
        <v>#N/A</v>
      </c>
      <c r="G43" s="106" t="e">
        <f>VLOOKUP(C43,FSGT6_Inscr!$F$7:$K$102,5,TRUE)</f>
        <v>#N/A</v>
      </c>
      <c r="H43" s="106" t="e">
        <f>VLOOKUP(C43,FSGT6_Inscr!$F$7:$K$102,6,TRUE)</f>
        <v>#N/A</v>
      </c>
      <c r="I43" s="196"/>
      <c r="J43" s="159" t="e">
        <f t="shared" si="4"/>
        <v>#N/A</v>
      </c>
      <c r="K43" s="109" t="e">
        <f>SUM($J$8:J43)*J43</f>
        <v>#N/A</v>
      </c>
      <c r="L43" s="160" t="e">
        <f t="shared" si="5"/>
        <v>#N/A</v>
      </c>
      <c r="M43" s="201" t="e">
        <f t="shared" si="6"/>
        <v>#N/A</v>
      </c>
      <c r="N43" s="217" t="e">
        <f t="shared" si="9"/>
        <v>#N/A</v>
      </c>
      <c r="O43" s="109"/>
      <c r="P43" s="101"/>
      <c r="AL43" s="182" t="e">
        <f t="shared" si="7"/>
        <v>#N/A</v>
      </c>
      <c r="AM43" s="182">
        <f t="shared" si="8"/>
        <v>0</v>
      </c>
    </row>
    <row r="44" spans="1:39" x14ac:dyDescent="0.25">
      <c r="A44" s="106">
        <v>37</v>
      </c>
      <c r="B44" s="157">
        <f t="shared" si="3"/>
        <v>1</v>
      </c>
      <c r="C44" s="105"/>
      <c r="D44" s="106" t="e">
        <f>VLOOKUP(C44,FSGT6_Inscr!$F$7:$K$102,2,TRUE)</f>
        <v>#N/A</v>
      </c>
      <c r="E44" s="106" t="e">
        <f>VLOOKUP(C44,FSGT6_Inscr!$F$7:$K$102,3,TRUE)</f>
        <v>#N/A</v>
      </c>
      <c r="F44" s="106" t="e">
        <f>VLOOKUP(C44,FSGT6_Inscr!$F$7:$K$102,4,TRUE)</f>
        <v>#N/A</v>
      </c>
      <c r="G44" s="106" t="e">
        <f>VLOOKUP(C44,FSGT6_Inscr!$F$7:$K$102,5,TRUE)</f>
        <v>#N/A</v>
      </c>
      <c r="H44" s="106" t="e">
        <f>VLOOKUP(C44,FSGT6_Inscr!$F$7:$K$102,6,TRUE)</f>
        <v>#N/A</v>
      </c>
      <c r="I44" s="196"/>
      <c r="J44" s="159" t="e">
        <f t="shared" si="4"/>
        <v>#N/A</v>
      </c>
      <c r="K44" s="109" t="e">
        <f>SUM($J$8:J44)*J44</f>
        <v>#N/A</v>
      </c>
      <c r="L44" s="160" t="e">
        <f t="shared" si="5"/>
        <v>#N/A</v>
      </c>
      <c r="M44" s="201" t="e">
        <f t="shared" si="6"/>
        <v>#N/A</v>
      </c>
      <c r="N44" s="217" t="e">
        <f t="shared" si="9"/>
        <v>#N/A</v>
      </c>
      <c r="O44" s="109"/>
      <c r="P44" s="101"/>
      <c r="AL44" s="182" t="e">
        <f t="shared" si="7"/>
        <v>#N/A</v>
      </c>
      <c r="AM44" s="182">
        <f t="shared" si="8"/>
        <v>0</v>
      </c>
    </row>
    <row r="45" spans="1:39" x14ac:dyDescent="0.25">
      <c r="A45" s="106">
        <v>38</v>
      </c>
      <c r="B45" s="157">
        <f t="shared" si="3"/>
        <v>1</v>
      </c>
      <c r="C45" s="105"/>
      <c r="D45" s="106" t="e">
        <f>VLOOKUP(C45,FSGT6_Inscr!$F$7:$K$102,2,TRUE)</f>
        <v>#N/A</v>
      </c>
      <c r="E45" s="106" t="e">
        <f>VLOOKUP(C45,FSGT6_Inscr!$F$7:$K$102,3,TRUE)</f>
        <v>#N/A</v>
      </c>
      <c r="F45" s="106" t="e">
        <f>VLOOKUP(C45,FSGT6_Inscr!$F$7:$K$102,4,TRUE)</f>
        <v>#N/A</v>
      </c>
      <c r="G45" s="106" t="e">
        <f>VLOOKUP(C45,FSGT6_Inscr!$F$7:$K$102,5,TRUE)</f>
        <v>#N/A</v>
      </c>
      <c r="H45" s="106" t="e">
        <f>VLOOKUP(C45,FSGT6_Inscr!$F$7:$K$102,6,TRUE)</f>
        <v>#N/A</v>
      </c>
      <c r="I45" s="196"/>
      <c r="J45" s="159" t="e">
        <f t="shared" si="4"/>
        <v>#N/A</v>
      </c>
      <c r="K45" s="109" t="e">
        <f>SUM($J$8:J45)*J45</f>
        <v>#N/A</v>
      </c>
      <c r="L45" s="160" t="e">
        <f t="shared" si="5"/>
        <v>#N/A</v>
      </c>
      <c r="M45" s="201" t="e">
        <f t="shared" si="6"/>
        <v>#N/A</v>
      </c>
      <c r="N45" s="217" t="e">
        <f t="shared" si="9"/>
        <v>#N/A</v>
      </c>
      <c r="O45" s="109"/>
      <c r="P45" s="101"/>
      <c r="AL45" s="182" t="e">
        <f t="shared" si="7"/>
        <v>#N/A</v>
      </c>
      <c r="AM45" s="182">
        <f t="shared" si="8"/>
        <v>0</v>
      </c>
    </row>
    <row r="46" spans="1:39" x14ac:dyDescent="0.25">
      <c r="A46" s="106">
        <v>39</v>
      </c>
      <c r="B46" s="157">
        <f t="shared" si="3"/>
        <v>1</v>
      </c>
      <c r="C46" s="105"/>
      <c r="D46" s="106" t="e">
        <f>VLOOKUP(C46,FSGT6_Inscr!$F$7:$K$102,2,TRUE)</f>
        <v>#N/A</v>
      </c>
      <c r="E46" s="106" t="e">
        <f>VLOOKUP(C46,FSGT6_Inscr!$F$7:$K$102,3,TRUE)</f>
        <v>#N/A</v>
      </c>
      <c r="F46" s="106" t="e">
        <f>VLOOKUP(C46,FSGT6_Inscr!$F$7:$K$102,4,TRUE)</f>
        <v>#N/A</v>
      </c>
      <c r="G46" s="106" t="e">
        <f>VLOOKUP(C46,FSGT6_Inscr!$F$7:$K$102,5,TRUE)</f>
        <v>#N/A</v>
      </c>
      <c r="H46" s="106" t="e">
        <f>VLOOKUP(C46,FSGT6_Inscr!$F$7:$K$102,6,TRUE)</f>
        <v>#N/A</v>
      </c>
      <c r="I46" s="196"/>
      <c r="J46" s="159" t="e">
        <f t="shared" si="4"/>
        <v>#N/A</v>
      </c>
      <c r="K46" s="109" t="e">
        <f>SUM($J$8:J46)*J46</f>
        <v>#N/A</v>
      </c>
      <c r="L46" s="160" t="e">
        <f t="shared" si="5"/>
        <v>#N/A</v>
      </c>
      <c r="M46" s="201" t="e">
        <f t="shared" si="6"/>
        <v>#N/A</v>
      </c>
      <c r="N46" s="217" t="e">
        <f t="shared" si="9"/>
        <v>#N/A</v>
      </c>
      <c r="O46" s="109"/>
      <c r="P46" s="101"/>
      <c r="AL46" s="182" t="e">
        <f t="shared" si="7"/>
        <v>#N/A</v>
      </c>
      <c r="AM46" s="182">
        <f t="shared" si="8"/>
        <v>0</v>
      </c>
    </row>
    <row r="47" spans="1:39" x14ac:dyDescent="0.25">
      <c r="A47" s="106">
        <v>40</v>
      </c>
      <c r="B47" s="157">
        <f t="shared" si="3"/>
        <v>1</v>
      </c>
      <c r="C47" s="105"/>
      <c r="D47" s="106" t="e">
        <f>VLOOKUP(C47,FSGT6_Inscr!$F$7:$K$102,2,TRUE)</f>
        <v>#N/A</v>
      </c>
      <c r="E47" s="106" t="e">
        <f>VLOOKUP(C47,FSGT6_Inscr!$F$7:$K$102,3,TRUE)</f>
        <v>#N/A</v>
      </c>
      <c r="F47" s="106" t="e">
        <f>VLOOKUP(C47,FSGT6_Inscr!$F$7:$K$102,4,TRUE)</f>
        <v>#N/A</v>
      </c>
      <c r="G47" s="106" t="e">
        <f>VLOOKUP(C47,FSGT6_Inscr!$F$7:$K$102,5,TRUE)</f>
        <v>#N/A</v>
      </c>
      <c r="H47" s="106" t="e">
        <f>VLOOKUP(C47,FSGT6_Inscr!$F$7:$K$102,6,TRUE)</f>
        <v>#N/A</v>
      </c>
      <c r="I47" s="196"/>
      <c r="J47" s="159" t="e">
        <f t="shared" si="4"/>
        <v>#N/A</v>
      </c>
      <c r="K47" s="109" t="e">
        <f>SUM($J$8:J47)*J47</f>
        <v>#N/A</v>
      </c>
      <c r="L47" s="160" t="e">
        <f t="shared" si="5"/>
        <v>#N/A</v>
      </c>
      <c r="M47" s="201" t="e">
        <f t="shared" si="6"/>
        <v>#N/A</v>
      </c>
      <c r="N47" s="217" t="e">
        <f t="shared" si="9"/>
        <v>#N/A</v>
      </c>
      <c r="O47" s="109"/>
      <c r="P47" s="101"/>
      <c r="AL47" s="182" t="e">
        <f t="shared" si="7"/>
        <v>#N/A</v>
      </c>
      <c r="AM47" s="182">
        <f t="shared" si="8"/>
        <v>0</v>
      </c>
    </row>
    <row r="48" spans="1:39" x14ac:dyDescent="0.25">
      <c r="A48" s="106">
        <v>41</v>
      </c>
      <c r="B48" s="157">
        <f t="shared" si="3"/>
        <v>1</v>
      </c>
      <c r="C48" s="105"/>
      <c r="D48" s="106" t="e">
        <f>VLOOKUP(C48,FSGT6_Inscr!$F$7:$K$102,2,TRUE)</f>
        <v>#N/A</v>
      </c>
      <c r="E48" s="106" t="e">
        <f>VLOOKUP(C48,FSGT6_Inscr!$F$7:$K$102,3,TRUE)</f>
        <v>#N/A</v>
      </c>
      <c r="F48" s="106" t="e">
        <f>VLOOKUP(C48,FSGT6_Inscr!$F$7:$K$102,4,TRUE)</f>
        <v>#N/A</v>
      </c>
      <c r="G48" s="106" t="e">
        <f>VLOOKUP(C48,FSGT6_Inscr!$F$7:$K$102,5,TRUE)</f>
        <v>#N/A</v>
      </c>
      <c r="H48" s="106" t="e">
        <f>VLOOKUP(C48,FSGT6_Inscr!$F$7:$K$102,6,TRUE)</f>
        <v>#N/A</v>
      </c>
      <c r="I48" s="196"/>
      <c r="J48" s="159" t="e">
        <f t="shared" si="4"/>
        <v>#N/A</v>
      </c>
      <c r="K48" s="109" t="e">
        <f>SUM($J$8:J48)*J48</f>
        <v>#N/A</v>
      </c>
      <c r="L48" s="160" t="e">
        <f t="shared" si="5"/>
        <v>#N/A</v>
      </c>
      <c r="M48" s="201" t="e">
        <f t="shared" si="6"/>
        <v>#N/A</v>
      </c>
      <c r="N48" s="217" t="e">
        <f t="shared" si="9"/>
        <v>#N/A</v>
      </c>
      <c r="O48" s="109"/>
      <c r="P48" s="101"/>
      <c r="AL48" s="182" t="e">
        <f t="shared" si="7"/>
        <v>#N/A</v>
      </c>
      <c r="AM48" s="182">
        <f t="shared" si="8"/>
        <v>0</v>
      </c>
    </row>
    <row r="49" spans="1:39" x14ac:dyDescent="0.25">
      <c r="A49" s="106">
        <v>42</v>
      </c>
      <c r="B49" s="157">
        <f t="shared" si="3"/>
        <v>1</v>
      </c>
      <c r="C49" s="105"/>
      <c r="D49" s="106" t="e">
        <f>VLOOKUP(C49,FSGT6_Inscr!$F$7:$K$102,2,TRUE)</f>
        <v>#N/A</v>
      </c>
      <c r="E49" s="106" t="e">
        <f>VLOOKUP(C49,FSGT6_Inscr!$F$7:$K$102,3,TRUE)</f>
        <v>#N/A</v>
      </c>
      <c r="F49" s="106" t="e">
        <f>VLOOKUP(C49,FSGT6_Inscr!$F$7:$K$102,4,TRUE)</f>
        <v>#N/A</v>
      </c>
      <c r="G49" s="106" t="e">
        <f>VLOOKUP(C49,FSGT6_Inscr!$F$7:$K$102,5,TRUE)</f>
        <v>#N/A</v>
      </c>
      <c r="H49" s="106" t="e">
        <f>VLOOKUP(C49,FSGT6_Inscr!$F$7:$K$102,6,TRUE)</f>
        <v>#N/A</v>
      </c>
      <c r="I49" s="196"/>
      <c r="J49" s="159" t="e">
        <f t="shared" si="4"/>
        <v>#N/A</v>
      </c>
      <c r="K49" s="109" t="e">
        <f>SUM($J$8:J49)*J49</f>
        <v>#N/A</v>
      </c>
      <c r="L49" s="160" t="e">
        <f t="shared" si="5"/>
        <v>#N/A</v>
      </c>
      <c r="M49" s="201" t="e">
        <f t="shared" si="6"/>
        <v>#N/A</v>
      </c>
      <c r="N49" s="217" t="e">
        <f t="shared" si="9"/>
        <v>#N/A</v>
      </c>
      <c r="O49" s="109"/>
      <c r="P49" s="101"/>
      <c r="AL49" s="182" t="e">
        <f t="shared" si="7"/>
        <v>#N/A</v>
      </c>
      <c r="AM49" s="182">
        <f t="shared" si="8"/>
        <v>0</v>
      </c>
    </row>
    <row r="50" spans="1:39" x14ac:dyDescent="0.25">
      <c r="A50" s="106">
        <v>43</v>
      </c>
      <c r="B50" s="157">
        <f t="shared" si="3"/>
        <v>1</v>
      </c>
      <c r="C50" s="105"/>
      <c r="D50" s="106" t="e">
        <f>VLOOKUP(C50,FSGT6_Inscr!$F$7:$K$102,2,TRUE)</f>
        <v>#N/A</v>
      </c>
      <c r="E50" s="106" t="e">
        <f>VLOOKUP(C50,FSGT6_Inscr!$F$7:$K$102,3,TRUE)</f>
        <v>#N/A</v>
      </c>
      <c r="F50" s="106" t="e">
        <f>VLOOKUP(C50,FSGT6_Inscr!$F$7:$K$102,4,TRUE)</f>
        <v>#N/A</v>
      </c>
      <c r="G50" s="106" t="e">
        <f>VLOOKUP(C50,FSGT6_Inscr!$F$7:$K$102,5,TRUE)</f>
        <v>#N/A</v>
      </c>
      <c r="H50" s="106" t="e">
        <f>VLOOKUP(C50,FSGT6_Inscr!$F$7:$K$102,6,TRUE)</f>
        <v>#N/A</v>
      </c>
      <c r="I50" s="196"/>
      <c r="J50" s="159" t="e">
        <f t="shared" si="4"/>
        <v>#N/A</v>
      </c>
      <c r="K50" s="109" t="e">
        <f>SUM($J$8:J50)*J50</f>
        <v>#N/A</v>
      </c>
      <c r="L50" s="160" t="e">
        <f t="shared" si="5"/>
        <v>#N/A</v>
      </c>
      <c r="M50" s="201" t="e">
        <f t="shared" si="6"/>
        <v>#N/A</v>
      </c>
      <c r="N50" s="217" t="e">
        <f t="shared" si="9"/>
        <v>#N/A</v>
      </c>
      <c r="O50" s="109"/>
      <c r="P50" s="101"/>
      <c r="AL50" s="182" t="e">
        <f t="shared" si="7"/>
        <v>#N/A</v>
      </c>
      <c r="AM50" s="182">
        <f t="shared" si="8"/>
        <v>0</v>
      </c>
    </row>
    <row r="51" spans="1:39" x14ac:dyDescent="0.25">
      <c r="A51" s="106">
        <v>44</v>
      </c>
      <c r="B51" s="157">
        <f t="shared" si="3"/>
        <v>1</v>
      </c>
      <c r="C51" s="105"/>
      <c r="D51" s="106" t="e">
        <f>VLOOKUP(C51,FSGT6_Inscr!$F$7:$K$102,2,TRUE)</f>
        <v>#N/A</v>
      </c>
      <c r="E51" s="106" t="e">
        <f>VLOOKUP(C51,FSGT6_Inscr!$F$7:$K$102,3,TRUE)</f>
        <v>#N/A</v>
      </c>
      <c r="F51" s="106" t="e">
        <f>VLOOKUP(C51,FSGT6_Inscr!$F$7:$K$102,4,TRUE)</f>
        <v>#N/A</v>
      </c>
      <c r="G51" s="106" t="e">
        <f>VLOOKUP(C51,FSGT6_Inscr!$F$7:$K$102,5,TRUE)</f>
        <v>#N/A</v>
      </c>
      <c r="H51" s="106" t="e">
        <f>VLOOKUP(C51,FSGT6_Inscr!$F$7:$K$102,6,TRUE)</f>
        <v>#N/A</v>
      </c>
      <c r="I51" s="196"/>
      <c r="J51" s="159" t="e">
        <f t="shared" si="4"/>
        <v>#N/A</v>
      </c>
      <c r="K51" s="109" t="e">
        <f>SUM($J$8:J51)*J51</f>
        <v>#N/A</v>
      </c>
      <c r="L51" s="160" t="e">
        <f t="shared" si="5"/>
        <v>#N/A</v>
      </c>
      <c r="M51" s="201" t="e">
        <f t="shared" si="6"/>
        <v>#N/A</v>
      </c>
      <c r="N51" s="217" t="e">
        <f t="shared" si="9"/>
        <v>#N/A</v>
      </c>
      <c r="O51" s="109"/>
      <c r="P51" s="101"/>
      <c r="AL51" s="182" t="e">
        <f t="shared" si="7"/>
        <v>#N/A</v>
      </c>
      <c r="AM51" s="182">
        <f t="shared" si="8"/>
        <v>0</v>
      </c>
    </row>
    <row r="52" spans="1:39" x14ac:dyDescent="0.25">
      <c r="A52" s="106">
        <v>45</v>
      </c>
      <c r="B52" s="157">
        <f t="shared" si="3"/>
        <v>1</v>
      </c>
      <c r="C52" s="105"/>
      <c r="D52" s="106" t="e">
        <f>VLOOKUP(C52,FSGT6_Inscr!$F$7:$K$102,2,TRUE)</f>
        <v>#N/A</v>
      </c>
      <c r="E52" s="106" t="e">
        <f>VLOOKUP(C52,FSGT6_Inscr!$F$7:$K$102,3,TRUE)</f>
        <v>#N/A</v>
      </c>
      <c r="F52" s="106" t="e">
        <f>VLOOKUP(C52,FSGT6_Inscr!$F$7:$K$102,4,TRUE)</f>
        <v>#N/A</v>
      </c>
      <c r="G52" s="106" t="e">
        <f>VLOOKUP(C52,FSGT6_Inscr!$F$7:$K$102,5,TRUE)</f>
        <v>#N/A</v>
      </c>
      <c r="H52" s="106" t="e">
        <f>VLOOKUP(C52,FSGT6_Inscr!$F$7:$K$102,6,TRUE)</f>
        <v>#N/A</v>
      </c>
      <c r="I52" s="196"/>
      <c r="J52" s="159" t="e">
        <f t="shared" si="4"/>
        <v>#N/A</v>
      </c>
      <c r="K52" s="109" t="e">
        <f>SUM($J$8:J52)*J52</f>
        <v>#N/A</v>
      </c>
      <c r="L52" s="160" t="e">
        <f t="shared" si="5"/>
        <v>#N/A</v>
      </c>
      <c r="M52" s="201" t="e">
        <f t="shared" si="6"/>
        <v>#N/A</v>
      </c>
      <c r="N52" s="217" t="e">
        <f t="shared" si="9"/>
        <v>#N/A</v>
      </c>
      <c r="O52" s="109"/>
      <c r="P52" s="101"/>
      <c r="AL52" s="182" t="e">
        <f t="shared" si="7"/>
        <v>#N/A</v>
      </c>
      <c r="AM52" s="182">
        <f t="shared" si="8"/>
        <v>0</v>
      </c>
    </row>
    <row r="53" spans="1:39" x14ac:dyDescent="0.25">
      <c r="A53" s="106">
        <v>46</v>
      </c>
      <c r="B53" s="157">
        <f t="shared" si="3"/>
        <v>1</v>
      </c>
      <c r="C53" s="105"/>
      <c r="D53" s="106" t="e">
        <f>VLOOKUP(C53,FSGT6_Inscr!$F$7:$K$102,2,TRUE)</f>
        <v>#N/A</v>
      </c>
      <c r="E53" s="106" t="e">
        <f>VLOOKUP(C53,FSGT6_Inscr!$F$7:$K$102,3,TRUE)</f>
        <v>#N/A</v>
      </c>
      <c r="F53" s="106" t="e">
        <f>VLOOKUP(C53,FSGT6_Inscr!$F$7:$K$102,4,TRUE)</f>
        <v>#N/A</v>
      </c>
      <c r="G53" s="106" t="e">
        <f>VLOOKUP(C53,FSGT6_Inscr!$F$7:$K$102,5,TRUE)</f>
        <v>#N/A</v>
      </c>
      <c r="H53" s="106" t="e">
        <f>VLOOKUP(C53,FSGT6_Inscr!$F$7:$K$102,6,TRUE)</f>
        <v>#N/A</v>
      </c>
      <c r="I53" s="196"/>
      <c r="J53" s="159" t="e">
        <f t="shared" si="4"/>
        <v>#N/A</v>
      </c>
      <c r="K53" s="109" t="e">
        <f>SUM($J$8:J53)*J53</f>
        <v>#N/A</v>
      </c>
      <c r="L53" s="160" t="e">
        <f t="shared" si="5"/>
        <v>#N/A</v>
      </c>
      <c r="M53" s="201" t="e">
        <f t="shared" si="6"/>
        <v>#N/A</v>
      </c>
      <c r="N53" s="217" t="e">
        <f t="shared" si="9"/>
        <v>#N/A</v>
      </c>
      <c r="O53" s="109"/>
      <c r="P53" s="101"/>
      <c r="AL53" s="182" t="e">
        <f t="shared" si="7"/>
        <v>#N/A</v>
      </c>
      <c r="AM53" s="182">
        <f t="shared" si="8"/>
        <v>0</v>
      </c>
    </row>
    <row r="54" spans="1:39" x14ac:dyDescent="0.25">
      <c r="A54" s="106">
        <v>47</v>
      </c>
      <c r="B54" s="157">
        <f t="shared" si="3"/>
        <v>1</v>
      </c>
      <c r="C54" s="105"/>
      <c r="D54" s="106" t="e">
        <f>VLOOKUP(C54,FSGT6_Inscr!$F$7:$K$102,2,TRUE)</f>
        <v>#N/A</v>
      </c>
      <c r="E54" s="106" t="e">
        <f>VLOOKUP(C54,FSGT6_Inscr!$F$7:$K$102,3,TRUE)</f>
        <v>#N/A</v>
      </c>
      <c r="F54" s="106" t="e">
        <f>VLOOKUP(C54,FSGT6_Inscr!$F$7:$K$102,4,TRUE)</f>
        <v>#N/A</v>
      </c>
      <c r="G54" s="106" t="e">
        <f>VLOOKUP(C54,FSGT6_Inscr!$F$7:$K$102,5,TRUE)</f>
        <v>#N/A</v>
      </c>
      <c r="H54" s="106" t="e">
        <f>VLOOKUP(C54,FSGT6_Inscr!$F$7:$K$102,6,TRUE)</f>
        <v>#N/A</v>
      </c>
      <c r="I54" s="196"/>
      <c r="J54" s="159" t="e">
        <f t="shared" si="4"/>
        <v>#N/A</v>
      </c>
      <c r="K54" s="109" t="e">
        <f>SUM($J$8:J54)*J54</f>
        <v>#N/A</v>
      </c>
      <c r="L54" s="160" t="e">
        <f t="shared" si="5"/>
        <v>#N/A</v>
      </c>
      <c r="M54" s="201" t="e">
        <f t="shared" si="6"/>
        <v>#N/A</v>
      </c>
      <c r="N54" s="217" t="e">
        <f t="shared" si="9"/>
        <v>#N/A</v>
      </c>
      <c r="O54" s="109"/>
      <c r="P54" s="101"/>
      <c r="AL54" s="182" t="e">
        <f t="shared" si="7"/>
        <v>#N/A</v>
      </c>
      <c r="AM54" s="182">
        <f t="shared" si="8"/>
        <v>0</v>
      </c>
    </row>
    <row r="55" spans="1:39" x14ac:dyDescent="0.25">
      <c r="A55" s="106">
        <v>48</v>
      </c>
      <c r="B55" s="157">
        <f t="shared" si="3"/>
        <v>1</v>
      </c>
      <c r="C55" s="105"/>
      <c r="D55" s="106" t="e">
        <f>VLOOKUP(C55,FSGT6_Inscr!$F$7:$K$102,2,TRUE)</f>
        <v>#N/A</v>
      </c>
      <c r="E55" s="106" t="e">
        <f>VLOOKUP(C55,FSGT6_Inscr!$F$7:$K$102,3,TRUE)</f>
        <v>#N/A</v>
      </c>
      <c r="F55" s="106" t="e">
        <f>VLOOKUP(C55,FSGT6_Inscr!$F$7:$K$102,4,TRUE)</f>
        <v>#N/A</v>
      </c>
      <c r="G55" s="106" t="e">
        <f>VLOOKUP(C55,FSGT6_Inscr!$F$7:$K$102,5,TRUE)</f>
        <v>#N/A</v>
      </c>
      <c r="H55" s="106" t="e">
        <f>VLOOKUP(C55,FSGT6_Inscr!$F$7:$K$102,6,TRUE)</f>
        <v>#N/A</v>
      </c>
      <c r="I55" s="196"/>
      <c r="J55" s="159" t="e">
        <f t="shared" si="4"/>
        <v>#N/A</v>
      </c>
      <c r="K55" s="109" t="e">
        <f>SUM($J$8:J55)*J55</f>
        <v>#N/A</v>
      </c>
      <c r="L55" s="160" t="e">
        <f t="shared" si="5"/>
        <v>#N/A</v>
      </c>
      <c r="M55" s="201" t="e">
        <f t="shared" si="6"/>
        <v>#N/A</v>
      </c>
      <c r="N55" s="217" t="e">
        <f t="shared" si="9"/>
        <v>#N/A</v>
      </c>
      <c r="O55" s="109"/>
      <c r="P55" s="101"/>
      <c r="AL55" s="182" t="e">
        <f t="shared" si="7"/>
        <v>#N/A</v>
      </c>
      <c r="AM55" s="182">
        <f t="shared" si="8"/>
        <v>0</v>
      </c>
    </row>
    <row r="56" spans="1:39" x14ac:dyDescent="0.25">
      <c r="A56" s="106">
        <v>49</v>
      </c>
      <c r="B56" s="157">
        <f t="shared" si="3"/>
        <v>1</v>
      </c>
      <c r="C56" s="105"/>
      <c r="D56" s="106" t="e">
        <f>VLOOKUP(C56,FSGT6_Inscr!$F$7:$K$102,2,TRUE)</f>
        <v>#N/A</v>
      </c>
      <c r="E56" s="106" t="e">
        <f>VLOOKUP(C56,FSGT6_Inscr!$F$7:$K$102,3,TRUE)</f>
        <v>#N/A</v>
      </c>
      <c r="F56" s="106" t="e">
        <f>VLOOKUP(C56,FSGT6_Inscr!$F$7:$K$102,4,TRUE)</f>
        <v>#N/A</v>
      </c>
      <c r="G56" s="106" t="e">
        <f>VLOOKUP(C56,FSGT6_Inscr!$F$7:$K$102,5,TRUE)</f>
        <v>#N/A</v>
      </c>
      <c r="H56" s="106" t="e">
        <f>VLOOKUP(C56,FSGT6_Inscr!$F$7:$K$102,6,TRUE)</f>
        <v>#N/A</v>
      </c>
      <c r="I56" s="196"/>
      <c r="J56" s="159" t="e">
        <f t="shared" si="4"/>
        <v>#N/A</v>
      </c>
      <c r="K56" s="109" t="e">
        <f>SUM($J$8:J56)*J56</f>
        <v>#N/A</v>
      </c>
      <c r="L56" s="160" t="e">
        <f t="shared" si="5"/>
        <v>#N/A</v>
      </c>
      <c r="M56" s="201" t="e">
        <f t="shared" si="6"/>
        <v>#N/A</v>
      </c>
      <c r="N56" s="217" t="e">
        <f t="shared" si="9"/>
        <v>#N/A</v>
      </c>
      <c r="O56" s="109"/>
      <c r="P56" s="101"/>
      <c r="AL56" s="182" t="e">
        <f t="shared" si="7"/>
        <v>#N/A</v>
      </c>
      <c r="AM56" s="182">
        <f t="shared" si="8"/>
        <v>0</v>
      </c>
    </row>
    <row r="57" spans="1:39" x14ac:dyDescent="0.25">
      <c r="A57" s="106">
        <v>50</v>
      </c>
      <c r="B57" s="157">
        <f t="shared" si="3"/>
        <v>1</v>
      </c>
      <c r="C57" s="105"/>
      <c r="D57" s="106" t="e">
        <f>VLOOKUP(C57,FSGT6_Inscr!$F$7:$K$102,2,TRUE)</f>
        <v>#N/A</v>
      </c>
      <c r="E57" s="106" t="e">
        <f>VLOOKUP(C57,FSGT6_Inscr!$F$7:$K$102,3,TRUE)</f>
        <v>#N/A</v>
      </c>
      <c r="F57" s="106" t="e">
        <f>VLOOKUP(C57,FSGT6_Inscr!$F$7:$K$102,4,TRUE)</f>
        <v>#N/A</v>
      </c>
      <c r="G57" s="106" t="e">
        <f>VLOOKUP(C57,FSGT6_Inscr!$F$7:$K$102,5,TRUE)</f>
        <v>#N/A</v>
      </c>
      <c r="H57" s="106" t="e">
        <f>VLOOKUP(C57,FSGT6_Inscr!$F$7:$K$102,6,TRUE)</f>
        <v>#N/A</v>
      </c>
      <c r="I57" s="196"/>
      <c r="J57" s="159" t="e">
        <f t="shared" si="4"/>
        <v>#N/A</v>
      </c>
      <c r="K57" s="109" t="e">
        <f>SUM($J$8:J57)*J57</f>
        <v>#N/A</v>
      </c>
      <c r="L57" s="160" t="e">
        <f t="shared" si="5"/>
        <v>#N/A</v>
      </c>
      <c r="M57" s="201" t="e">
        <f t="shared" si="6"/>
        <v>#N/A</v>
      </c>
      <c r="N57" s="217" t="e">
        <f t="shared" si="9"/>
        <v>#N/A</v>
      </c>
      <c r="O57" s="109"/>
      <c r="P57" s="101"/>
      <c r="AL57" s="182" t="e">
        <f t="shared" si="7"/>
        <v>#N/A</v>
      </c>
      <c r="AM57" s="182">
        <f t="shared" si="8"/>
        <v>0</v>
      </c>
    </row>
    <row r="58" spans="1:39" x14ac:dyDescent="0.25">
      <c r="A58" s="106">
        <v>51</v>
      </c>
      <c r="B58" s="157">
        <f t="shared" ref="B58:B100" si="10">IF(A58="A",0,IF(A58="NC",0,1))</f>
        <v>1</v>
      </c>
      <c r="C58" s="105"/>
      <c r="D58" s="106" t="e">
        <f>VLOOKUP(C58,FSGT6_Inscr!$F$7:$K$102,2,TRUE)</f>
        <v>#N/A</v>
      </c>
      <c r="E58" s="106" t="e">
        <f>VLOOKUP(C58,FSGT6_Inscr!$F$7:$K$102,3,TRUE)</f>
        <v>#N/A</v>
      </c>
      <c r="F58" s="106" t="e">
        <f>VLOOKUP(C58,FSGT6_Inscr!$F$7:$K$102,4,TRUE)</f>
        <v>#N/A</v>
      </c>
      <c r="G58" s="106" t="e">
        <f>VLOOKUP(C58,FSGT6_Inscr!$F$7:$K$102,5,TRUE)</f>
        <v>#N/A</v>
      </c>
      <c r="H58" s="106" t="e">
        <f>VLOOKUP(C58,FSGT6_Inscr!$F$7:$K$102,6,TRUE)</f>
        <v>#N/A</v>
      </c>
      <c r="I58" s="196"/>
      <c r="J58" s="159" t="e">
        <f t="shared" ref="J58:J100" si="11">IF(H58=6,1,0)*B58</f>
        <v>#N/A</v>
      </c>
      <c r="K58" s="109" t="e">
        <f>SUM($J$8:J58)*J58</f>
        <v>#N/A</v>
      </c>
      <c r="L58" s="160" t="e">
        <f t="shared" ref="L58:L100" si="12">(100-(K58*4)+4)*J58</f>
        <v>#N/A</v>
      </c>
      <c r="M58" s="201" t="e">
        <f t="shared" ref="M58:M100" si="13">IF(L58&gt;0,L58,"")</f>
        <v>#N/A</v>
      </c>
      <c r="N58" s="217" t="e">
        <f t="shared" ref="N58:N100" si="14">IF(AND(H58=6),IF(A58="NC",$M$2,M58))</f>
        <v>#N/A</v>
      </c>
      <c r="O58" s="109"/>
      <c r="AL58" s="182" t="e">
        <f t="shared" si="7"/>
        <v>#N/A</v>
      </c>
      <c r="AM58" s="182">
        <f t="shared" si="8"/>
        <v>0</v>
      </c>
    </row>
    <row r="59" spans="1:39" x14ac:dyDescent="0.25">
      <c r="A59" s="106">
        <v>52</v>
      </c>
      <c r="B59" s="157">
        <f t="shared" si="10"/>
        <v>1</v>
      </c>
      <c r="C59" s="105"/>
      <c r="D59" s="106" t="e">
        <f>VLOOKUP(C59,FSGT6_Inscr!$F$7:$K$102,2,TRUE)</f>
        <v>#N/A</v>
      </c>
      <c r="E59" s="106" t="e">
        <f>VLOOKUP(C59,FSGT6_Inscr!$F$7:$K$102,3,TRUE)</f>
        <v>#N/A</v>
      </c>
      <c r="F59" s="106" t="e">
        <f>VLOOKUP(C59,FSGT6_Inscr!$F$7:$K$102,4,TRUE)</f>
        <v>#N/A</v>
      </c>
      <c r="G59" s="106" t="e">
        <f>VLOOKUP(C59,FSGT6_Inscr!$F$7:$K$102,5,TRUE)</f>
        <v>#N/A</v>
      </c>
      <c r="H59" s="106" t="e">
        <f>VLOOKUP(C59,FSGT6_Inscr!$F$7:$K$102,6,TRUE)</f>
        <v>#N/A</v>
      </c>
      <c r="I59" s="196"/>
      <c r="J59" s="159" t="e">
        <f t="shared" si="11"/>
        <v>#N/A</v>
      </c>
      <c r="K59" s="109" t="e">
        <f>SUM($J$8:J59)*J59</f>
        <v>#N/A</v>
      </c>
      <c r="L59" s="160" t="e">
        <f t="shared" si="12"/>
        <v>#N/A</v>
      </c>
      <c r="M59" s="201" t="e">
        <f t="shared" si="13"/>
        <v>#N/A</v>
      </c>
      <c r="N59" s="217" t="e">
        <f t="shared" si="14"/>
        <v>#N/A</v>
      </c>
      <c r="AL59" s="182" t="e">
        <f t="shared" si="7"/>
        <v>#N/A</v>
      </c>
      <c r="AM59" s="182">
        <f t="shared" si="8"/>
        <v>0</v>
      </c>
    </row>
    <row r="60" spans="1:39" x14ac:dyDescent="0.25">
      <c r="A60" s="106">
        <v>53</v>
      </c>
      <c r="B60" s="157">
        <f t="shared" si="10"/>
        <v>1</v>
      </c>
      <c r="C60" s="105"/>
      <c r="D60" s="106" t="e">
        <f>VLOOKUP(C60,FSGT6_Inscr!$F$7:$K$102,2,TRUE)</f>
        <v>#N/A</v>
      </c>
      <c r="E60" s="106" t="e">
        <f>VLOOKUP(C60,FSGT6_Inscr!$F$7:$K$102,3,TRUE)</f>
        <v>#N/A</v>
      </c>
      <c r="F60" s="106" t="e">
        <f>VLOOKUP(C60,FSGT6_Inscr!$F$7:$K$102,4,TRUE)</f>
        <v>#N/A</v>
      </c>
      <c r="G60" s="106" t="e">
        <f>VLOOKUP(C60,FSGT6_Inscr!$F$7:$K$102,5,TRUE)</f>
        <v>#N/A</v>
      </c>
      <c r="H60" s="106" t="e">
        <f>VLOOKUP(C60,FSGT6_Inscr!$F$7:$K$102,6,TRUE)</f>
        <v>#N/A</v>
      </c>
      <c r="I60" s="196"/>
      <c r="J60" s="159" t="e">
        <f t="shared" si="11"/>
        <v>#N/A</v>
      </c>
      <c r="K60" s="109" t="e">
        <f>SUM($J$8:J60)*J60</f>
        <v>#N/A</v>
      </c>
      <c r="L60" s="160" t="e">
        <f t="shared" si="12"/>
        <v>#N/A</v>
      </c>
      <c r="M60" s="201" t="e">
        <f t="shared" si="13"/>
        <v>#N/A</v>
      </c>
      <c r="N60" s="217" t="e">
        <f t="shared" si="14"/>
        <v>#N/A</v>
      </c>
      <c r="AL60" s="182" t="e">
        <f t="shared" si="7"/>
        <v>#N/A</v>
      </c>
      <c r="AM60" s="182">
        <f t="shared" si="8"/>
        <v>0</v>
      </c>
    </row>
    <row r="61" spans="1:39" x14ac:dyDescent="0.25">
      <c r="A61" s="106">
        <v>54</v>
      </c>
      <c r="B61" s="157">
        <f t="shared" si="10"/>
        <v>1</v>
      </c>
      <c r="C61" s="105"/>
      <c r="D61" s="106" t="e">
        <f>VLOOKUP(C61,FSGT6_Inscr!$F$7:$K$102,2,TRUE)</f>
        <v>#N/A</v>
      </c>
      <c r="E61" s="106" t="e">
        <f>VLOOKUP(C61,FSGT6_Inscr!$F$7:$K$102,3,TRUE)</f>
        <v>#N/A</v>
      </c>
      <c r="F61" s="106" t="e">
        <f>VLOOKUP(C61,FSGT6_Inscr!$F$7:$K$102,4,TRUE)</f>
        <v>#N/A</v>
      </c>
      <c r="G61" s="106" t="e">
        <f>VLOOKUP(C61,FSGT6_Inscr!$F$7:$K$102,5,TRUE)</f>
        <v>#N/A</v>
      </c>
      <c r="H61" s="106" t="e">
        <f>VLOOKUP(C61,FSGT6_Inscr!$F$7:$K$102,6,TRUE)</f>
        <v>#N/A</v>
      </c>
      <c r="I61" s="196"/>
      <c r="J61" s="159" t="e">
        <f t="shared" si="11"/>
        <v>#N/A</v>
      </c>
      <c r="K61" s="109" t="e">
        <f>SUM($J$8:J61)*J61</f>
        <v>#N/A</v>
      </c>
      <c r="L61" s="160" t="e">
        <f t="shared" si="12"/>
        <v>#N/A</v>
      </c>
      <c r="M61" s="201" t="e">
        <f t="shared" si="13"/>
        <v>#N/A</v>
      </c>
      <c r="N61" s="217" t="e">
        <f t="shared" si="14"/>
        <v>#N/A</v>
      </c>
      <c r="AL61" s="182" t="e">
        <f t="shared" si="7"/>
        <v>#N/A</v>
      </c>
      <c r="AM61" s="182">
        <f t="shared" si="8"/>
        <v>0</v>
      </c>
    </row>
    <row r="62" spans="1:39" x14ac:dyDescent="0.25">
      <c r="A62" s="106">
        <v>55</v>
      </c>
      <c r="B62" s="157">
        <f t="shared" si="10"/>
        <v>1</v>
      </c>
      <c r="C62" s="105"/>
      <c r="D62" s="106" t="e">
        <f>VLOOKUP(C62,FSGT6_Inscr!$F$7:$K$102,2,TRUE)</f>
        <v>#N/A</v>
      </c>
      <c r="E62" s="106" t="e">
        <f>VLOOKUP(C62,FSGT6_Inscr!$F$7:$K$102,3,TRUE)</f>
        <v>#N/A</v>
      </c>
      <c r="F62" s="106" t="e">
        <f>VLOOKUP(C62,FSGT6_Inscr!$F$7:$K$102,4,TRUE)</f>
        <v>#N/A</v>
      </c>
      <c r="G62" s="106" t="e">
        <f>VLOOKUP(C62,FSGT6_Inscr!$F$7:$K$102,5,TRUE)</f>
        <v>#N/A</v>
      </c>
      <c r="H62" s="106" t="e">
        <f>VLOOKUP(C62,FSGT6_Inscr!$F$7:$K$102,6,TRUE)</f>
        <v>#N/A</v>
      </c>
      <c r="I62" s="196"/>
      <c r="J62" s="159" t="e">
        <f t="shared" si="11"/>
        <v>#N/A</v>
      </c>
      <c r="K62" s="109" t="e">
        <f>SUM($J$8:J62)*J62</f>
        <v>#N/A</v>
      </c>
      <c r="L62" s="160" t="e">
        <f t="shared" si="12"/>
        <v>#N/A</v>
      </c>
      <c r="M62" s="201" t="e">
        <f t="shared" si="13"/>
        <v>#N/A</v>
      </c>
      <c r="N62" s="217" t="e">
        <f t="shared" si="14"/>
        <v>#N/A</v>
      </c>
      <c r="AL62" s="182" t="e">
        <f t="shared" si="7"/>
        <v>#N/A</v>
      </c>
      <c r="AM62" s="182">
        <f t="shared" si="8"/>
        <v>0</v>
      </c>
    </row>
    <row r="63" spans="1:39" x14ac:dyDescent="0.25">
      <c r="A63" s="106">
        <v>56</v>
      </c>
      <c r="B63" s="157">
        <f t="shared" si="10"/>
        <v>1</v>
      </c>
      <c r="C63" s="105"/>
      <c r="D63" s="106" t="e">
        <f>VLOOKUP(C63,FSGT6_Inscr!$F$7:$K$102,2,TRUE)</f>
        <v>#N/A</v>
      </c>
      <c r="E63" s="106" t="e">
        <f>VLOOKUP(C63,FSGT6_Inscr!$F$7:$K$102,3,TRUE)</f>
        <v>#N/A</v>
      </c>
      <c r="F63" s="106" t="e">
        <f>VLOOKUP(C63,FSGT6_Inscr!$F$7:$K$102,4,TRUE)</f>
        <v>#N/A</v>
      </c>
      <c r="G63" s="106" t="e">
        <f>VLOOKUP(C63,FSGT6_Inscr!$F$7:$K$102,5,TRUE)</f>
        <v>#N/A</v>
      </c>
      <c r="H63" s="106" t="e">
        <f>VLOOKUP(C63,FSGT6_Inscr!$F$7:$K$102,6,TRUE)</f>
        <v>#N/A</v>
      </c>
      <c r="I63" s="196"/>
      <c r="J63" s="159" t="e">
        <f t="shared" si="11"/>
        <v>#N/A</v>
      </c>
      <c r="K63" s="109" t="e">
        <f>SUM($J$8:J63)*J63</f>
        <v>#N/A</v>
      </c>
      <c r="L63" s="160" t="e">
        <f t="shared" si="12"/>
        <v>#N/A</v>
      </c>
      <c r="M63" s="201" t="e">
        <f t="shared" si="13"/>
        <v>#N/A</v>
      </c>
      <c r="N63" s="217" t="e">
        <f t="shared" si="14"/>
        <v>#N/A</v>
      </c>
      <c r="AL63" s="182" t="e">
        <f t="shared" si="7"/>
        <v>#N/A</v>
      </c>
      <c r="AM63" s="182">
        <f t="shared" si="8"/>
        <v>0</v>
      </c>
    </row>
    <row r="64" spans="1:39" x14ac:dyDescent="0.25">
      <c r="A64" s="106">
        <v>57</v>
      </c>
      <c r="B64" s="157">
        <f t="shared" si="10"/>
        <v>1</v>
      </c>
      <c r="C64" s="105"/>
      <c r="D64" s="106" t="e">
        <f>VLOOKUP(C64,FSGT6_Inscr!$F$7:$K$102,2,TRUE)</f>
        <v>#N/A</v>
      </c>
      <c r="E64" s="106" t="e">
        <f>VLOOKUP(C64,FSGT6_Inscr!$F$7:$K$102,3,TRUE)</f>
        <v>#N/A</v>
      </c>
      <c r="F64" s="106" t="e">
        <f>VLOOKUP(C64,FSGT6_Inscr!$F$7:$K$102,4,TRUE)</f>
        <v>#N/A</v>
      </c>
      <c r="G64" s="106" t="e">
        <f>VLOOKUP(C64,FSGT6_Inscr!$F$7:$K$102,5,TRUE)</f>
        <v>#N/A</v>
      </c>
      <c r="H64" s="106" t="e">
        <f>VLOOKUP(C64,FSGT6_Inscr!$F$7:$K$102,6,TRUE)</f>
        <v>#N/A</v>
      </c>
      <c r="I64" s="196"/>
      <c r="J64" s="159" t="e">
        <f t="shared" si="11"/>
        <v>#N/A</v>
      </c>
      <c r="K64" s="109" t="e">
        <f>SUM($J$8:J64)*J64</f>
        <v>#N/A</v>
      </c>
      <c r="L64" s="160" t="e">
        <f t="shared" si="12"/>
        <v>#N/A</v>
      </c>
      <c r="M64" s="201" t="e">
        <f t="shared" si="13"/>
        <v>#N/A</v>
      </c>
      <c r="N64" s="217" t="e">
        <f t="shared" si="14"/>
        <v>#N/A</v>
      </c>
      <c r="AL64" s="182" t="e">
        <f t="shared" si="7"/>
        <v>#N/A</v>
      </c>
      <c r="AM64" s="182">
        <f t="shared" si="8"/>
        <v>0</v>
      </c>
    </row>
    <row r="65" spans="1:39" x14ac:dyDescent="0.25">
      <c r="A65" s="106">
        <v>58</v>
      </c>
      <c r="B65" s="157">
        <f t="shared" si="10"/>
        <v>1</v>
      </c>
      <c r="C65" s="105"/>
      <c r="D65" s="106" t="e">
        <f>VLOOKUP(C65,FSGT6_Inscr!$F$7:$K$102,2,TRUE)</f>
        <v>#N/A</v>
      </c>
      <c r="E65" s="106" t="e">
        <f>VLOOKUP(C65,FSGT6_Inscr!$F$7:$K$102,3,TRUE)</f>
        <v>#N/A</v>
      </c>
      <c r="F65" s="106" t="e">
        <f>VLOOKUP(C65,FSGT6_Inscr!$F$7:$K$102,4,TRUE)</f>
        <v>#N/A</v>
      </c>
      <c r="G65" s="106" t="e">
        <f>VLOOKUP(C65,FSGT6_Inscr!$F$7:$K$102,5,TRUE)</f>
        <v>#N/A</v>
      </c>
      <c r="H65" s="106" t="e">
        <f>VLOOKUP(C65,FSGT6_Inscr!$F$7:$K$102,6,TRUE)</f>
        <v>#N/A</v>
      </c>
      <c r="I65" s="196"/>
      <c r="J65" s="159" t="e">
        <f t="shared" si="11"/>
        <v>#N/A</v>
      </c>
      <c r="K65" s="109" t="e">
        <f>SUM($J$8:J65)*J65</f>
        <v>#N/A</v>
      </c>
      <c r="L65" s="160" t="e">
        <f t="shared" si="12"/>
        <v>#N/A</v>
      </c>
      <c r="M65" s="201" t="e">
        <f t="shared" si="13"/>
        <v>#N/A</v>
      </c>
      <c r="N65" s="217" t="e">
        <f t="shared" si="14"/>
        <v>#N/A</v>
      </c>
      <c r="AL65" s="182" t="e">
        <f t="shared" si="7"/>
        <v>#N/A</v>
      </c>
      <c r="AM65" s="182">
        <f t="shared" si="8"/>
        <v>0</v>
      </c>
    </row>
    <row r="66" spans="1:39" x14ac:dyDescent="0.25">
      <c r="A66" s="106">
        <v>59</v>
      </c>
      <c r="B66" s="157">
        <f t="shared" si="10"/>
        <v>1</v>
      </c>
      <c r="C66" s="105"/>
      <c r="D66" s="106" t="e">
        <f>VLOOKUP(C66,FSGT6_Inscr!$F$7:$K$102,2,TRUE)</f>
        <v>#N/A</v>
      </c>
      <c r="E66" s="106" t="e">
        <f>VLOOKUP(C66,FSGT6_Inscr!$F$7:$K$102,3,TRUE)</f>
        <v>#N/A</v>
      </c>
      <c r="F66" s="106" t="e">
        <f>VLOOKUP(C66,FSGT6_Inscr!$F$7:$K$102,4,TRUE)</f>
        <v>#N/A</v>
      </c>
      <c r="G66" s="106" t="e">
        <f>VLOOKUP(C66,FSGT6_Inscr!$F$7:$K$102,5,TRUE)</f>
        <v>#N/A</v>
      </c>
      <c r="H66" s="106" t="e">
        <f>VLOOKUP(C66,FSGT6_Inscr!$F$7:$K$102,6,TRUE)</f>
        <v>#N/A</v>
      </c>
      <c r="I66" s="196"/>
      <c r="J66" s="159" t="e">
        <f t="shared" si="11"/>
        <v>#N/A</v>
      </c>
      <c r="K66" s="109" t="e">
        <f>SUM($J$8:J66)*J66</f>
        <v>#N/A</v>
      </c>
      <c r="L66" s="160" t="e">
        <f t="shared" si="12"/>
        <v>#N/A</v>
      </c>
      <c r="M66" s="201" t="e">
        <f t="shared" si="13"/>
        <v>#N/A</v>
      </c>
      <c r="N66" s="217" t="e">
        <f t="shared" si="14"/>
        <v>#N/A</v>
      </c>
      <c r="AL66" s="182" t="e">
        <f t="shared" si="7"/>
        <v>#N/A</v>
      </c>
      <c r="AM66" s="182">
        <f t="shared" si="8"/>
        <v>0</v>
      </c>
    </row>
    <row r="67" spans="1:39" x14ac:dyDescent="0.25">
      <c r="A67" s="106">
        <v>60</v>
      </c>
      <c r="B67" s="157">
        <f t="shared" si="10"/>
        <v>1</v>
      </c>
      <c r="C67" s="105"/>
      <c r="D67" s="106" t="e">
        <f>VLOOKUP(C67,FSGT6_Inscr!$F$7:$K$102,2,TRUE)</f>
        <v>#N/A</v>
      </c>
      <c r="E67" s="106" t="e">
        <f>VLOOKUP(C67,FSGT6_Inscr!$F$7:$K$102,3,TRUE)</f>
        <v>#N/A</v>
      </c>
      <c r="F67" s="106" t="e">
        <f>VLOOKUP(C67,FSGT6_Inscr!$F$7:$K$102,4,TRUE)</f>
        <v>#N/A</v>
      </c>
      <c r="G67" s="106" t="e">
        <f>VLOOKUP(C67,FSGT6_Inscr!$F$7:$K$102,5,TRUE)</f>
        <v>#N/A</v>
      </c>
      <c r="H67" s="106" t="e">
        <f>VLOOKUP(C67,FSGT6_Inscr!$F$7:$K$102,6,TRUE)</f>
        <v>#N/A</v>
      </c>
      <c r="I67" s="196"/>
      <c r="J67" s="159" t="e">
        <f t="shared" si="11"/>
        <v>#N/A</v>
      </c>
      <c r="K67" s="109" t="e">
        <f>SUM($J$8:J67)*J67</f>
        <v>#N/A</v>
      </c>
      <c r="L67" s="160" t="e">
        <f t="shared" si="12"/>
        <v>#N/A</v>
      </c>
      <c r="M67" s="201" t="e">
        <f t="shared" si="13"/>
        <v>#N/A</v>
      </c>
      <c r="N67" s="217" t="e">
        <f t="shared" si="14"/>
        <v>#N/A</v>
      </c>
      <c r="AL67" s="182" t="e">
        <f t="shared" si="7"/>
        <v>#N/A</v>
      </c>
      <c r="AM67" s="182">
        <f t="shared" si="8"/>
        <v>0</v>
      </c>
    </row>
    <row r="68" spans="1:39" x14ac:dyDescent="0.25">
      <c r="A68" s="106">
        <v>61</v>
      </c>
      <c r="B68" s="157">
        <f t="shared" si="10"/>
        <v>1</v>
      </c>
      <c r="C68" s="105"/>
      <c r="D68" s="106" t="e">
        <f>VLOOKUP(C68,FSGT6_Inscr!$F$7:$K$102,2,TRUE)</f>
        <v>#N/A</v>
      </c>
      <c r="E68" s="106" t="e">
        <f>VLOOKUP(C68,FSGT6_Inscr!$F$7:$K$102,3,TRUE)</f>
        <v>#N/A</v>
      </c>
      <c r="F68" s="106" t="e">
        <f>VLOOKUP(C68,FSGT6_Inscr!$F$7:$K$102,4,TRUE)</f>
        <v>#N/A</v>
      </c>
      <c r="G68" s="106" t="e">
        <f>VLOOKUP(C68,FSGT6_Inscr!$F$7:$K$102,5,TRUE)</f>
        <v>#N/A</v>
      </c>
      <c r="H68" s="106" t="e">
        <f>VLOOKUP(C68,FSGT6_Inscr!$F$7:$K$102,6,TRUE)</f>
        <v>#N/A</v>
      </c>
      <c r="I68" s="196"/>
      <c r="J68" s="159" t="e">
        <f t="shared" si="11"/>
        <v>#N/A</v>
      </c>
      <c r="K68" s="109" t="e">
        <f>SUM($J$8:J68)*J68</f>
        <v>#N/A</v>
      </c>
      <c r="L68" s="160" t="e">
        <f t="shared" si="12"/>
        <v>#N/A</v>
      </c>
      <c r="M68" s="201" t="e">
        <f t="shared" si="13"/>
        <v>#N/A</v>
      </c>
      <c r="N68" s="217" t="e">
        <f t="shared" si="14"/>
        <v>#N/A</v>
      </c>
      <c r="AL68" s="182" t="e">
        <f t="shared" si="7"/>
        <v>#N/A</v>
      </c>
      <c r="AM68" s="182">
        <f t="shared" si="8"/>
        <v>0</v>
      </c>
    </row>
    <row r="69" spans="1:39" x14ac:dyDescent="0.25">
      <c r="A69" s="106">
        <v>62</v>
      </c>
      <c r="B69" s="157">
        <f t="shared" si="10"/>
        <v>1</v>
      </c>
      <c r="C69" s="105"/>
      <c r="D69" s="106" t="e">
        <f>VLOOKUP(C69,FSGT6_Inscr!$F$7:$K$102,2,TRUE)</f>
        <v>#N/A</v>
      </c>
      <c r="E69" s="106" t="e">
        <f>VLOOKUP(C69,FSGT6_Inscr!$F$7:$K$102,3,TRUE)</f>
        <v>#N/A</v>
      </c>
      <c r="F69" s="106" t="e">
        <f>VLOOKUP(C69,FSGT6_Inscr!$F$7:$K$102,4,TRUE)</f>
        <v>#N/A</v>
      </c>
      <c r="G69" s="106" t="e">
        <f>VLOOKUP(C69,FSGT6_Inscr!$F$7:$K$102,5,TRUE)</f>
        <v>#N/A</v>
      </c>
      <c r="H69" s="106" t="e">
        <f>VLOOKUP(C69,FSGT6_Inscr!$F$7:$K$102,6,TRUE)</f>
        <v>#N/A</v>
      </c>
      <c r="I69" s="196"/>
      <c r="J69" s="159" t="e">
        <f t="shared" si="11"/>
        <v>#N/A</v>
      </c>
      <c r="K69" s="109" t="e">
        <f>SUM($J$8:J69)*J69</f>
        <v>#N/A</v>
      </c>
      <c r="L69" s="160" t="e">
        <f t="shared" si="12"/>
        <v>#N/A</v>
      </c>
      <c r="M69" s="201" t="e">
        <f t="shared" si="13"/>
        <v>#N/A</v>
      </c>
      <c r="N69" s="217" t="e">
        <f t="shared" si="14"/>
        <v>#N/A</v>
      </c>
      <c r="AL69" s="182" t="e">
        <f t="shared" si="7"/>
        <v>#N/A</v>
      </c>
      <c r="AM69" s="182">
        <f t="shared" si="8"/>
        <v>0</v>
      </c>
    </row>
    <row r="70" spans="1:39" x14ac:dyDescent="0.25">
      <c r="A70" s="106">
        <v>63</v>
      </c>
      <c r="B70" s="157">
        <f t="shared" si="10"/>
        <v>1</v>
      </c>
      <c r="C70" s="105"/>
      <c r="D70" s="106" t="e">
        <f>VLOOKUP(C70,FSGT6_Inscr!$F$7:$K$102,2,TRUE)</f>
        <v>#N/A</v>
      </c>
      <c r="E70" s="106" t="e">
        <f>VLOOKUP(C70,FSGT6_Inscr!$F$7:$K$102,3,TRUE)</f>
        <v>#N/A</v>
      </c>
      <c r="F70" s="106" t="e">
        <f>VLOOKUP(C70,FSGT6_Inscr!$F$7:$K$102,4,TRUE)</f>
        <v>#N/A</v>
      </c>
      <c r="G70" s="106" t="e">
        <f>VLOOKUP(C70,FSGT6_Inscr!$F$7:$K$102,5,TRUE)</f>
        <v>#N/A</v>
      </c>
      <c r="H70" s="106" t="e">
        <f>VLOOKUP(C70,FSGT6_Inscr!$F$7:$K$102,6,TRUE)</f>
        <v>#N/A</v>
      </c>
      <c r="I70" s="196"/>
      <c r="J70" s="159" t="e">
        <f t="shared" si="11"/>
        <v>#N/A</v>
      </c>
      <c r="K70" s="109" t="e">
        <f>SUM($J$8:J70)*J70</f>
        <v>#N/A</v>
      </c>
      <c r="L70" s="160" t="e">
        <f t="shared" si="12"/>
        <v>#N/A</v>
      </c>
      <c r="M70" s="201" t="e">
        <f t="shared" si="13"/>
        <v>#N/A</v>
      </c>
      <c r="N70" s="217" t="e">
        <f t="shared" si="14"/>
        <v>#N/A</v>
      </c>
      <c r="AL70" s="182" t="e">
        <f t="shared" si="7"/>
        <v>#N/A</v>
      </c>
      <c r="AM70" s="182">
        <f t="shared" si="8"/>
        <v>0</v>
      </c>
    </row>
    <row r="71" spans="1:39" x14ac:dyDescent="0.25">
      <c r="A71" s="106">
        <v>64</v>
      </c>
      <c r="B71" s="157">
        <f t="shared" si="10"/>
        <v>1</v>
      </c>
      <c r="C71" s="105"/>
      <c r="D71" s="106" t="e">
        <f>VLOOKUP(C71,FSGT6_Inscr!$F$7:$K$102,2,TRUE)</f>
        <v>#N/A</v>
      </c>
      <c r="E71" s="106" t="e">
        <f>VLOOKUP(C71,FSGT6_Inscr!$F$7:$K$102,3,TRUE)</f>
        <v>#N/A</v>
      </c>
      <c r="F71" s="106" t="e">
        <f>VLOOKUP(C71,FSGT6_Inscr!$F$7:$K$102,4,TRUE)</f>
        <v>#N/A</v>
      </c>
      <c r="G71" s="106" t="e">
        <f>VLOOKUP(C71,FSGT6_Inscr!$F$7:$K$102,5,TRUE)</f>
        <v>#N/A</v>
      </c>
      <c r="H71" s="106" t="e">
        <f>VLOOKUP(C71,FSGT6_Inscr!$F$7:$K$102,6,TRUE)</f>
        <v>#N/A</v>
      </c>
      <c r="I71" s="196"/>
      <c r="J71" s="159" t="e">
        <f t="shared" si="11"/>
        <v>#N/A</v>
      </c>
      <c r="K71" s="109" t="e">
        <f>SUM($J$8:J71)*J71</f>
        <v>#N/A</v>
      </c>
      <c r="L71" s="160" t="e">
        <f t="shared" si="12"/>
        <v>#N/A</v>
      </c>
      <c r="M71" s="201" t="e">
        <f t="shared" si="13"/>
        <v>#N/A</v>
      </c>
      <c r="N71" s="217" t="e">
        <f t="shared" si="14"/>
        <v>#N/A</v>
      </c>
      <c r="AL71" s="182" t="e">
        <f t="shared" si="7"/>
        <v>#N/A</v>
      </c>
      <c r="AM71" s="182">
        <f t="shared" si="8"/>
        <v>0</v>
      </c>
    </row>
    <row r="72" spans="1:39" x14ac:dyDescent="0.25">
      <c r="A72" s="106">
        <v>65</v>
      </c>
      <c r="B72" s="157">
        <f t="shared" si="10"/>
        <v>1</v>
      </c>
      <c r="C72" s="105"/>
      <c r="D72" s="106" t="e">
        <f>VLOOKUP(C72,FSGT6_Inscr!$F$7:$K$102,2,TRUE)</f>
        <v>#N/A</v>
      </c>
      <c r="E72" s="106" t="e">
        <f>VLOOKUP(C72,FSGT6_Inscr!$F$7:$K$102,3,TRUE)</f>
        <v>#N/A</v>
      </c>
      <c r="F72" s="106" t="e">
        <f>VLOOKUP(C72,FSGT6_Inscr!$F$7:$K$102,4,TRUE)</f>
        <v>#N/A</v>
      </c>
      <c r="G72" s="106" t="e">
        <f>VLOOKUP(C72,FSGT6_Inscr!$F$7:$K$102,5,TRUE)</f>
        <v>#N/A</v>
      </c>
      <c r="H72" s="106" t="e">
        <f>VLOOKUP(C72,FSGT6_Inscr!$F$7:$K$102,6,TRUE)</f>
        <v>#N/A</v>
      </c>
      <c r="I72" s="196"/>
      <c r="J72" s="159" t="e">
        <f t="shared" si="11"/>
        <v>#N/A</v>
      </c>
      <c r="K72" s="109" t="e">
        <f>SUM($J$8:J72)*J72</f>
        <v>#N/A</v>
      </c>
      <c r="L72" s="160" t="e">
        <f t="shared" si="12"/>
        <v>#N/A</v>
      </c>
      <c r="M72" s="201" t="e">
        <f t="shared" si="13"/>
        <v>#N/A</v>
      </c>
      <c r="N72" s="217" t="e">
        <f t="shared" si="14"/>
        <v>#N/A</v>
      </c>
      <c r="AL72" s="182" t="e">
        <f t="shared" si="7"/>
        <v>#N/A</v>
      </c>
      <c r="AM72" s="182">
        <f t="shared" si="8"/>
        <v>0</v>
      </c>
    </row>
    <row r="73" spans="1:39" x14ac:dyDescent="0.25">
      <c r="A73" s="106">
        <v>66</v>
      </c>
      <c r="B73" s="157">
        <f t="shared" si="10"/>
        <v>1</v>
      </c>
      <c r="C73" s="105"/>
      <c r="D73" s="106" t="e">
        <f>VLOOKUP(C73,FSGT6_Inscr!$F$7:$K$102,2,TRUE)</f>
        <v>#N/A</v>
      </c>
      <c r="E73" s="106" t="e">
        <f>VLOOKUP(C73,FSGT6_Inscr!$F$7:$K$102,3,TRUE)</f>
        <v>#N/A</v>
      </c>
      <c r="F73" s="106" t="e">
        <f>VLOOKUP(C73,FSGT6_Inscr!$F$7:$K$102,4,TRUE)</f>
        <v>#N/A</v>
      </c>
      <c r="G73" s="106" t="e">
        <f>VLOOKUP(C73,FSGT6_Inscr!$F$7:$K$102,5,TRUE)</f>
        <v>#N/A</v>
      </c>
      <c r="H73" s="106" t="e">
        <f>VLOOKUP(C73,FSGT6_Inscr!$F$7:$K$102,6,TRUE)</f>
        <v>#N/A</v>
      </c>
      <c r="I73" s="196"/>
      <c r="J73" s="159" t="e">
        <f t="shared" si="11"/>
        <v>#N/A</v>
      </c>
      <c r="K73" s="109" t="e">
        <f>SUM($J$8:J73)*J73</f>
        <v>#N/A</v>
      </c>
      <c r="L73" s="160" t="e">
        <f t="shared" si="12"/>
        <v>#N/A</v>
      </c>
      <c r="M73" s="201" t="e">
        <f t="shared" si="13"/>
        <v>#N/A</v>
      </c>
      <c r="N73" s="217" t="e">
        <f t="shared" si="14"/>
        <v>#N/A</v>
      </c>
      <c r="AL73" s="182" t="e">
        <f t="shared" si="7"/>
        <v>#N/A</v>
      </c>
      <c r="AM73" s="182">
        <f t="shared" si="8"/>
        <v>0</v>
      </c>
    </row>
    <row r="74" spans="1:39" x14ac:dyDescent="0.25">
      <c r="A74" s="106">
        <v>67</v>
      </c>
      <c r="B74" s="157">
        <f t="shared" si="10"/>
        <v>1</v>
      </c>
      <c r="C74" s="105"/>
      <c r="D74" s="106" t="e">
        <f>VLOOKUP(C74,FSGT6_Inscr!$F$7:$K$102,2,TRUE)</f>
        <v>#N/A</v>
      </c>
      <c r="E74" s="106" t="e">
        <f>VLOOKUP(C74,FSGT6_Inscr!$F$7:$K$102,3,TRUE)</f>
        <v>#N/A</v>
      </c>
      <c r="F74" s="106" t="e">
        <f>VLOOKUP(C74,FSGT6_Inscr!$F$7:$K$102,4,TRUE)</f>
        <v>#N/A</v>
      </c>
      <c r="G74" s="106" t="e">
        <f>VLOOKUP(C74,FSGT6_Inscr!$F$7:$K$102,5,TRUE)</f>
        <v>#N/A</v>
      </c>
      <c r="H74" s="106" t="e">
        <f>VLOOKUP(C74,FSGT6_Inscr!$F$7:$K$102,6,TRUE)</f>
        <v>#N/A</v>
      </c>
      <c r="I74" s="196"/>
      <c r="J74" s="159" t="e">
        <f t="shared" si="11"/>
        <v>#N/A</v>
      </c>
      <c r="K74" s="109" t="e">
        <f>SUM($J$8:J74)*J74</f>
        <v>#N/A</v>
      </c>
      <c r="L74" s="160" t="e">
        <f t="shared" si="12"/>
        <v>#N/A</v>
      </c>
      <c r="M74" s="201" t="e">
        <f t="shared" si="13"/>
        <v>#N/A</v>
      </c>
      <c r="N74" s="217" t="e">
        <f t="shared" si="14"/>
        <v>#N/A</v>
      </c>
      <c r="AL74" s="182" t="e">
        <f t="shared" si="7"/>
        <v>#N/A</v>
      </c>
      <c r="AM74" s="182">
        <f t="shared" si="8"/>
        <v>0</v>
      </c>
    </row>
    <row r="75" spans="1:39" x14ac:dyDescent="0.25">
      <c r="A75" s="106">
        <v>68</v>
      </c>
      <c r="B75" s="157">
        <f t="shared" si="10"/>
        <v>1</v>
      </c>
      <c r="C75" s="105"/>
      <c r="D75" s="106" t="e">
        <f>VLOOKUP(C75,FSGT6_Inscr!$F$7:$K$102,2,TRUE)</f>
        <v>#N/A</v>
      </c>
      <c r="E75" s="106" t="e">
        <f>VLOOKUP(C75,FSGT6_Inscr!$F$7:$K$102,3,TRUE)</f>
        <v>#N/A</v>
      </c>
      <c r="F75" s="106" t="e">
        <f>VLOOKUP(C75,FSGT6_Inscr!$F$7:$K$102,4,TRUE)</f>
        <v>#N/A</v>
      </c>
      <c r="G75" s="106" t="e">
        <f>VLOOKUP(C75,FSGT6_Inscr!$F$7:$K$102,5,TRUE)</f>
        <v>#N/A</v>
      </c>
      <c r="H75" s="106" t="e">
        <f>VLOOKUP(C75,FSGT6_Inscr!$F$7:$K$102,6,TRUE)</f>
        <v>#N/A</v>
      </c>
      <c r="I75" s="196"/>
      <c r="J75" s="159" t="e">
        <f t="shared" si="11"/>
        <v>#N/A</v>
      </c>
      <c r="K75" s="109" t="e">
        <f>SUM($J$8:J75)*J75</f>
        <v>#N/A</v>
      </c>
      <c r="L75" s="160" t="e">
        <f t="shared" si="12"/>
        <v>#N/A</v>
      </c>
      <c r="M75" s="201" t="e">
        <f t="shared" si="13"/>
        <v>#N/A</v>
      </c>
      <c r="N75" s="217" t="e">
        <f t="shared" si="14"/>
        <v>#N/A</v>
      </c>
      <c r="AL75" s="182" t="e">
        <f t="shared" si="7"/>
        <v>#N/A</v>
      </c>
      <c r="AM75" s="182">
        <f t="shared" si="8"/>
        <v>0</v>
      </c>
    </row>
    <row r="76" spans="1:39" x14ac:dyDescent="0.25">
      <c r="A76" s="106">
        <v>69</v>
      </c>
      <c r="B76" s="157">
        <f t="shared" si="10"/>
        <v>1</v>
      </c>
      <c r="C76" s="105"/>
      <c r="D76" s="106" t="e">
        <f>VLOOKUP(C76,FSGT6_Inscr!$F$7:$K$102,2,TRUE)</f>
        <v>#N/A</v>
      </c>
      <c r="E76" s="106" t="e">
        <f>VLOOKUP(C76,FSGT6_Inscr!$F$7:$K$102,3,TRUE)</f>
        <v>#N/A</v>
      </c>
      <c r="F76" s="106" t="e">
        <f>VLOOKUP(C76,FSGT6_Inscr!$F$7:$K$102,4,TRUE)</f>
        <v>#N/A</v>
      </c>
      <c r="G76" s="106" t="e">
        <f>VLOOKUP(C76,FSGT6_Inscr!$F$7:$K$102,5,TRUE)</f>
        <v>#N/A</v>
      </c>
      <c r="H76" s="106" t="e">
        <f>VLOOKUP(C76,FSGT6_Inscr!$F$7:$K$102,6,TRUE)</f>
        <v>#N/A</v>
      </c>
      <c r="I76" s="196"/>
      <c r="J76" s="159" t="e">
        <f t="shared" si="11"/>
        <v>#N/A</v>
      </c>
      <c r="K76" s="109" t="e">
        <f>SUM($J$8:J76)*J76</f>
        <v>#N/A</v>
      </c>
      <c r="L76" s="160" t="e">
        <f t="shared" si="12"/>
        <v>#N/A</v>
      </c>
      <c r="M76" s="201" t="e">
        <f t="shared" si="13"/>
        <v>#N/A</v>
      </c>
      <c r="N76" s="217" t="e">
        <f t="shared" si="14"/>
        <v>#N/A</v>
      </c>
      <c r="AL76" s="182" t="e">
        <f t="shared" si="7"/>
        <v>#N/A</v>
      </c>
      <c r="AM76" s="182">
        <f t="shared" si="8"/>
        <v>0</v>
      </c>
    </row>
    <row r="77" spans="1:39" x14ac:dyDescent="0.25">
      <c r="A77" s="106">
        <v>70</v>
      </c>
      <c r="B77" s="157">
        <f t="shared" si="10"/>
        <v>1</v>
      </c>
      <c r="C77" s="105"/>
      <c r="D77" s="106" t="e">
        <f>VLOOKUP(C77,FSGT6_Inscr!$F$7:$K$102,2,TRUE)</f>
        <v>#N/A</v>
      </c>
      <c r="E77" s="106" t="e">
        <f>VLOOKUP(C77,FSGT6_Inscr!$F$7:$K$102,3,TRUE)</f>
        <v>#N/A</v>
      </c>
      <c r="F77" s="106" t="e">
        <f>VLOOKUP(C77,FSGT6_Inscr!$F$7:$K$102,4,TRUE)</f>
        <v>#N/A</v>
      </c>
      <c r="G77" s="106" t="e">
        <f>VLOOKUP(C77,FSGT6_Inscr!$F$7:$K$102,5,TRUE)</f>
        <v>#N/A</v>
      </c>
      <c r="H77" s="106" t="e">
        <f>VLOOKUP(C77,FSGT6_Inscr!$F$7:$K$102,6,TRUE)</f>
        <v>#N/A</v>
      </c>
      <c r="I77" s="196"/>
      <c r="J77" s="159" t="e">
        <f t="shared" si="11"/>
        <v>#N/A</v>
      </c>
      <c r="K77" s="109" t="e">
        <f>SUM($J$8:J77)*J77</f>
        <v>#N/A</v>
      </c>
      <c r="L77" s="160" t="e">
        <f t="shared" si="12"/>
        <v>#N/A</v>
      </c>
      <c r="M77" s="201" t="e">
        <f t="shared" si="13"/>
        <v>#N/A</v>
      </c>
      <c r="N77" s="217" t="e">
        <f t="shared" si="14"/>
        <v>#N/A</v>
      </c>
      <c r="AL77" s="182" t="e">
        <f t="shared" si="7"/>
        <v>#N/A</v>
      </c>
      <c r="AM77" s="182">
        <f t="shared" si="8"/>
        <v>0</v>
      </c>
    </row>
    <row r="78" spans="1:39" x14ac:dyDescent="0.25">
      <c r="A78" s="106">
        <v>71</v>
      </c>
      <c r="B78" s="157">
        <f t="shared" si="10"/>
        <v>1</v>
      </c>
      <c r="C78" s="105"/>
      <c r="D78" s="106" t="e">
        <f>VLOOKUP(C78,FSGT6_Inscr!$F$7:$K$102,2,TRUE)</f>
        <v>#N/A</v>
      </c>
      <c r="E78" s="106" t="e">
        <f>VLOOKUP(C78,FSGT6_Inscr!$F$7:$K$102,3,TRUE)</f>
        <v>#N/A</v>
      </c>
      <c r="F78" s="106" t="e">
        <f>VLOOKUP(C78,FSGT6_Inscr!$F$7:$K$102,4,TRUE)</f>
        <v>#N/A</v>
      </c>
      <c r="G78" s="106" t="e">
        <f>VLOOKUP(C78,FSGT6_Inscr!$F$7:$K$102,5,TRUE)</f>
        <v>#N/A</v>
      </c>
      <c r="H78" s="106" t="e">
        <f>VLOOKUP(C78,FSGT6_Inscr!$F$7:$K$102,6,TRUE)</f>
        <v>#N/A</v>
      </c>
      <c r="I78" s="196"/>
      <c r="J78" s="159" t="e">
        <f t="shared" si="11"/>
        <v>#N/A</v>
      </c>
      <c r="K78" s="109" t="e">
        <f>SUM($J$8:J78)*J78</f>
        <v>#N/A</v>
      </c>
      <c r="L78" s="160" t="e">
        <f t="shared" si="12"/>
        <v>#N/A</v>
      </c>
      <c r="M78" s="201" t="e">
        <f t="shared" si="13"/>
        <v>#N/A</v>
      </c>
      <c r="N78" s="217" t="e">
        <f t="shared" si="14"/>
        <v>#N/A</v>
      </c>
      <c r="AL78" s="182" t="e">
        <f t="shared" si="7"/>
        <v>#N/A</v>
      </c>
      <c r="AM78" s="182">
        <f t="shared" si="8"/>
        <v>0</v>
      </c>
    </row>
    <row r="79" spans="1:39" x14ac:dyDescent="0.25">
      <c r="A79" s="106">
        <v>72</v>
      </c>
      <c r="B79" s="157">
        <f t="shared" si="10"/>
        <v>1</v>
      </c>
      <c r="C79" s="105"/>
      <c r="D79" s="106" t="e">
        <f>VLOOKUP(C79,FSGT6_Inscr!$F$7:$K$102,2,TRUE)</f>
        <v>#N/A</v>
      </c>
      <c r="E79" s="106" t="e">
        <f>VLOOKUP(C79,FSGT6_Inscr!$F$7:$K$102,3,TRUE)</f>
        <v>#N/A</v>
      </c>
      <c r="F79" s="106" t="e">
        <f>VLOOKUP(C79,FSGT6_Inscr!$F$7:$K$102,4,TRUE)</f>
        <v>#N/A</v>
      </c>
      <c r="G79" s="106" t="e">
        <f>VLOOKUP(C79,FSGT6_Inscr!$F$7:$K$102,5,TRUE)</f>
        <v>#N/A</v>
      </c>
      <c r="H79" s="106" t="e">
        <f>VLOOKUP(C79,FSGT6_Inscr!$F$7:$K$102,6,TRUE)</f>
        <v>#N/A</v>
      </c>
      <c r="I79" s="196"/>
      <c r="J79" s="159" t="e">
        <f t="shared" si="11"/>
        <v>#N/A</v>
      </c>
      <c r="K79" s="109" t="e">
        <f>SUM($J$8:J79)*J79</f>
        <v>#N/A</v>
      </c>
      <c r="L79" s="160" t="e">
        <f t="shared" si="12"/>
        <v>#N/A</v>
      </c>
      <c r="M79" s="201" t="e">
        <f t="shared" si="13"/>
        <v>#N/A</v>
      </c>
      <c r="N79" s="217" t="e">
        <f t="shared" si="14"/>
        <v>#N/A</v>
      </c>
      <c r="AL79" s="182" t="e">
        <f t="shared" si="7"/>
        <v>#N/A</v>
      </c>
      <c r="AM79" s="182">
        <f t="shared" si="8"/>
        <v>0</v>
      </c>
    </row>
    <row r="80" spans="1:39" x14ac:dyDescent="0.25">
      <c r="A80" s="106">
        <v>73</v>
      </c>
      <c r="B80" s="157">
        <f t="shared" si="10"/>
        <v>1</v>
      </c>
      <c r="C80" s="105"/>
      <c r="D80" s="106" t="e">
        <f>VLOOKUP(C80,FSGT6_Inscr!$F$7:$K$102,2,TRUE)</f>
        <v>#N/A</v>
      </c>
      <c r="E80" s="106" t="e">
        <f>VLOOKUP(C80,FSGT6_Inscr!$F$7:$K$102,3,TRUE)</f>
        <v>#N/A</v>
      </c>
      <c r="F80" s="106" t="e">
        <f>VLOOKUP(C80,FSGT6_Inscr!$F$7:$K$102,4,TRUE)</f>
        <v>#N/A</v>
      </c>
      <c r="G80" s="106" t="e">
        <f>VLOOKUP(C80,FSGT6_Inscr!$F$7:$K$102,5,TRUE)</f>
        <v>#N/A</v>
      </c>
      <c r="H80" s="106" t="e">
        <f>VLOOKUP(C80,FSGT6_Inscr!$F$7:$K$102,6,TRUE)</f>
        <v>#N/A</v>
      </c>
      <c r="I80" s="196"/>
      <c r="J80" s="159" t="e">
        <f t="shared" si="11"/>
        <v>#N/A</v>
      </c>
      <c r="K80" s="109" t="e">
        <f>SUM($J$8:J80)*J80</f>
        <v>#N/A</v>
      </c>
      <c r="L80" s="160" t="e">
        <f t="shared" si="12"/>
        <v>#N/A</v>
      </c>
      <c r="M80" s="201" t="e">
        <f t="shared" si="13"/>
        <v>#N/A</v>
      </c>
      <c r="N80" s="217" t="e">
        <f t="shared" si="14"/>
        <v>#N/A</v>
      </c>
      <c r="AL80" s="182" t="e">
        <f t="shared" si="7"/>
        <v>#N/A</v>
      </c>
      <c r="AM80" s="182">
        <f t="shared" si="8"/>
        <v>0</v>
      </c>
    </row>
    <row r="81" spans="1:39" x14ac:dyDescent="0.25">
      <c r="A81" s="106">
        <v>74</v>
      </c>
      <c r="B81" s="157">
        <f t="shared" si="10"/>
        <v>1</v>
      </c>
      <c r="C81" s="105"/>
      <c r="D81" s="106" t="e">
        <f>VLOOKUP(C81,FSGT6_Inscr!$F$7:$K$102,2,TRUE)</f>
        <v>#N/A</v>
      </c>
      <c r="E81" s="106" t="e">
        <f>VLOOKUP(C81,FSGT6_Inscr!$F$7:$K$102,3,TRUE)</f>
        <v>#N/A</v>
      </c>
      <c r="F81" s="106" t="e">
        <f>VLOOKUP(C81,FSGT6_Inscr!$F$7:$K$102,4,TRUE)</f>
        <v>#N/A</v>
      </c>
      <c r="G81" s="106" t="e">
        <f>VLOOKUP(C81,FSGT6_Inscr!$F$7:$K$102,5,TRUE)</f>
        <v>#N/A</v>
      </c>
      <c r="H81" s="106" t="e">
        <f>VLOOKUP(C81,FSGT6_Inscr!$F$7:$K$102,6,TRUE)</f>
        <v>#N/A</v>
      </c>
      <c r="I81" s="196"/>
      <c r="J81" s="159" t="e">
        <f t="shared" si="11"/>
        <v>#N/A</v>
      </c>
      <c r="K81" s="109" t="e">
        <f>SUM($J$8:J81)*J81</f>
        <v>#N/A</v>
      </c>
      <c r="L81" s="160" t="e">
        <f t="shared" si="12"/>
        <v>#N/A</v>
      </c>
      <c r="M81" s="201" t="e">
        <f t="shared" si="13"/>
        <v>#N/A</v>
      </c>
      <c r="N81" s="217" t="e">
        <f t="shared" si="14"/>
        <v>#N/A</v>
      </c>
      <c r="AL81" s="182" t="e">
        <f t="shared" si="7"/>
        <v>#N/A</v>
      </c>
      <c r="AM81" s="182">
        <f t="shared" si="8"/>
        <v>0</v>
      </c>
    </row>
    <row r="82" spans="1:39" x14ac:dyDescent="0.25">
      <c r="A82" s="106">
        <v>75</v>
      </c>
      <c r="B82" s="157">
        <f t="shared" si="10"/>
        <v>1</v>
      </c>
      <c r="C82" s="105"/>
      <c r="D82" s="106" t="e">
        <f>VLOOKUP(C82,FSGT6_Inscr!$F$7:$K$102,2,TRUE)</f>
        <v>#N/A</v>
      </c>
      <c r="E82" s="106" t="e">
        <f>VLOOKUP(C82,FSGT6_Inscr!$F$7:$K$102,3,TRUE)</f>
        <v>#N/A</v>
      </c>
      <c r="F82" s="106" t="e">
        <f>VLOOKUP(C82,FSGT6_Inscr!$F$7:$K$102,4,TRUE)</f>
        <v>#N/A</v>
      </c>
      <c r="G82" s="106" t="e">
        <f>VLOOKUP(C82,FSGT6_Inscr!$F$7:$K$102,5,TRUE)</f>
        <v>#N/A</v>
      </c>
      <c r="H82" s="106" t="e">
        <f>VLOOKUP(C82,FSGT6_Inscr!$F$7:$K$102,6,TRUE)</f>
        <v>#N/A</v>
      </c>
      <c r="I82" s="196"/>
      <c r="J82" s="159" t="e">
        <f t="shared" si="11"/>
        <v>#N/A</v>
      </c>
      <c r="K82" s="109" t="e">
        <f>SUM($J$8:J82)*J82</f>
        <v>#N/A</v>
      </c>
      <c r="L82" s="160" t="e">
        <f t="shared" si="12"/>
        <v>#N/A</v>
      </c>
      <c r="M82" s="201" t="e">
        <f t="shared" si="13"/>
        <v>#N/A</v>
      </c>
      <c r="N82" s="217" t="e">
        <f t="shared" si="14"/>
        <v>#N/A</v>
      </c>
      <c r="AL82" s="182" t="e">
        <f t="shared" si="7"/>
        <v>#N/A</v>
      </c>
      <c r="AM82" s="182">
        <f t="shared" si="8"/>
        <v>0</v>
      </c>
    </row>
    <row r="83" spans="1:39" x14ac:dyDescent="0.25">
      <c r="A83" s="106">
        <v>76</v>
      </c>
      <c r="B83" s="157">
        <f t="shared" si="10"/>
        <v>1</v>
      </c>
      <c r="C83" s="105"/>
      <c r="D83" s="106" t="e">
        <f>VLOOKUP(C83,FSGT6_Inscr!$F$7:$K$102,2,TRUE)</f>
        <v>#N/A</v>
      </c>
      <c r="E83" s="106" t="e">
        <f>VLOOKUP(C83,FSGT6_Inscr!$F$7:$K$102,3,TRUE)</f>
        <v>#N/A</v>
      </c>
      <c r="F83" s="106" t="e">
        <f>VLOOKUP(C83,FSGT6_Inscr!$F$7:$K$102,4,TRUE)</f>
        <v>#N/A</v>
      </c>
      <c r="G83" s="106" t="e">
        <f>VLOOKUP(C83,FSGT6_Inscr!$F$7:$K$102,5,TRUE)</f>
        <v>#N/A</v>
      </c>
      <c r="H83" s="106" t="e">
        <f>VLOOKUP(C83,FSGT6_Inscr!$F$7:$K$102,6,TRUE)</f>
        <v>#N/A</v>
      </c>
      <c r="I83" s="196"/>
      <c r="J83" s="159" t="e">
        <f t="shared" si="11"/>
        <v>#N/A</v>
      </c>
      <c r="K83" s="109" t="e">
        <f>SUM($J$8:J83)*J83</f>
        <v>#N/A</v>
      </c>
      <c r="L83" s="160" t="e">
        <f t="shared" si="12"/>
        <v>#N/A</v>
      </c>
      <c r="M83" s="201" t="e">
        <f t="shared" si="13"/>
        <v>#N/A</v>
      </c>
      <c r="N83" s="217" t="e">
        <f t="shared" si="14"/>
        <v>#N/A</v>
      </c>
      <c r="AL83" s="182" t="e">
        <f t="shared" si="7"/>
        <v>#N/A</v>
      </c>
      <c r="AM83" s="182">
        <f t="shared" si="8"/>
        <v>0</v>
      </c>
    </row>
    <row r="84" spans="1:39" x14ac:dyDescent="0.25">
      <c r="A84" s="106">
        <v>77</v>
      </c>
      <c r="B84" s="157">
        <f t="shared" si="10"/>
        <v>1</v>
      </c>
      <c r="C84" s="105"/>
      <c r="D84" s="106" t="e">
        <f>VLOOKUP(C84,FSGT6_Inscr!$F$7:$K$102,2,TRUE)</f>
        <v>#N/A</v>
      </c>
      <c r="E84" s="106" t="e">
        <f>VLOOKUP(C84,FSGT6_Inscr!$F$7:$K$102,3,TRUE)</f>
        <v>#N/A</v>
      </c>
      <c r="F84" s="106" t="e">
        <f>VLOOKUP(C84,FSGT6_Inscr!$F$7:$K$102,4,TRUE)</f>
        <v>#N/A</v>
      </c>
      <c r="G84" s="106" t="e">
        <f>VLOOKUP(C84,FSGT6_Inscr!$F$7:$K$102,5,TRUE)</f>
        <v>#N/A</v>
      </c>
      <c r="H84" s="106" t="e">
        <f>VLOOKUP(C84,FSGT6_Inscr!$F$7:$K$102,6,TRUE)</f>
        <v>#N/A</v>
      </c>
      <c r="I84" s="196"/>
      <c r="J84" s="159" t="e">
        <f t="shared" si="11"/>
        <v>#N/A</v>
      </c>
      <c r="K84" s="109" t="e">
        <f>SUM($J$8:J84)*J84</f>
        <v>#N/A</v>
      </c>
      <c r="L84" s="160" t="e">
        <f t="shared" si="12"/>
        <v>#N/A</v>
      </c>
      <c r="M84" s="201" t="e">
        <f t="shared" si="13"/>
        <v>#N/A</v>
      </c>
      <c r="N84" s="217" t="e">
        <f t="shared" si="14"/>
        <v>#N/A</v>
      </c>
      <c r="AL84" s="182" t="e">
        <f t="shared" si="7"/>
        <v>#N/A</v>
      </c>
      <c r="AM84" s="182">
        <f t="shared" si="8"/>
        <v>0</v>
      </c>
    </row>
    <row r="85" spans="1:39" x14ac:dyDescent="0.25">
      <c r="A85" s="106">
        <v>78</v>
      </c>
      <c r="B85" s="157">
        <f t="shared" si="10"/>
        <v>1</v>
      </c>
      <c r="C85" s="105"/>
      <c r="D85" s="106" t="e">
        <f>VLOOKUP(C85,FSGT6_Inscr!$F$7:$K$102,2,TRUE)</f>
        <v>#N/A</v>
      </c>
      <c r="E85" s="106" t="e">
        <f>VLOOKUP(C85,FSGT6_Inscr!$F$7:$K$102,3,TRUE)</f>
        <v>#N/A</v>
      </c>
      <c r="F85" s="106" t="e">
        <f>VLOOKUP(C85,FSGT6_Inscr!$F$7:$K$102,4,TRUE)</f>
        <v>#N/A</v>
      </c>
      <c r="G85" s="106" t="e">
        <f>VLOOKUP(C85,FSGT6_Inscr!$F$7:$K$102,5,TRUE)</f>
        <v>#N/A</v>
      </c>
      <c r="H85" s="106" t="e">
        <f>VLOOKUP(C85,FSGT6_Inscr!$F$7:$K$102,6,TRUE)</f>
        <v>#N/A</v>
      </c>
      <c r="I85" s="196"/>
      <c r="J85" s="159" t="e">
        <f t="shared" si="11"/>
        <v>#N/A</v>
      </c>
      <c r="K85" s="109" t="e">
        <f>SUM($J$8:J85)*J85</f>
        <v>#N/A</v>
      </c>
      <c r="L85" s="160" t="e">
        <f t="shared" si="12"/>
        <v>#N/A</v>
      </c>
      <c r="M85" s="201" t="e">
        <f t="shared" si="13"/>
        <v>#N/A</v>
      </c>
      <c r="N85" s="217" t="e">
        <f t="shared" si="14"/>
        <v>#N/A</v>
      </c>
      <c r="AL85" s="182" t="e">
        <f t="shared" si="7"/>
        <v>#N/A</v>
      </c>
      <c r="AM85" s="182">
        <f t="shared" si="8"/>
        <v>0</v>
      </c>
    </row>
    <row r="86" spans="1:39" x14ac:dyDescent="0.25">
      <c r="A86" s="106">
        <v>79</v>
      </c>
      <c r="B86" s="157">
        <f t="shared" si="10"/>
        <v>1</v>
      </c>
      <c r="C86" s="105"/>
      <c r="D86" s="106" t="e">
        <f>VLOOKUP(C86,FSGT6_Inscr!$F$7:$K$102,2,TRUE)</f>
        <v>#N/A</v>
      </c>
      <c r="E86" s="106" t="e">
        <f>VLOOKUP(C86,FSGT6_Inscr!$F$7:$K$102,3,TRUE)</f>
        <v>#N/A</v>
      </c>
      <c r="F86" s="106" t="e">
        <f>VLOOKUP(C86,FSGT6_Inscr!$F$7:$K$102,4,TRUE)</f>
        <v>#N/A</v>
      </c>
      <c r="G86" s="106" t="e">
        <f>VLOOKUP(C86,FSGT6_Inscr!$F$7:$K$102,5,TRUE)</f>
        <v>#N/A</v>
      </c>
      <c r="H86" s="106" t="e">
        <f>VLOOKUP(C86,FSGT6_Inscr!$F$7:$K$102,6,TRUE)</f>
        <v>#N/A</v>
      </c>
      <c r="I86" s="196"/>
      <c r="J86" s="159" t="e">
        <f t="shared" si="11"/>
        <v>#N/A</v>
      </c>
      <c r="K86" s="109" t="e">
        <f>SUM($J$8:J86)*J86</f>
        <v>#N/A</v>
      </c>
      <c r="L86" s="160" t="e">
        <f t="shared" si="12"/>
        <v>#N/A</v>
      </c>
      <c r="M86" s="201" t="e">
        <f t="shared" si="13"/>
        <v>#N/A</v>
      </c>
      <c r="N86" s="217" t="e">
        <f t="shared" si="14"/>
        <v>#N/A</v>
      </c>
      <c r="AL86" s="182" t="e">
        <f t="shared" si="7"/>
        <v>#N/A</v>
      </c>
      <c r="AM86" s="182">
        <f t="shared" si="8"/>
        <v>0</v>
      </c>
    </row>
    <row r="87" spans="1:39" x14ac:dyDescent="0.25">
      <c r="A87" s="106">
        <v>80</v>
      </c>
      <c r="B87" s="157">
        <f t="shared" si="10"/>
        <v>1</v>
      </c>
      <c r="C87" s="105"/>
      <c r="D87" s="106" t="e">
        <f>VLOOKUP(C87,FSGT6_Inscr!$F$7:$K$102,2,TRUE)</f>
        <v>#N/A</v>
      </c>
      <c r="E87" s="106" t="e">
        <f>VLOOKUP(C87,FSGT6_Inscr!$F$7:$K$102,3,TRUE)</f>
        <v>#N/A</v>
      </c>
      <c r="F87" s="106" t="e">
        <f>VLOOKUP(C87,FSGT6_Inscr!$F$7:$K$102,4,TRUE)</f>
        <v>#N/A</v>
      </c>
      <c r="G87" s="106" t="e">
        <f>VLOOKUP(C87,FSGT6_Inscr!$F$7:$K$102,5,TRUE)</f>
        <v>#N/A</v>
      </c>
      <c r="H87" s="106" t="e">
        <f>VLOOKUP(C87,FSGT6_Inscr!$F$7:$K$102,6,TRUE)</f>
        <v>#N/A</v>
      </c>
      <c r="I87" s="196"/>
      <c r="J87" s="159" t="e">
        <f t="shared" si="11"/>
        <v>#N/A</v>
      </c>
      <c r="K87" s="109" t="e">
        <f>SUM($J$8:J87)*J87</f>
        <v>#N/A</v>
      </c>
      <c r="L87" s="160" t="e">
        <f t="shared" si="12"/>
        <v>#N/A</v>
      </c>
      <c r="M87" s="201" t="e">
        <f t="shared" si="13"/>
        <v>#N/A</v>
      </c>
      <c r="N87" s="217" t="e">
        <f t="shared" si="14"/>
        <v>#N/A</v>
      </c>
      <c r="AL87" s="182" t="e">
        <f t="shared" si="7"/>
        <v>#N/A</v>
      </c>
      <c r="AM87" s="182">
        <f t="shared" si="8"/>
        <v>0</v>
      </c>
    </row>
    <row r="88" spans="1:39" x14ac:dyDescent="0.25">
      <c r="A88" s="106">
        <v>81</v>
      </c>
      <c r="B88" s="157">
        <f t="shared" si="10"/>
        <v>1</v>
      </c>
      <c r="C88" s="105"/>
      <c r="D88" s="106" t="e">
        <f>VLOOKUP(C88,FSGT6_Inscr!$F$7:$K$102,2,TRUE)</f>
        <v>#N/A</v>
      </c>
      <c r="E88" s="106" t="e">
        <f>VLOOKUP(C88,FSGT6_Inscr!$F$7:$K$102,3,TRUE)</f>
        <v>#N/A</v>
      </c>
      <c r="F88" s="106" t="e">
        <f>VLOOKUP(C88,FSGT6_Inscr!$F$7:$K$102,4,TRUE)</f>
        <v>#N/A</v>
      </c>
      <c r="G88" s="106" t="e">
        <f>VLOOKUP(C88,FSGT6_Inscr!$F$7:$K$102,5,TRUE)</f>
        <v>#N/A</v>
      </c>
      <c r="H88" s="106" t="e">
        <f>VLOOKUP(C88,FSGT6_Inscr!$F$7:$K$102,6,TRUE)</f>
        <v>#N/A</v>
      </c>
      <c r="I88" s="196"/>
      <c r="J88" s="159" t="e">
        <f t="shared" si="11"/>
        <v>#N/A</v>
      </c>
      <c r="K88" s="109" t="e">
        <f>SUM($J$8:J88)*J88</f>
        <v>#N/A</v>
      </c>
      <c r="L88" s="160" t="e">
        <f t="shared" si="12"/>
        <v>#N/A</v>
      </c>
      <c r="M88" s="201" t="e">
        <f t="shared" si="13"/>
        <v>#N/A</v>
      </c>
      <c r="N88" s="217" t="e">
        <f t="shared" si="14"/>
        <v>#N/A</v>
      </c>
      <c r="AL88" s="182" t="e">
        <f t="shared" si="7"/>
        <v>#N/A</v>
      </c>
      <c r="AM88" s="182">
        <f t="shared" si="8"/>
        <v>0</v>
      </c>
    </row>
    <row r="89" spans="1:39" x14ac:dyDescent="0.25">
      <c r="A89" s="106">
        <v>82</v>
      </c>
      <c r="B89" s="157">
        <f t="shared" si="10"/>
        <v>1</v>
      </c>
      <c r="C89" s="105"/>
      <c r="D89" s="106" t="e">
        <f>VLOOKUP(C89,FSGT6_Inscr!$F$7:$K$102,2,TRUE)</f>
        <v>#N/A</v>
      </c>
      <c r="E89" s="106" t="e">
        <f>VLOOKUP(C89,FSGT6_Inscr!$F$7:$K$102,3,TRUE)</f>
        <v>#N/A</v>
      </c>
      <c r="F89" s="106" t="e">
        <f>VLOOKUP(C89,FSGT6_Inscr!$F$7:$K$102,4,TRUE)</f>
        <v>#N/A</v>
      </c>
      <c r="G89" s="106" t="e">
        <f>VLOOKUP(C89,FSGT6_Inscr!$F$7:$K$102,5,TRUE)</f>
        <v>#N/A</v>
      </c>
      <c r="H89" s="106" t="e">
        <f>VLOOKUP(C89,FSGT6_Inscr!$F$7:$K$102,6,TRUE)</f>
        <v>#N/A</v>
      </c>
      <c r="I89" s="196"/>
      <c r="J89" s="159" t="e">
        <f t="shared" si="11"/>
        <v>#N/A</v>
      </c>
      <c r="K89" s="109" t="e">
        <f>SUM($J$8:J89)*J89</f>
        <v>#N/A</v>
      </c>
      <c r="L89" s="160" t="e">
        <f t="shared" si="12"/>
        <v>#N/A</v>
      </c>
      <c r="M89" s="201" t="e">
        <f t="shared" si="13"/>
        <v>#N/A</v>
      </c>
      <c r="N89" s="217" t="e">
        <f t="shared" si="14"/>
        <v>#N/A</v>
      </c>
      <c r="AL89" s="182" t="e">
        <f t="shared" si="7"/>
        <v>#N/A</v>
      </c>
      <c r="AM89" s="182">
        <f t="shared" si="8"/>
        <v>0</v>
      </c>
    </row>
    <row r="90" spans="1:39" x14ac:dyDescent="0.25">
      <c r="A90" s="106">
        <v>83</v>
      </c>
      <c r="B90" s="157">
        <f t="shared" si="10"/>
        <v>1</v>
      </c>
      <c r="C90" s="105"/>
      <c r="D90" s="106" t="e">
        <f>VLOOKUP(C90,FSGT6_Inscr!$F$7:$K$102,2,TRUE)</f>
        <v>#N/A</v>
      </c>
      <c r="E90" s="106" t="e">
        <f>VLOOKUP(C90,FSGT6_Inscr!$F$7:$K$102,3,TRUE)</f>
        <v>#N/A</v>
      </c>
      <c r="F90" s="106" t="e">
        <f>VLOOKUP(C90,FSGT6_Inscr!$F$7:$K$102,4,TRUE)</f>
        <v>#N/A</v>
      </c>
      <c r="G90" s="106" t="e">
        <f>VLOOKUP(C90,FSGT6_Inscr!$F$7:$K$102,5,TRUE)</f>
        <v>#N/A</v>
      </c>
      <c r="H90" s="106" t="e">
        <f>VLOOKUP(C90,FSGT6_Inscr!$F$7:$K$102,6,TRUE)</f>
        <v>#N/A</v>
      </c>
      <c r="I90" s="196"/>
      <c r="J90" s="159" t="e">
        <f t="shared" si="11"/>
        <v>#N/A</v>
      </c>
      <c r="K90" s="109" t="e">
        <f>SUM($J$8:J90)*J90</f>
        <v>#N/A</v>
      </c>
      <c r="L90" s="160" t="e">
        <f t="shared" si="12"/>
        <v>#N/A</v>
      </c>
      <c r="M90" s="201" t="e">
        <f t="shared" si="13"/>
        <v>#N/A</v>
      </c>
      <c r="N90" s="217" t="e">
        <f t="shared" si="14"/>
        <v>#N/A</v>
      </c>
      <c r="AL90" s="182" t="e">
        <f t="shared" si="7"/>
        <v>#N/A</v>
      </c>
      <c r="AM90" s="182">
        <f t="shared" si="8"/>
        <v>0</v>
      </c>
    </row>
    <row r="91" spans="1:39" x14ac:dyDescent="0.25">
      <c r="A91" s="106">
        <v>84</v>
      </c>
      <c r="B91" s="157">
        <f t="shared" si="10"/>
        <v>1</v>
      </c>
      <c r="C91" s="105"/>
      <c r="D91" s="106" t="e">
        <f>VLOOKUP(C91,FSGT6_Inscr!$F$7:$K$102,2,TRUE)</f>
        <v>#N/A</v>
      </c>
      <c r="E91" s="106" t="e">
        <f>VLOOKUP(C91,FSGT6_Inscr!$F$7:$K$102,3,TRUE)</f>
        <v>#N/A</v>
      </c>
      <c r="F91" s="106" t="e">
        <f>VLOOKUP(C91,FSGT6_Inscr!$F$7:$K$102,4,TRUE)</f>
        <v>#N/A</v>
      </c>
      <c r="G91" s="106" t="e">
        <f>VLOOKUP(C91,FSGT6_Inscr!$F$7:$K$102,5,TRUE)</f>
        <v>#N/A</v>
      </c>
      <c r="H91" s="106" t="e">
        <f>VLOOKUP(C91,FSGT6_Inscr!$F$7:$K$102,6,TRUE)</f>
        <v>#N/A</v>
      </c>
      <c r="I91" s="196"/>
      <c r="J91" s="159" t="e">
        <f t="shared" si="11"/>
        <v>#N/A</v>
      </c>
      <c r="K91" s="109" t="e">
        <f>SUM($J$8:J91)*J91</f>
        <v>#N/A</v>
      </c>
      <c r="L91" s="160" t="e">
        <f t="shared" si="12"/>
        <v>#N/A</v>
      </c>
      <c r="M91" s="201" t="e">
        <f t="shared" si="13"/>
        <v>#N/A</v>
      </c>
      <c r="N91" s="217" t="e">
        <f t="shared" si="14"/>
        <v>#N/A</v>
      </c>
      <c r="AL91" s="182" t="e">
        <f t="shared" ref="AL91:AL107" si="15">CONCATENATE(C91,D91)</f>
        <v>#N/A</v>
      </c>
      <c r="AM91" s="182">
        <f t="shared" ref="AM91:AM107" si="16">C91</f>
        <v>0</v>
      </c>
    </row>
    <row r="92" spans="1:39" x14ac:dyDescent="0.25">
      <c r="A92" s="106">
        <v>85</v>
      </c>
      <c r="B92" s="157">
        <f t="shared" si="10"/>
        <v>1</v>
      </c>
      <c r="C92" s="105"/>
      <c r="D92" s="106" t="e">
        <f>VLOOKUP(C92,FSGT6_Inscr!$F$7:$K$102,2,TRUE)</f>
        <v>#N/A</v>
      </c>
      <c r="E92" s="106" t="e">
        <f>VLOOKUP(C92,FSGT6_Inscr!$F$7:$K$102,3,TRUE)</f>
        <v>#N/A</v>
      </c>
      <c r="F92" s="106" t="e">
        <f>VLOOKUP(C92,FSGT6_Inscr!$F$7:$K$102,4,TRUE)</f>
        <v>#N/A</v>
      </c>
      <c r="G92" s="106" t="e">
        <f>VLOOKUP(C92,FSGT6_Inscr!$F$7:$K$102,5,TRUE)</f>
        <v>#N/A</v>
      </c>
      <c r="H92" s="106" t="e">
        <f>VLOOKUP(C92,FSGT6_Inscr!$F$7:$K$102,6,TRUE)</f>
        <v>#N/A</v>
      </c>
      <c r="I92" s="196"/>
      <c r="J92" s="159" t="e">
        <f t="shared" si="11"/>
        <v>#N/A</v>
      </c>
      <c r="K92" s="109" t="e">
        <f>SUM($J$8:J92)*J92</f>
        <v>#N/A</v>
      </c>
      <c r="L92" s="160" t="e">
        <f t="shared" si="12"/>
        <v>#N/A</v>
      </c>
      <c r="M92" s="201" t="e">
        <f t="shared" si="13"/>
        <v>#N/A</v>
      </c>
      <c r="N92" s="217" t="e">
        <f t="shared" si="14"/>
        <v>#N/A</v>
      </c>
      <c r="AL92" s="182" t="e">
        <f t="shared" si="15"/>
        <v>#N/A</v>
      </c>
      <c r="AM92" s="182">
        <f t="shared" si="16"/>
        <v>0</v>
      </c>
    </row>
    <row r="93" spans="1:39" x14ac:dyDescent="0.25">
      <c r="A93" s="106">
        <v>86</v>
      </c>
      <c r="B93" s="157">
        <f t="shared" si="10"/>
        <v>1</v>
      </c>
      <c r="C93" s="105"/>
      <c r="D93" s="106" t="e">
        <f>VLOOKUP(C93,FSGT6_Inscr!$F$7:$K$102,2,TRUE)</f>
        <v>#N/A</v>
      </c>
      <c r="E93" s="106" t="e">
        <f>VLOOKUP(C93,FSGT6_Inscr!$F$7:$K$102,3,TRUE)</f>
        <v>#N/A</v>
      </c>
      <c r="F93" s="106" t="e">
        <f>VLOOKUP(C93,FSGT6_Inscr!$F$7:$K$102,4,TRUE)</f>
        <v>#N/A</v>
      </c>
      <c r="G93" s="106" t="e">
        <f>VLOOKUP(C93,FSGT6_Inscr!$F$7:$K$102,5,TRUE)</f>
        <v>#N/A</v>
      </c>
      <c r="H93" s="106" t="e">
        <f>VLOOKUP(C93,FSGT6_Inscr!$F$7:$K$102,6,TRUE)</f>
        <v>#N/A</v>
      </c>
      <c r="I93" s="196"/>
      <c r="J93" s="159" t="e">
        <f t="shared" si="11"/>
        <v>#N/A</v>
      </c>
      <c r="K93" s="109" t="e">
        <f>SUM($J$8:J93)*J93</f>
        <v>#N/A</v>
      </c>
      <c r="L93" s="160" t="e">
        <f t="shared" si="12"/>
        <v>#N/A</v>
      </c>
      <c r="M93" s="201" t="e">
        <f t="shared" si="13"/>
        <v>#N/A</v>
      </c>
      <c r="N93" s="217" t="e">
        <f t="shared" si="14"/>
        <v>#N/A</v>
      </c>
      <c r="AL93" s="182" t="e">
        <f t="shared" si="15"/>
        <v>#N/A</v>
      </c>
      <c r="AM93" s="182">
        <f t="shared" si="16"/>
        <v>0</v>
      </c>
    </row>
    <row r="94" spans="1:39" x14ac:dyDescent="0.25">
      <c r="A94" s="106">
        <v>87</v>
      </c>
      <c r="B94" s="157">
        <f t="shared" si="10"/>
        <v>1</v>
      </c>
      <c r="C94" s="105"/>
      <c r="D94" s="106" t="e">
        <f>VLOOKUP(C94,FSGT6_Inscr!$F$7:$K$102,2,TRUE)</f>
        <v>#N/A</v>
      </c>
      <c r="E94" s="106" t="e">
        <f>VLOOKUP(C94,FSGT6_Inscr!$F$7:$K$102,3,TRUE)</f>
        <v>#N/A</v>
      </c>
      <c r="F94" s="106" t="e">
        <f>VLOOKUP(C94,FSGT6_Inscr!$F$7:$K$102,4,TRUE)</f>
        <v>#N/A</v>
      </c>
      <c r="G94" s="106" t="e">
        <f>VLOOKUP(C94,FSGT6_Inscr!$F$7:$K$102,5,TRUE)</f>
        <v>#N/A</v>
      </c>
      <c r="H94" s="106" t="e">
        <f>VLOOKUP(C94,FSGT6_Inscr!$F$7:$K$102,6,TRUE)</f>
        <v>#N/A</v>
      </c>
      <c r="I94" s="196"/>
      <c r="J94" s="159" t="e">
        <f t="shared" si="11"/>
        <v>#N/A</v>
      </c>
      <c r="K94" s="109" t="e">
        <f>SUM($J$8:J94)*J94</f>
        <v>#N/A</v>
      </c>
      <c r="L94" s="160" t="e">
        <f t="shared" si="12"/>
        <v>#N/A</v>
      </c>
      <c r="M94" s="201" t="e">
        <f t="shared" si="13"/>
        <v>#N/A</v>
      </c>
      <c r="N94" s="217" t="e">
        <f t="shared" si="14"/>
        <v>#N/A</v>
      </c>
      <c r="AL94" s="182" t="e">
        <f t="shared" si="15"/>
        <v>#N/A</v>
      </c>
      <c r="AM94" s="182">
        <f t="shared" si="16"/>
        <v>0</v>
      </c>
    </row>
    <row r="95" spans="1:39" x14ac:dyDescent="0.25">
      <c r="A95" s="106">
        <v>88</v>
      </c>
      <c r="B95" s="157">
        <f t="shared" si="10"/>
        <v>1</v>
      </c>
      <c r="C95" s="105"/>
      <c r="D95" s="106" t="e">
        <f>VLOOKUP(C95,FSGT6_Inscr!$F$7:$K$102,2,TRUE)</f>
        <v>#N/A</v>
      </c>
      <c r="E95" s="106" t="e">
        <f>VLOOKUP(C95,FSGT6_Inscr!$F$7:$K$102,3,TRUE)</f>
        <v>#N/A</v>
      </c>
      <c r="F95" s="106" t="e">
        <f>VLOOKUP(C95,FSGT6_Inscr!$F$7:$K$102,4,TRUE)</f>
        <v>#N/A</v>
      </c>
      <c r="G95" s="106" t="e">
        <f>VLOOKUP(C95,FSGT6_Inscr!$F$7:$K$102,5,TRUE)</f>
        <v>#N/A</v>
      </c>
      <c r="H95" s="106" t="e">
        <f>VLOOKUP(C95,FSGT6_Inscr!$F$7:$K$102,6,TRUE)</f>
        <v>#N/A</v>
      </c>
      <c r="I95" s="196"/>
      <c r="J95" s="159" t="e">
        <f t="shared" si="11"/>
        <v>#N/A</v>
      </c>
      <c r="K95" s="109" t="e">
        <f>SUM($J$8:J95)*J95</f>
        <v>#N/A</v>
      </c>
      <c r="L95" s="160" t="e">
        <f t="shared" si="12"/>
        <v>#N/A</v>
      </c>
      <c r="M95" s="201" t="e">
        <f t="shared" si="13"/>
        <v>#N/A</v>
      </c>
      <c r="N95" s="217" t="e">
        <f t="shared" si="14"/>
        <v>#N/A</v>
      </c>
      <c r="AL95" s="182" t="e">
        <f t="shared" si="15"/>
        <v>#N/A</v>
      </c>
      <c r="AM95" s="182">
        <f t="shared" si="16"/>
        <v>0</v>
      </c>
    </row>
    <row r="96" spans="1:39" x14ac:dyDescent="0.25">
      <c r="A96" s="106">
        <v>89</v>
      </c>
      <c r="B96" s="157">
        <f t="shared" si="10"/>
        <v>1</v>
      </c>
      <c r="C96" s="105"/>
      <c r="D96" s="106" t="e">
        <f>VLOOKUP(C96,FSGT6_Inscr!$F$7:$K$102,2,TRUE)</f>
        <v>#N/A</v>
      </c>
      <c r="E96" s="106" t="e">
        <f>VLOOKUP(C96,FSGT6_Inscr!$F$7:$K$102,3,TRUE)</f>
        <v>#N/A</v>
      </c>
      <c r="F96" s="106" t="e">
        <f>VLOOKUP(C96,FSGT6_Inscr!$F$7:$K$102,4,TRUE)</f>
        <v>#N/A</v>
      </c>
      <c r="G96" s="106" t="e">
        <f>VLOOKUP(C96,FSGT6_Inscr!$F$7:$K$102,5,TRUE)</f>
        <v>#N/A</v>
      </c>
      <c r="H96" s="106" t="e">
        <f>VLOOKUP(C96,FSGT6_Inscr!$F$7:$K$102,6,TRUE)</f>
        <v>#N/A</v>
      </c>
      <c r="I96" s="196"/>
      <c r="J96" s="159" t="e">
        <f t="shared" si="11"/>
        <v>#N/A</v>
      </c>
      <c r="K96" s="109" t="e">
        <f>SUM($J$8:J96)*J96</f>
        <v>#N/A</v>
      </c>
      <c r="L96" s="160" t="e">
        <f t="shared" si="12"/>
        <v>#N/A</v>
      </c>
      <c r="M96" s="201" t="e">
        <f t="shared" si="13"/>
        <v>#N/A</v>
      </c>
      <c r="N96" s="217" t="e">
        <f t="shared" si="14"/>
        <v>#N/A</v>
      </c>
      <c r="AL96" s="182" t="e">
        <f t="shared" si="15"/>
        <v>#N/A</v>
      </c>
      <c r="AM96" s="182">
        <f t="shared" si="16"/>
        <v>0</v>
      </c>
    </row>
    <row r="97" spans="1:39" x14ac:dyDescent="0.25">
      <c r="A97" s="106">
        <v>90</v>
      </c>
      <c r="B97" s="157">
        <f t="shared" si="10"/>
        <v>1</v>
      </c>
      <c r="C97" s="105"/>
      <c r="D97" s="106" t="e">
        <f>VLOOKUP(C97,FSGT6_Inscr!$F$7:$K$102,2,TRUE)</f>
        <v>#N/A</v>
      </c>
      <c r="E97" s="106" t="e">
        <f>VLOOKUP(C97,FSGT6_Inscr!$F$7:$K$102,3,TRUE)</f>
        <v>#N/A</v>
      </c>
      <c r="F97" s="106" t="e">
        <f>VLOOKUP(C97,FSGT6_Inscr!$F$7:$K$102,4,TRUE)</f>
        <v>#N/A</v>
      </c>
      <c r="G97" s="106" t="e">
        <f>VLOOKUP(C97,FSGT6_Inscr!$F$7:$K$102,5,TRUE)</f>
        <v>#N/A</v>
      </c>
      <c r="H97" s="106" t="e">
        <f>VLOOKUP(C97,FSGT6_Inscr!$F$7:$K$102,6,TRUE)</f>
        <v>#N/A</v>
      </c>
      <c r="I97" s="196"/>
      <c r="J97" s="159" t="e">
        <f t="shared" si="11"/>
        <v>#N/A</v>
      </c>
      <c r="K97" s="109" t="e">
        <f>SUM($J$8:J97)*J97</f>
        <v>#N/A</v>
      </c>
      <c r="L97" s="160" t="e">
        <f t="shared" si="12"/>
        <v>#N/A</v>
      </c>
      <c r="M97" s="201" t="e">
        <f t="shared" si="13"/>
        <v>#N/A</v>
      </c>
      <c r="N97" s="217" t="e">
        <f t="shared" si="14"/>
        <v>#N/A</v>
      </c>
      <c r="AL97" s="182" t="e">
        <f t="shared" si="15"/>
        <v>#N/A</v>
      </c>
      <c r="AM97" s="182">
        <f t="shared" si="16"/>
        <v>0</v>
      </c>
    </row>
    <row r="98" spans="1:39" x14ac:dyDescent="0.25">
      <c r="A98" s="106">
        <v>91</v>
      </c>
      <c r="B98" s="157">
        <f t="shared" si="10"/>
        <v>1</v>
      </c>
      <c r="C98" s="105"/>
      <c r="D98" s="106" t="e">
        <f>VLOOKUP(C98,FSGT6_Inscr!$F$7:$K$102,2,TRUE)</f>
        <v>#N/A</v>
      </c>
      <c r="E98" s="106" t="e">
        <f>VLOOKUP(C98,FSGT6_Inscr!$F$7:$K$102,3,TRUE)</f>
        <v>#N/A</v>
      </c>
      <c r="F98" s="106" t="e">
        <f>VLOOKUP(C98,FSGT6_Inscr!$F$7:$K$102,4,TRUE)</f>
        <v>#N/A</v>
      </c>
      <c r="G98" s="106" t="e">
        <f>VLOOKUP(C98,FSGT6_Inscr!$F$7:$K$102,5,TRUE)</f>
        <v>#N/A</v>
      </c>
      <c r="H98" s="106" t="e">
        <f>VLOOKUP(C98,FSGT6_Inscr!$F$7:$K$102,6,TRUE)</f>
        <v>#N/A</v>
      </c>
      <c r="I98" s="196"/>
      <c r="J98" s="159" t="e">
        <f t="shared" si="11"/>
        <v>#N/A</v>
      </c>
      <c r="K98" s="109" t="e">
        <f>SUM($J$8:J98)*J98</f>
        <v>#N/A</v>
      </c>
      <c r="L98" s="160" t="e">
        <f t="shared" si="12"/>
        <v>#N/A</v>
      </c>
      <c r="M98" s="201" t="e">
        <f t="shared" si="13"/>
        <v>#N/A</v>
      </c>
      <c r="N98" s="217" t="e">
        <f t="shared" si="14"/>
        <v>#N/A</v>
      </c>
      <c r="AL98" s="182" t="e">
        <f t="shared" si="15"/>
        <v>#N/A</v>
      </c>
      <c r="AM98" s="182">
        <f t="shared" si="16"/>
        <v>0</v>
      </c>
    </row>
    <row r="99" spans="1:39" x14ac:dyDescent="0.25">
      <c r="A99" s="106">
        <v>92</v>
      </c>
      <c r="B99" s="157">
        <f t="shared" si="10"/>
        <v>1</v>
      </c>
      <c r="C99" s="105"/>
      <c r="D99" s="106" t="e">
        <f>VLOOKUP(C99,FSGT6_Inscr!$F$7:$K$102,2,TRUE)</f>
        <v>#N/A</v>
      </c>
      <c r="E99" s="106" t="e">
        <f>VLOOKUP(C99,FSGT6_Inscr!$F$7:$K$102,3,TRUE)</f>
        <v>#N/A</v>
      </c>
      <c r="F99" s="106" t="e">
        <f>VLOOKUP(C99,FSGT6_Inscr!$F$7:$K$102,4,TRUE)</f>
        <v>#N/A</v>
      </c>
      <c r="G99" s="106" t="e">
        <f>VLOOKUP(C99,FSGT6_Inscr!$F$7:$K$102,5,TRUE)</f>
        <v>#N/A</v>
      </c>
      <c r="H99" s="106" t="e">
        <f>VLOOKUP(C99,FSGT6_Inscr!$F$7:$K$102,6,TRUE)</f>
        <v>#N/A</v>
      </c>
      <c r="I99" s="196"/>
      <c r="J99" s="159" t="e">
        <f t="shared" si="11"/>
        <v>#N/A</v>
      </c>
      <c r="K99" s="109" t="e">
        <f>SUM($J$8:J99)*J99</f>
        <v>#N/A</v>
      </c>
      <c r="L99" s="160" t="e">
        <f t="shared" si="12"/>
        <v>#N/A</v>
      </c>
      <c r="M99" s="201" t="e">
        <f t="shared" si="13"/>
        <v>#N/A</v>
      </c>
      <c r="N99" s="217" t="e">
        <f t="shared" si="14"/>
        <v>#N/A</v>
      </c>
      <c r="AL99" s="182" t="e">
        <f t="shared" si="15"/>
        <v>#N/A</v>
      </c>
      <c r="AM99" s="182">
        <f t="shared" si="16"/>
        <v>0</v>
      </c>
    </row>
    <row r="100" spans="1:39" x14ac:dyDescent="0.25">
      <c r="A100" s="106">
        <v>93</v>
      </c>
      <c r="B100" s="157">
        <f t="shared" si="10"/>
        <v>1</v>
      </c>
      <c r="C100" s="105"/>
      <c r="D100" s="106" t="e">
        <f>VLOOKUP(C100,FSGT6_Inscr!$F$7:$K$102,2,TRUE)</f>
        <v>#N/A</v>
      </c>
      <c r="E100" s="106" t="e">
        <f>VLOOKUP(C100,FSGT6_Inscr!$F$7:$K$102,3,TRUE)</f>
        <v>#N/A</v>
      </c>
      <c r="F100" s="106" t="e">
        <f>VLOOKUP(C100,FSGT6_Inscr!$F$7:$K$102,4,TRUE)</f>
        <v>#N/A</v>
      </c>
      <c r="G100" s="106" t="e">
        <f>VLOOKUP(C100,FSGT6_Inscr!$F$7:$K$102,5,TRUE)</f>
        <v>#N/A</v>
      </c>
      <c r="H100" s="106" t="e">
        <f>VLOOKUP(C100,FSGT6_Inscr!$F$7:$K$102,6,TRUE)</f>
        <v>#N/A</v>
      </c>
      <c r="I100" s="196"/>
      <c r="J100" s="159" t="e">
        <f t="shared" si="11"/>
        <v>#N/A</v>
      </c>
      <c r="K100" s="109" t="e">
        <f>SUM($J$8:J100)*J100</f>
        <v>#N/A</v>
      </c>
      <c r="L100" s="160" t="e">
        <f t="shared" si="12"/>
        <v>#N/A</v>
      </c>
      <c r="M100" s="201" t="e">
        <f t="shared" si="13"/>
        <v>#N/A</v>
      </c>
      <c r="N100" s="217" t="e">
        <f t="shared" si="14"/>
        <v>#N/A</v>
      </c>
      <c r="AL100" s="182" t="e">
        <f t="shared" si="15"/>
        <v>#N/A</v>
      </c>
      <c r="AM100" s="182">
        <f t="shared" si="16"/>
        <v>0</v>
      </c>
    </row>
    <row r="101" spans="1:39" x14ac:dyDescent="0.25">
      <c r="A101" s="106">
        <v>94</v>
      </c>
      <c r="C101" s="105"/>
      <c r="D101" s="106" t="e">
        <f>VLOOKUP(C101,FSGT6_Inscr!$F$7:$K$102,2,TRUE)</f>
        <v>#N/A</v>
      </c>
      <c r="E101" s="106" t="e">
        <f>VLOOKUP(C101,FSGT6_Inscr!$F$7:$K$102,3,TRUE)</f>
        <v>#N/A</v>
      </c>
      <c r="F101" s="106" t="e">
        <f>VLOOKUP(C101,FSGT6_Inscr!$F$7:$K$102,4,TRUE)</f>
        <v>#N/A</v>
      </c>
      <c r="G101" s="106" t="e">
        <f>VLOOKUP(C101,FSGT6_Inscr!$F$7:$K$102,5,TRUE)</f>
        <v>#N/A</v>
      </c>
      <c r="H101" s="106" t="e">
        <f>VLOOKUP(C101,FSGT6_Inscr!$F$7:$K$102,6,TRUE)</f>
        <v>#N/A</v>
      </c>
      <c r="I101" s="196"/>
      <c r="J101" s="159" t="e">
        <f t="shared" ref="J101:J107" si="17">IF(H101=6,1,0)*B101</f>
        <v>#N/A</v>
      </c>
      <c r="K101" s="109" t="e">
        <f>SUM($J$8:J101)*J101</f>
        <v>#N/A</v>
      </c>
      <c r="L101" s="160" t="e">
        <f t="shared" ref="L101:L107" si="18">(100-(K101*4)+4)*J101</f>
        <v>#N/A</v>
      </c>
      <c r="M101" s="201" t="e">
        <f t="shared" ref="M101:M107" si="19">IF(L101&gt;0,L101,"")</f>
        <v>#N/A</v>
      </c>
      <c r="N101" s="217" t="e">
        <f t="shared" ref="N101:N107" si="20">IF(AND(H101=6),IF(A101="NC",$M$2,M101))</f>
        <v>#N/A</v>
      </c>
      <c r="AL101" s="182" t="e">
        <f t="shared" si="15"/>
        <v>#N/A</v>
      </c>
      <c r="AM101" s="182">
        <f t="shared" si="16"/>
        <v>0</v>
      </c>
    </row>
    <row r="102" spans="1:39" x14ac:dyDescent="0.25">
      <c r="A102" s="106">
        <v>95</v>
      </c>
      <c r="C102" s="105"/>
      <c r="D102" s="106" t="e">
        <f>VLOOKUP(C102,FSGT6_Inscr!$F$7:$K$102,2,TRUE)</f>
        <v>#N/A</v>
      </c>
      <c r="E102" s="106" t="e">
        <f>VLOOKUP(C102,FSGT6_Inscr!$F$7:$K$102,3,TRUE)</f>
        <v>#N/A</v>
      </c>
      <c r="F102" s="106" t="e">
        <f>VLOOKUP(C102,FSGT6_Inscr!$F$7:$K$102,4,TRUE)</f>
        <v>#N/A</v>
      </c>
      <c r="G102" s="106" t="e">
        <f>VLOOKUP(C102,FSGT6_Inscr!$F$7:$K$102,5,TRUE)</f>
        <v>#N/A</v>
      </c>
      <c r="H102" s="106" t="e">
        <f>VLOOKUP(C102,FSGT6_Inscr!$F$7:$K$102,6,TRUE)</f>
        <v>#N/A</v>
      </c>
      <c r="I102" s="196"/>
      <c r="J102" s="159" t="e">
        <f t="shared" si="17"/>
        <v>#N/A</v>
      </c>
      <c r="K102" s="109" t="e">
        <f>SUM($J$8:J102)*J102</f>
        <v>#N/A</v>
      </c>
      <c r="L102" s="160" t="e">
        <f t="shared" si="18"/>
        <v>#N/A</v>
      </c>
      <c r="M102" s="201" t="e">
        <f t="shared" si="19"/>
        <v>#N/A</v>
      </c>
      <c r="N102" s="217" t="e">
        <f t="shared" si="20"/>
        <v>#N/A</v>
      </c>
      <c r="AL102" s="182" t="e">
        <f t="shared" si="15"/>
        <v>#N/A</v>
      </c>
      <c r="AM102" s="182">
        <f t="shared" si="16"/>
        <v>0</v>
      </c>
    </row>
    <row r="103" spans="1:39" x14ac:dyDescent="0.25">
      <c r="A103" s="106">
        <v>96</v>
      </c>
      <c r="C103" s="105"/>
      <c r="D103" s="106" t="e">
        <f>VLOOKUP(C103,FSGT6_Inscr!$F$7:$K$102,2,TRUE)</f>
        <v>#N/A</v>
      </c>
      <c r="E103" s="106" t="e">
        <f>VLOOKUP(C103,FSGT6_Inscr!$F$7:$K$102,3,TRUE)</f>
        <v>#N/A</v>
      </c>
      <c r="F103" s="106" t="e">
        <f>VLOOKUP(C103,FSGT6_Inscr!$F$7:$K$102,4,TRUE)</f>
        <v>#N/A</v>
      </c>
      <c r="G103" s="106" t="e">
        <f>VLOOKUP(C103,FSGT6_Inscr!$F$7:$K$102,5,TRUE)</f>
        <v>#N/A</v>
      </c>
      <c r="H103" s="106" t="e">
        <f>VLOOKUP(C103,FSGT6_Inscr!$F$7:$K$102,6,TRUE)</f>
        <v>#N/A</v>
      </c>
      <c r="I103" s="196"/>
      <c r="J103" s="159" t="e">
        <f t="shared" si="17"/>
        <v>#N/A</v>
      </c>
      <c r="K103" s="109" t="e">
        <f>SUM($J$8:J103)*J103</f>
        <v>#N/A</v>
      </c>
      <c r="L103" s="160" t="e">
        <f t="shared" si="18"/>
        <v>#N/A</v>
      </c>
      <c r="M103" s="201" t="e">
        <f t="shared" si="19"/>
        <v>#N/A</v>
      </c>
      <c r="N103" s="217" t="e">
        <f t="shared" si="20"/>
        <v>#N/A</v>
      </c>
      <c r="AL103" s="182" t="e">
        <f t="shared" si="15"/>
        <v>#N/A</v>
      </c>
      <c r="AM103" s="182">
        <f t="shared" si="16"/>
        <v>0</v>
      </c>
    </row>
    <row r="104" spans="1:39" x14ac:dyDescent="0.25">
      <c r="A104" s="106">
        <v>97</v>
      </c>
      <c r="C104" s="105"/>
      <c r="D104" s="106" t="e">
        <f>VLOOKUP(C104,FSGT6_Inscr!$F$7:$K$102,2,TRUE)</f>
        <v>#N/A</v>
      </c>
      <c r="E104" s="106" t="e">
        <f>VLOOKUP(C104,FSGT6_Inscr!$F$7:$K$102,3,TRUE)</f>
        <v>#N/A</v>
      </c>
      <c r="F104" s="106" t="e">
        <f>VLOOKUP(C104,FSGT6_Inscr!$F$7:$K$102,4,TRUE)</f>
        <v>#N/A</v>
      </c>
      <c r="G104" s="106" t="e">
        <f>VLOOKUP(C104,FSGT6_Inscr!$F$7:$K$102,5,TRUE)</f>
        <v>#N/A</v>
      </c>
      <c r="H104" s="106" t="e">
        <f>VLOOKUP(C104,FSGT6_Inscr!$F$7:$K$102,6,TRUE)</f>
        <v>#N/A</v>
      </c>
      <c r="I104" s="196"/>
      <c r="J104" s="159" t="e">
        <f t="shared" si="17"/>
        <v>#N/A</v>
      </c>
      <c r="K104" s="109" t="e">
        <f>SUM($J$8:J104)*J104</f>
        <v>#N/A</v>
      </c>
      <c r="L104" s="160" t="e">
        <f t="shared" si="18"/>
        <v>#N/A</v>
      </c>
      <c r="M104" s="201" t="e">
        <f t="shared" si="19"/>
        <v>#N/A</v>
      </c>
      <c r="N104" s="217" t="e">
        <f t="shared" si="20"/>
        <v>#N/A</v>
      </c>
      <c r="AL104" s="182" t="e">
        <f t="shared" si="15"/>
        <v>#N/A</v>
      </c>
      <c r="AM104" s="182">
        <f t="shared" si="16"/>
        <v>0</v>
      </c>
    </row>
    <row r="105" spans="1:39" x14ac:dyDescent="0.25">
      <c r="A105" s="106">
        <v>98</v>
      </c>
      <c r="C105" s="105"/>
      <c r="D105" s="106" t="e">
        <f>VLOOKUP(C105,FSGT6_Inscr!$F$7:$K$102,2,TRUE)</f>
        <v>#N/A</v>
      </c>
      <c r="E105" s="106" t="e">
        <f>VLOOKUP(C105,FSGT6_Inscr!$F$7:$K$102,3,TRUE)</f>
        <v>#N/A</v>
      </c>
      <c r="F105" s="106" t="e">
        <f>VLOOKUP(C105,FSGT6_Inscr!$F$7:$K$102,4,TRUE)</f>
        <v>#N/A</v>
      </c>
      <c r="G105" s="106" t="e">
        <f>VLOOKUP(C105,FSGT6_Inscr!$F$7:$K$102,5,TRUE)</f>
        <v>#N/A</v>
      </c>
      <c r="H105" s="106" t="e">
        <f>VLOOKUP(C105,FSGT6_Inscr!$F$7:$K$102,6,TRUE)</f>
        <v>#N/A</v>
      </c>
      <c r="I105" s="196"/>
      <c r="J105" s="159" t="e">
        <f t="shared" si="17"/>
        <v>#N/A</v>
      </c>
      <c r="K105" s="109" t="e">
        <f>SUM($J$8:J105)*J105</f>
        <v>#N/A</v>
      </c>
      <c r="L105" s="160" t="e">
        <f t="shared" si="18"/>
        <v>#N/A</v>
      </c>
      <c r="M105" s="201" t="e">
        <f t="shared" si="19"/>
        <v>#N/A</v>
      </c>
      <c r="N105" s="217" t="e">
        <f t="shared" si="20"/>
        <v>#N/A</v>
      </c>
      <c r="AL105" s="182" t="e">
        <f t="shared" si="15"/>
        <v>#N/A</v>
      </c>
      <c r="AM105" s="182">
        <f t="shared" si="16"/>
        <v>0</v>
      </c>
    </row>
    <row r="106" spans="1:39" x14ac:dyDescent="0.25">
      <c r="A106" s="106">
        <v>99</v>
      </c>
      <c r="C106" s="105"/>
      <c r="D106" s="106" t="e">
        <f>VLOOKUP(C106,FSGT6_Inscr!$F$7:$K$102,2,TRUE)</f>
        <v>#N/A</v>
      </c>
      <c r="E106" s="106" t="e">
        <f>VLOOKUP(C106,FSGT6_Inscr!$F$7:$K$102,3,TRUE)</f>
        <v>#N/A</v>
      </c>
      <c r="F106" s="106" t="e">
        <f>VLOOKUP(C106,FSGT6_Inscr!$F$7:$K$102,4,TRUE)</f>
        <v>#N/A</v>
      </c>
      <c r="G106" s="106" t="e">
        <f>VLOOKUP(C106,FSGT6_Inscr!$F$7:$K$102,5,TRUE)</f>
        <v>#N/A</v>
      </c>
      <c r="H106" s="106" t="e">
        <f>VLOOKUP(C106,FSGT6_Inscr!$F$7:$K$102,6,TRUE)</f>
        <v>#N/A</v>
      </c>
      <c r="I106" s="196"/>
      <c r="J106" s="159" t="e">
        <f t="shared" si="17"/>
        <v>#N/A</v>
      </c>
      <c r="K106" s="109" t="e">
        <f>SUM($J$8:J106)*J106</f>
        <v>#N/A</v>
      </c>
      <c r="L106" s="160" t="e">
        <f t="shared" si="18"/>
        <v>#N/A</v>
      </c>
      <c r="M106" s="201" t="e">
        <f t="shared" si="19"/>
        <v>#N/A</v>
      </c>
      <c r="N106" s="217" t="e">
        <f t="shared" si="20"/>
        <v>#N/A</v>
      </c>
      <c r="AL106" s="182" t="e">
        <f t="shared" si="15"/>
        <v>#N/A</v>
      </c>
      <c r="AM106" s="182">
        <f t="shared" si="16"/>
        <v>0</v>
      </c>
    </row>
    <row r="107" spans="1:39" x14ac:dyDescent="0.25">
      <c r="A107" s="106">
        <v>100</v>
      </c>
      <c r="C107" s="105"/>
      <c r="D107" s="106" t="e">
        <f>VLOOKUP(C107,FSGT6_Inscr!$F$7:$K$102,2,TRUE)</f>
        <v>#N/A</v>
      </c>
      <c r="E107" s="106" t="e">
        <f>VLOOKUP(C107,FSGT6_Inscr!$F$7:$K$102,3,TRUE)</f>
        <v>#N/A</v>
      </c>
      <c r="F107" s="106" t="e">
        <f>VLOOKUP(C107,FSGT6_Inscr!$F$7:$K$102,4,TRUE)</f>
        <v>#N/A</v>
      </c>
      <c r="G107" s="106" t="e">
        <f>VLOOKUP(C107,FSGT6_Inscr!$F$7:$K$102,5,TRUE)</f>
        <v>#N/A</v>
      </c>
      <c r="H107" s="106" t="e">
        <f>VLOOKUP(C107,FSGT6_Inscr!$F$7:$K$102,6,TRUE)</f>
        <v>#N/A</v>
      </c>
      <c r="I107" s="196"/>
      <c r="J107" s="159" t="e">
        <f t="shared" si="17"/>
        <v>#N/A</v>
      </c>
      <c r="K107" s="109" t="e">
        <f>SUM($J$8:J107)*J107</f>
        <v>#N/A</v>
      </c>
      <c r="L107" s="160" t="e">
        <f t="shared" si="18"/>
        <v>#N/A</v>
      </c>
      <c r="M107" s="201" t="e">
        <f t="shared" si="19"/>
        <v>#N/A</v>
      </c>
      <c r="N107" s="217" t="e">
        <f t="shared" si="20"/>
        <v>#N/A</v>
      </c>
      <c r="AL107" s="182" t="e">
        <f t="shared" si="15"/>
        <v>#N/A</v>
      </c>
      <c r="AM107" s="182">
        <f t="shared" si="16"/>
        <v>0</v>
      </c>
    </row>
  </sheetData>
  <mergeCells count="13">
    <mergeCell ref="A2:H2"/>
    <mergeCell ref="G3:H5"/>
    <mergeCell ref="A4:E4"/>
    <mergeCell ref="J3:N5"/>
    <mergeCell ref="H6:H7"/>
    <mergeCell ref="J6:L7"/>
    <mergeCell ref="N6:N7"/>
    <mergeCell ref="A6:A7"/>
    <mergeCell ref="C6:C7"/>
    <mergeCell ref="D6:D7"/>
    <mergeCell ref="E6:E7"/>
    <mergeCell ref="F6:F7"/>
    <mergeCell ref="G6:G7"/>
  </mergeCells>
  <conditionalFormatting sqref="O3 A8:A107 D8:H107">
    <cfRule type="containsErrors" dxfId="41" priority="20">
      <formula>ISERROR(A3)</formula>
    </cfRule>
    <cfRule type="cellIs" dxfId="40" priority="21" operator="equal">
      <formula>0</formula>
    </cfRule>
  </conditionalFormatting>
  <conditionalFormatting sqref="A42:A43 A45:A46 A48:A49 A51:A52 A54:A55 A9:A40 A57:A58 A60:A61 A63:A64 A66:A67 A69:A70 A72:A73 A75:A76 A78:A79 A81:A82 A84:A85 A87:A88 A90:A91 A93:A94 A96:A97 A99:A101 A103:A105 A107">
    <cfRule type="duplicateValues" dxfId="39" priority="18"/>
  </conditionalFormatting>
  <conditionalFormatting sqref="H8:H107">
    <cfRule type="cellIs" dxfId="38" priority="17" operator="equal">
      <formula>3</formula>
    </cfRule>
  </conditionalFormatting>
  <conditionalFormatting sqref="A9:A107">
    <cfRule type="duplicateValues" dxfId="37" priority="15"/>
  </conditionalFormatting>
  <conditionalFormatting sqref="A8:A107">
    <cfRule type="containsText" dxfId="36" priority="13" operator="containsText" text="NC">
      <formula>NOT(ISERROR(SEARCH("NC",A8)))</formula>
    </cfRule>
    <cfRule type="containsText" dxfId="35" priority="14" operator="containsText" text="A">
      <formula>NOT(ISERROR(SEARCH("A",A8)))</formula>
    </cfRule>
  </conditionalFormatting>
  <conditionalFormatting sqref="O1:O3 J1:N2 J6:O1048576">
    <cfRule type="containsErrors" dxfId="34" priority="9">
      <formula>ISERROR(J1)</formula>
    </cfRule>
  </conditionalFormatting>
  <conditionalFormatting sqref="J8:O57 J58:N107">
    <cfRule type="cellIs" dxfId="33" priority="6" operator="equal">
      <formula>0</formula>
    </cfRule>
  </conditionalFormatting>
  <conditionalFormatting sqref="J8:O57 J58:N107">
    <cfRule type="containsText" dxfId="32" priority="5" operator="containsText" text="faux">
      <formula>NOT(ISERROR(SEARCH("faux",J8)))</formula>
    </cfRule>
  </conditionalFormatting>
  <conditionalFormatting sqref="H1:H5 H8:H1048576">
    <cfRule type="cellIs" dxfId="31" priority="4" operator="equal">
      <formula>6</formula>
    </cfRule>
  </conditionalFormatting>
  <conditionalFormatting sqref="C1:C1048576">
    <cfRule type="duplicateValues" dxfId="30" priority="3"/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AU108"/>
  <sheetViews>
    <sheetView topLeftCell="B1" workbookViewId="0">
      <pane ySplit="6" topLeftCell="A7" activePane="bottomLeft" state="frozen"/>
      <selection activeCell="B1" sqref="B1"/>
      <selection pane="bottomLeft" activeCell="D13" sqref="D13"/>
    </sheetView>
  </sheetViews>
  <sheetFormatPr baseColWidth="10" defaultRowHeight="12.75" x14ac:dyDescent="0.25"/>
  <cols>
    <col min="1" max="1" width="19.140625" style="19" hidden="1" customWidth="1"/>
    <col min="2" max="2" width="13.7109375" style="19" customWidth="1"/>
    <col min="3" max="3" width="13.7109375" style="19" hidden="1" customWidth="1"/>
    <col min="4" max="4" width="13.7109375" style="19" customWidth="1"/>
    <col min="5" max="5" width="11.85546875" style="19" hidden="1" customWidth="1"/>
    <col min="6" max="6" width="9" style="101" customWidth="1"/>
    <col min="7" max="8" width="22.28515625" style="101" customWidth="1"/>
    <col min="9" max="9" width="29.140625" style="101" customWidth="1"/>
    <col min="10" max="10" width="6.5703125" style="101" customWidth="1"/>
    <col min="11" max="11" width="10" style="101" customWidth="1"/>
    <col min="12" max="13" width="2.7109375" style="101" customWidth="1"/>
    <col min="14" max="14" width="4.28515625" style="101" customWidth="1"/>
    <col min="15" max="15" width="2.7109375" style="101" customWidth="1"/>
    <col min="16" max="16" width="9.7109375" style="101" customWidth="1"/>
    <col min="17" max="17" width="2.7109375" style="101" customWidth="1"/>
    <col min="18" max="18" width="13.7109375" style="101" customWidth="1"/>
    <col min="19" max="23" width="2.7109375" style="101" customWidth="1"/>
    <col min="24" max="24" width="20.42578125" style="101" hidden="1" customWidth="1"/>
    <col min="25" max="25" width="10" style="101" hidden="1" customWidth="1"/>
    <col min="26" max="33" width="2.7109375" style="101" customWidth="1"/>
    <col min="34" max="43" width="2.7109375" style="101" hidden="1" customWidth="1"/>
    <col min="44" max="44" width="11.42578125" style="101"/>
    <col min="45" max="45" width="15.85546875" style="101" customWidth="1"/>
    <col min="46" max="46" width="22.42578125" style="101" customWidth="1"/>
    <col min="47" max="16384" width="11.42578125" style="101"/>
  </cols>
  <sheetData>
    <row r="1" spans="1:47" ht="30.75" customHeight="1" thickBot="1" x14ac:dyDescent="0.3">
      <c r="C1" s="187"/>
      <c r="D1" s="187"/>
      <c r="E1" s="187"/>
      <c r="F1" s="279" t="str">
        <f>Entete!B2</f>
        <v>CYCLO SAN MARTINOIS</v>
      </c>
      <c r="G1" s="279"/>
      <c r="H1" s="279"/>
      <c r="I1" s="279"/>
      <c r="J1" s="279"/>
      <c r="K1" s="279"/>
    </row>
    <row r="2" spans="1:47" ht="8.25" customHeight="1" thickTop="1" x14ac:dyDescent="0.25">
      <c r="J2" s="294" t="s">
        <v>533</v>
      </c>
      <c r="K2" s="295"/>
    </row>
    <row r="3" spans="1:47" ht="18" x14ac:dyDescent="0.25">
      <c r="C3" s="188"/>
      <c r="D3" s="188"/>
      <c r="E3" s="188"/>
      <c r="F3" s="323" t="str">
        <f>Entete!B4</f>
        <v>PRIX DE TOUTENANT - CLASSEMENT GENERAL</v>
      </c>
      <c r="G3" s="323"/>
      <c r="H3" s="323"/>
      <c r="I3" s="154" t="str">
        <f>Entete!B6</f>
        <v>22 JUIN 2014</v>
      </c>
      <c r="J3" s="296"/>
      <c r="K3" s="297"/>
      <c r="N3" s="16"/>
    </row>
    <row r="4" spans="1:47" ht="10.5" customHeight="1" thickBot="1" x14ac:dyDescent="0.3">
      <c r="J4" s="296"/>
      <c r="K4" s="297"/>
    </row>
    <row r="5" spans="1:47" s="207" customFormat="1" ht="15.75" customHeight="1" thickTop="1" x14ac:dyDescent="0.25">
      <c r="A5" s="167"/>
      <c r="B5" s="283" t="s">
        <v>603</v>
      </c>
      <c r="C5" s="283"/>
      <c r="D5" s="283"/>
      <c r="E5" s="283"/>
      <c r="F5" s="284" t="s">
        <v>507</v>
      </c>
      <c r="G5" s="286" t="s">
        <v>295</v>
      </c>
      <c r="H5" s="288" t="s">
        <v>8</v>
      </c>
      <c r="I5" s="290" t="s">
        <v>0</v>
      </c>
      <c r="J5" s="281" t="s">
        <v>9</v>
      </c>
      <c r="K5" s="330" t="s">
        <v>1074</v>
      </c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7"/>
      <c r="Z5" s="87"/>
      <c r="AA5" s="87"/>
      <c r="AB5" s="87"/>
      <c r="AC5" s="87"/>
      <c r="AD5" s="87"/>
      <c r="AE5" s="87"/>
      <c r="AF5" s="87"/>
      <c r="AG5" s="87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8"/>
      <c r="AS5" s="91"/>
      <c r="AT5" s="89"/>
      <c r="AU5" s="90"/>
    </row>
    <row r="6" spans="1:47" s="207" customFormat="1" ht="15.75" customHeight="1" thickBot="1" x14ac:dyDescent="0.3">
      <c r="A6" s="167"/>
      <c r="B6" s="214" t="s">
        <v>1058</v>
      </c>
      <c r="C6" s="173"/>
      <c r="D6" s="214" t="s">
        <v>11</v>
      </c>
      <c r="E6" s="174"/>
      <c r="F6" s="285"/>
      <c r="G6" s="287"/>
      <c r="H6" s="289"/>
      <c r="I6" s="291"/>
      <c r="J6" s="282"/>
      <c r="K6" s="325"/>
      <c r="L6" s="206"/>
      <c r="M6" s="206"/>
      <c r="O6" s="84"/>
      <c r="P6" s="84"/>
      <c r="Q6" s="206"/>
      <c r="R6" s="206"/>
      <c r="S6" s="206"/>
      <c r="T6" s="84"/>
      <c r="U6" s="206"/>
      <c r="V6" s="84"/>
      <c r="W6" s="84"/>
      <c r="X6" s="84"/>
      <c r="Y6" s="92"/>
      <c r="Z6" s="85"/>
      <c r="AA6" s="85"/>
      <c r="AB6" s="85"/>
      <c r="AC6" s="85"/>
      <c r="AD6" s="85"/>
      <c r="AE6" s="85"/>
      <c r="AF6" s="85"/>
      <c r="AG6" s="85"/>
      <c r="AH6" s="93"/>
      <c r="AI6" s="85"/>
      <c r="AJ6" s="85"/>
      <c r="AK6" s="85"/>
      <c r="AL6" s="85"/>
      <c r="AM6" s="85"/>
      <c r="AN6" s="85"/>
      <c r="AO6" s="85"/>
      <c r="AP6" s="85"/>
      <c r="AQ6" s="85"/>
      <c r="AR6" s="88"/>
      <c r="AS6" s="91"/>
      <c r="AT6" s="89"/>
      <c r="AU6" s="90"/>
    </row>
    <row r="7" spans="1:47" s="64" customFormat="1" ht="15" customHeight="1" thickTop="1" x14ac:dyDescent="0.25">
      <c r="A7" s="168" t="str">
        <f>IF(C7="",E7,C7)</f>
        <v>FSGT55488620</v>
      </c>
      <c r="B7" s="230">
        <v>55488620</v>
      </c>
      <c r="C7" s="174" t="str">
        <f>IF(B7="","",CONCATENATE($B$6,B7))</f>
        <v>FSGT55488620</v>
      </c>
      <c r="D7" s="220"/>
      <c r="E7" s="176" t="str">
        <f>IF(D7="","",CONCATENATE($D$6,D7))</f>
        <v/>
      </c>
      <c r="F7" s="105">
        <v>551</v>
      </c>
      <c r="G7" s="104" t="str">
        <f>VLOOKUP(A7,Liste!$F$3:$T$1578,2,FALSE)</f>
        <v>FEVRE</v>
      </c>
      <c r="H7" s="104" t="str">
        <f>VLOOKUP(A7,Liste!$F$3:$T$1578,3,FALSE)</f>
        <v>Magali</v>
      </c>
      <c r="I7" s="104" t="str">
        <f>VLOOKUP(A7,Liste!$F$3:$T$1578,4,FALSE)</f>
        <v>St-Martin en Br.</v>
      </c>
      <c r="J7" s="104">
        <f>VLOOKUP(A7,Liste!$F$3:$T$1578,5,FALSE)</f>
        <v>71</v>
      </c>
      <c r="K7" s="104" t="str">
        <f>VLOOKUP(A7,Liste!$F$3:$T$1578,9,FALSE)</f>
        <v>F</v>
      </c>
      <c r="L7" s="94"/>
      <c r="M7" s="94"/>
      <c r="O7" s="94"/>
      <c r="Q7" s="103"/>
      <c r="R7" s="103"/>
      <c r="S7" s="94"/>
      <c r="T7" s="94"/>
      <c r="U7" s="94"/>
      <c r="V7" s="94"/>
      <c r="W7" s="94"/>
      <c r="X7" s="246" t="str">
        <f>CONCATENATE(F7,G7)</f>
        <v>551FEVRE</v>
      </c>
      <c r="Y7" s="94">
        <f>IF(ISERROR(VLOOKUP(X7,FSGT6_Class!$AL$8:$AM$107,2,FALSE))=TRUE,VLOOKUP(X7,FSGT_F_M_Class!$AL$8:$AM$107,2,FALSE),(VLOOKUP(X7,FSGT6_Class!$AL$8:$AM$107,2,FALSE)))</f>
        <v>551</v>
      </c>
      <c r="Z7" s="95"/>
      <c r="AA7" s="95"/>
      <c r="AB7" s="95"/>
      <c r="AC7" s="95"/>
      <c r="AD7" s="95"/>
      <c r="AE7" s="95"/>
      <c r="AF7" s="95"/>
      <c r="AG7" s="95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6"/>
      <c r="AS7" s="97"/>
      <c r="AT7" s="97"/>
      <c r="AU7" s="97"/>
    </row>
    <row r="8" spans="1:47" s="64" customFormat="1" ht="15" customHeight="1" x14ac:dyDescent="0.25">
      <c r="A8" s="168" t="str">
        <f t="shared" ref="A8:A56" si="0">IF(C8="",E8,C8)</f>
        <v>FSGT253329</v>
      </c>
      <c r="B8" s="230">
        <v>253329</v>
      </c>
      <c r="C8" s="174" t="str">
        <f t="shared" ref="C8:C56" si="1">IF(B8="","",CONCATENATE($B$6,B8))</f>
        <v>FSGT253329</v>
      </c>
      <c r="D8" s="174"/>
      <c r="E8" s="176" t="str">
        <f t="shared" ref="E8:E56" si="2">IF(D8="","",CONCATENATE($D$6,D8))</f>
        <v/>
      </c>
      <c r="F8" s="105">
        <v>552</v>
      </c>
      <c r="G8" s="104" t="str">
        <f>VLOOKUP(A8,Liste!$F$3:$T$1578,2,FALSE)</f>
        <v>RABUT</v>
      </c>
      <c r="H8" s="104" t="str">
        <f>VLOOKUP(A8,Liste!$F$3:$T$1578,3,FALSE)</f>
        <v>Céline</v>
      </c>
      <c r="I8" s="104" t="str">
        <f>VLOOKUP(A8,Liste!$F$3:$T$1578,4,FALSE)</f>
        <v>St-Martin en Br.</v>
      </c>
      <c r="J8" s="104">
        <f>VLOOKUP(A8,Liste!$F$3:$T$1578,5,FALSE)</f>
        <v>71</v>
      </c>
      <c r="K8" s="104" t="str">
        <f>VLOOKUP(A8,Liste!$F$3:$T$1578,9,FALSE)</f>
        <v>F</v>
      </c>
      <c r="L8" s="94"/>
      <c r="M8" s="94"/>
      <c r="O8" s="94"/>
      <c r="Q8" s="103"/>
      <c r="R8" s="103"/>
      <c r="S8" s="94"/>
      <c r="T8" s="94"/>
      <c r="U8" s="94"/>
      <c r="V8" s="94"/>
      <c r="W8" s="94"/>
      <c r="X8" s="246" t="str">
        <f t="shared" ref="X8:X71" si="3">CONCATENATE(F8,G8)</f>
        <v>552RABUT</v>
      </c>
      <c r="Y8" s="94">
        <f>IF(ISERROR(VLOOKUP(X8,FSGT6_Class!$AL$8:$AM$107,2,FALSE))=TRUE,VLOOKUP(X8,FSGT_F_M_Class!$AL$8:$AM$107,2,FALSE),(VLOOKUP(X8,FSGT6_Class!$AL$8:$AM$107,2,FALSE)))</f>
        <v>552</v>
      </c>
      <c r="Z8" s="95"/>
      <c r="AA8" s="95"/>
      <c r="AB8" s="95"/>
      <c r="AC8" s="95"/>
      <c r="AD8" s="95"/>
      <c r="AE8" s="95"/>
      <c r="AF8" s="95"/>
      <c r="AG8" s="95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6"/>
      <c r="AS8" s="97"/>
      <c r="AT8" s="97"/>
      <c r="AU8" s="97"/>
    </row>
    <row r="9" spans="1:47" s="64" customFormat="1" ht="15" customHeight="1" x14ac:dyDescent="0.25">
      <c r="A9" s="168" t="str">
        <f t="shared" si="0"/>
        <v>FSGT231244</v>
      </c>
      <c r="B9" s="230">
        <v>231244</v>
      </c>
      <c r="C9" s="174" t="str">
        <f>IF(B9="","",CONCATENATE($B$6,B9))</f>
        <v>FSGT231244</v>
      </c>
      <c r="D9" s="174"/>
      <c r="E9" s="176" t="str">
        <f t="shared" si="2"/>
        <v/>
      </c>
      <c r="F9" s="105">
        <v>553</v>
      </c>
      <c r="G9" s="104" t="str">
        <f>VLOOKUP(A9,Liste!$F$3:$T$1578,2,FALSE)</f>
        <v>GUILLET</v>
      </c>
      <c r="H9" s="104" t="str">
        <f>VLOOKUP(A9,Liste!$F$3:$T$1578,3,FALSE)</f>
        <v>Jessica</v>
      </c>
      <c r="I9" s="104" t="str">
        <f>VLOOKUP(A9,Liste!$F$3:$T$1578,4,FALSE)</f>
        <v>St-Martin en Br.</v>
      </c>
      <c r="J9" s="104">
        <f>VLOOKUP(A9,Liste!$F$3:$T$1578,5,FALSE)</f>
        <v>71</v>
      </c>
      <c r="K9" s="104" t="str">
        <f>VLOOKUP(A9,Liste!$F$3:$T$1578,9,FALSE)</f>
        <v>F</v>
      </c>
      <c r="L9" s="94"/>
      <c r="M9" s="94"/>
      <c r="O9" s="94"/>
      <c r="Q9" s="103"/>
      <c r="R9" s="103"/>
      <c r="S9" s="94"/>
      <c r="T9" s="94"/>
      <c r="U9" s="94"/>
      <c r="V9" s="94"/>
      <c r="W9" s="94"/>
      <c r="X9" s="246" t="str">
        <f t="shared" si="3"/>
        <v>553GUILLET</v>
      </c>
      <c r="Y9" s="94">
        <f>IF(ISERROR(VLOOKUP(X9,FSGT6_Class!$AL$8:$AM$107,2,FALSE))=TRUE,VLOOKUP(X9,FSGT_F_M_Class!$AL$8:$AM$107,2,FALSE),(VLOOKUP(X9,FSGT6_Class!$AL$8:$AM$107,2,FALSE)))</f>
        <v>553</v>
      </c>
      <c r="Z9" s="95"/>
      <c r="AA9" s="95"/>
      <c r="AB9" s="95"/>
      <c r="AC9" s="95"/>
      <c r="AD9" s="95"/>
      <c r="AE9" s="95"/>
      <c r="AF9" s="95"/>
      <c r="AG9" s="95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6"/>
      <c r="AS9" s="97"/>
      <c r="AT9" s="97"/>
      <c r="AU9" s="97"/>
    </row>
    <row r="10" spans="1:47" s="64" customFormat="1" ht="15" customHeight="1" x14ac:dyDescent="0.25">
      <c r="A10" s="168" t="str">
        <f t="shared" si="0"/>
        <v>FSGT361481</v>
      </c>
      <c r="B10" s="230">
        <v>361481</v>
      </c>
      <c r="C10" s="174" t="str">
        <f t="shared" si="1"/>
        <v>FSGT361481</v>
      </c>
      <c r="D10" s="221"/>
      <c r="E10" s="176" t="str">
        <f t="shared" si="2"/>
        <v/>
      </c>
      <c r="F10" s="105">
        <v>554</v>
      </c>
      <c r="G10" s="104" t="str">
        <f>VLOOKUP(A10,Liste!$F$3:$T$1578,2,FALSE)</f>
        <v>ROBINSON</v>
      </c>
      <c r="H10" s="104" t="str">
        <f>VLOOKUP(A10,Liste!$F$3:$T$1578,3,FALSE)</f>
        <v>Susan</v>
      </c>
      <c r="I10" s="104" t="str">
        <f>VLOOKUP(A10,Liste!$F$3:$T$1578,4,FALSE)</f>
        <v>Joncy</v>
      </c>
      <c r="J10" s="104">
        <f>VLOOKUP(A10,Liste!$F$3:$T$1578,5,FALSE)</f>
        <v>71</v>
      </c>
      <c r="K10" s="104" t="str">
        <f>VLOOKUP(A10,Liste!$F$3:$T$1578,9,FALSE)</f>
        <v>F</v>
      </c>
      <c r="L10" s="94"/>
      <c r="M10" s="94"/>
      <c r="O10" s="94"/>
      <c r="Q10" s="103"/>
      <c r="R10" s="103"/>
      <c r="S10" s="94"/>
      <c r="T10" s="94"/>
      <c r="U10" s="94"/>
      <c r="V10" s="94"/>
      <c r="W10" s="94"/>
      <c r="X10" s="246" t="str">
        <f t="shared" si="3"/>
        <v>554ROBINSON</v>
      </c>
      <c r="Y10" s="94">
        <f>IF(ISERROR(VLOOKUP(X10,FSGT6_Class!$AL$8:$AM$107,2,FALSE))=TRUE,VLOOKUP(X10,FSGT_F_M_Class!$AL$8:$AM$107,2,FALSE),(VLOOKUP(X10,FSGT6_Class!$AL$8:$AM$107,2,FALSE)))</f>
        <v>554</v>
      </c>
      <c r="Z10" s="95"/>
      <c r="AA10" s="95"/>
      <c r="AB10" s="95"/>
      <c r="AC10" s="95"/>
      <c r="AD10" s="95"/>
      <c r="AE10" s="95"/>
      <c r="AF10" s="95"/>
      <c r="AG10" s="95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6"/>
      <c r="AS10" s="97"/>
      <c r="AT10" s="97"/>
      <c r="AU10" s="97"/>
    </row>
    <row r="11" spans="1:47" s="64" customFormat="1" ht="15" customHeight="1" x14ac:dyDescent="0.25">
      <c r="A11" s="168" t="str">
        <f t="shared" si="0"/>
        <v>FSGT228599</v>
      </c>
      <c r="B11" s="190">
        <v>228599</v>
      </c>
      <c r="C11" s="174" t="str">
        <f t="shared" si="1"/>
        <v>FSGT228599</v>
      </c>
      <c r="D11" s="221"/>
      <c r="E11" s="176" t="str">
        <f t="shared" si="2"/>
        <v/>
      </c>
      <c r="F11" s="105">
        <v>555</v>
      </c>
      <c r="G11" s="104" t="str">
        <f>VLOOKUP(A11,Liste!$F$3:$T$1578,2,FALSE)</f>
        <v>LANDRE</v>
      </c>
      <c r="H11" s="104" t="str">
        <f>VLOOKUP(A11,Liste!$F$3:$T$1578,3,FALSE)</f>
        <v>Catherine</v>
      </c>
      <c r="I11" s="104" t="str">
        <f>VLOOKUP(A11,Liste!$F$3:$T$1578,4,FALSE)</f>
        <v>Creusot VS</v>
      </c>
      <c r="J11" s="104">
        <f>VLOOKUP(A11,Liste!$F$3:$T$1578,5,FALSE)</f>
        <v>71</v>
      </c>
      <c r="K11" s="104" t="str">
        <f>VLOOKUP(A11,Liste!$F$3:$T$1578,9,FALSE)</f>
        <v>F</v>
      </c>
      <c r="L11" s="94"/>
      <c r="M11" s="94"/>
      <c r="O11" s="94"/>
      <c r="Q11" s="103"/>
      <c r="R11" s="103"/>
      <c r="S11" s="94"/>
      <c r="T11" s="94"/>
      <c r="U11" s="94"/>
      <c r="V11" s="94"/>
      <c r="W11" s="94"/>
      <c r="X11" s="246" t="str">
        <f t="shared" si="3"/>
        <v>555LANDRE</v>
      </c>
      <c r="Y11" s="94">
        <f>IF(ISERROR(VLOOKUP(X11,FSGT6_Class!$AL$8:$AM$107,2,FALSE))=TRUE,VLOOKUP(X11,FSGT_F_M_Class!$AL$8:$AM$107,2,FALSE),(VLOOKUP(X11,FSGT6_Class!$AL$8:$AM$107,2,FALSE)))</f>
        <v>555</v>
      </c>
      <c r="Z11" s="95"/>
      <c r="AA11" s="95"/>
      <c r="AB11" s="95"/>
      <c r="AC11" s="95"/>
      <c r="AD11" s="95"/>
      <c r="AE11" s="95"/>
      <c r="AF11" s="95"/>
      <c r="AG11" s="95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6"/>
      <c r="AS11" s="97"/>
      <c r="AT11" s="97"/>
      <c r="AU11" s="97"/>
    </row>
    <row r="12" spans="1:47" s="64" customFormat="1" ht="15" customHeight="1" x14ac:dyDescent="0.25">
      <c r="A12" s="168" t="str">
        <f t="shared" si="0"/>
        <v/>
      </c>
      <c r="B12" s="230"/>
      <c r="C12" s="174" t="str">
        <f>IF(B12="","",CONCATENATE($B$6,B12))</f>
        <v/>
      </c>
      <c r="D12" s="174"/>
      <c r="E12" s="176" t="str">
        <f>IF(D12="","",CONCATENATE($D$6,D12))</f>
        <v/>
      </c>
      <c r="F12" s="105"/>
      <c r="G12" s="104">
        <f>VLOOKUP(A12,Liste!$F$3:$T$1578,2,FALSE)</f>
        <v>0</v>
      </c>
      <c r="H12" s="104">
        <f>VLOOKUP(A12,Liste!$F$3:$T$1578,3,FALSE)</f>
        <v>0</v>
      </c>
      <c r="I12" s="104">
        <f>VLOOKUP(A12,Liste!$F$3:$T$1578,4,FALSE)</f>
        <v>0</v>
      </c>
      <c r="J12" s="104">
        <f>VLOOKUP(A12,Liste!$F$3:$T$1578,5,FALSE)</f>
        <v>0</v>
      </c>
      <c r="K12" s="104">
        <f>VLOOKUP(A12,Liste!$F$3:$T$1578,9,FALSE)</f>
        <v>0</v>
      </c>
      <c r="L12" s="94"/>
      <c r="M12" s="94"/>
      <c r="O12" s="94"/>
      <c r="Q12" s="103"/>
      <c r="R12" s="103"/>
      <c r="S12" s="94"/>
      <c r="T12" s="94"/>
      <c r="U12" s="94"/>
      <c r="V12" s="94"/>
      <c r="W12" s="94"/>
      <c r="X12" s="246" t="str">
        <f t="shared" si="3"/>
        <v>0</v>
      </c>
      <c r="Y12" s="94">
        <f>IF(ISERROR(VLOOKUP(X12,FSGT6_Class!$AL$8:$AM$107,2,FALSE))=TRUE,VLOOKUP(X12,FSGT_F_M_Class!$AL$8:$AM$107,2,FALSE),(VLOOKUP(X12,FSGT6_Class!$AL$8:$AM$107,2,FALSE)))</f>
        <v>0</v>
      </c>
      <c r="Z12" s="95"/>
      <c r="AA12" s="95"/>
      <c r="AB12" s="95"/>
      <c r="AC12" s="95"/>
      <c r="AD12" s="95"/>
      <c r="AE12" s="95"/>
      <c r="AF12" s="95"/>
      <c r="AG12" s="95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6"/>
      <c r="AS12" s="97"/>
      <c r="AT12" s="97"/>
      <c r="AU12" s="97"/>
    </row>
    <row r="13" spans="1:47" s="64" customFormat="1" ht="15" customHeight="1" x14ac:dyDescent="0.25">
      <c r="A13" s="168" t="str">
        <f t="shared" si="0"/>
        <v/>
      </c>
      <c r="B13" s="230"/>
      <c r="C13" s="174" t="str">
        <f t="shared" si="1"/>
        <v/>
      </c>
      <c r="D13" s="222"/>
      <c r="E13" s="176" t="str">
        <f t="shared" si="2"/>
        <v/>
      </c>
      <c r="F13" s="105"/>
      <c r="G13" s="104">
        <f>VLOOKUP(A13,Liste!$F$3:$T$1578,2,FALSE)</f>
        <v>0</v>
      </c>
      <c r="H13" s="104">
        <f>VLOOKUP(A13,Liste!$F$3:$T$1578,3,FALSE)</f>
        <v>0</v>
      </c>
      <c r="I13" s="104">
        <f>VLOOKUP(A13,Liste!$F$3:$T$1578,4,FALSE)</f>
        <v>0</v>
      </c>
      <c r="J13" s="104">
        <f>VLOOKUP(A13,Liste!$F$3:$T$1578,5,FALSE)</f>
        <v>0</v>
      </c>
      <c r="K13" s="104">
        <f>VLOOKUP(A13,Liste!$F$3:$T$1578,9,FALSE)</f>
        <v>0</v>
      </c>
      <c r="L13" s="94"/>
      <c r="M13" s="94"/>
      <c r="O13" s="94"/>
      <c r="Q13" s="103"/>
      <c r="R13" s="103"/>
      <c r="S13" s="94"/>
      <c r="T13" s="94"/>
      <c r="U13" s="94"/>
      <c r="V13" s="94"/>
      <c r="W13" s="94"/>
      <c r="X13" s="246" t="str">
        <f t="shared" si="3"/>
        <v>0</v>
      </c>
      <c r="Y13" s="94">
        <f>IF(ISERROR(VLOOKUP(X13,FSGT6_Class!$AL$8:$AM$107,2,FALSE))=TRUE,VLOOKUP(X13,FSGT_F_M_Class!$AL$8:$AM$107,2,FALSE),(VLOOKUP(X13,FSGT6_Class!$AL$8:$AM$107,2,FALSE)))</f>
        <v>0</v>
      </c>
      <c r="Z13" s="95"/>
      <c r="AA13" s="95"/>
      <c r="AB13" s="95"/>
      <c r="AC13" s="95"/>
      <c r="AD13" s="95"/>
      <c r="AE13" s="95"/>
      <c r="AF13" s="95"/>
      <c r="AG13" s="95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6"/>
      <c r="AS13" s="97"/>
      <c r="AT13" s="97"/>
      <c r="AU13" s="97"/>
    </row>
    <row r="14" spans="1:47" s="64" customFormat="1" ht="15" customHeight="1" x14ac:dyDescent="0.25">
      <c r="A14" s="168" t="str">
        <f t="shared" si="0"/>
        <v/>
      </c>
      <c r="B14" s="230"/>
      <c r="C14" s="174" t="str">
        <f t="shared" si="1"/>
        <v/>
      </c>
      <c r="D14" s="174"/>
      <c r="E14" s="176" t="str">
        <f t="shared" si="2"/>
        <v/>
      </c>
      <c r="F14" s="105"/>
      <c r="G14" s="104">
        <f>VLOOKUP(A14,Liste!$F$3:$T$1578,2,FALSE)</f>
        <v>0</v>
      </c>
      <c r="H14" s="104">
        <f>VLOOKUP(A14,Liste!$F$3:$T$1578,3,FALSE)</f>
        <v>0</v>
      </c>
      <c r="I14" s="104">
        <f>VLOOKUP(A14,Liste!$F$3:$T$1578,4,FALSE)</f>
        <v>0</v>
      </c>
      <c r="J14" s="104">
        <f>VLOOKUP(A14,Liste!$F$3:$T$1578,5,FALSE)</f>
        <v>0</v>
      </c>
      <c r="K14" s="104">
        <f>VLOOKUP(A14,Liste!$F$3:$T$1578,9,FALSE)</f>
        <v>0</v>
      </c>
      <c r="L14" s="94"/>
      <c r="M14" s="94"/>
      <c r="O14" s="94"/>
      <c r="Q14" s="103"/>
      <c r="R14" s="103"/>
      <c r="S14" s="94"/>
      <c r="T14" s="94"/>
      <c r="U14" s="94"/>
      <c r="V14" s="94"/>
      <c r="W14" s="94"/>
      <c r="X14" s="246" t="str">
        <f t="shared" si="3"/>
        <v>0</v>
      </c>
      <c r="Y14" s="94">
        <f>IF(ISERROR(VLOOKUP(X14,FSGT6_Class!$AL$8:$AM$107,2,FALSE))=TRUE,VLOOKUP(X14,FSGT_F_M_Class!$AL$8:$AM$107,2,FALSE),(VLOOKUP(X14,FSGT6_Class!$AL$8:$AM$107,2,FALSE)))</f>
        <v>0</v>
      </c>
      <c r="Z14" s="95"/>
      <c r="AA14" s="95"/>
      <c r="AB14" s="95"/>
      <c r="AC14" s="95"/>
      <c r="AD14" s="95"/>
      <c r="AE14" s="95"/>
      <c r="AF14" s="95"/>
      <c r="AG14" s="95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6"/>
      <c r="AS14" s="97"/>
      <c r="AT14" s="97"/>
      <c r="AU14" s="97"/>
    </row>
    <row r="15" spans="1:47" s="64" customFormat="1" ht="15" customHeight="1" x14ac:dyDescent="0.25">
      <c r="A15" s="168" t="str">
        <f t="shared" si="0"/>
        <v/>
      </c>
      <c r="B15" s="230"/>
      <c r="C15" s="174" t="str">
        <f t="shared" si="1"/>
        <v/>
      </c>
      <c r="D15" s="174"/>
      <c r="E15" s="176" t="str">
        <f t="shared" si="2"/>
        <v/>
      </c>
      <c r="F15" s="105"/>
      <c r="G15" s="104">
        <f>VLOOKUP(A15,Liste!$F$3:$T$1578,2,FALSE)</f>
        <v>0</v>
      </c>
      <c r="H15" s="104">
        <f>VLOOKUP(A15,Liste!$F$3:$T$1578,3,FALSE)</f>
        <v>0</v>
      </c>
      <c r="I15" s="104">
        <f>VLOOKUP(A15,Liste!$F$3:$T$1578,4,FALSE)</f>
        <v>0</v>
      </c>
      <c r="J15" s="104">
        <f>VLOOKUP(A15,Liste!$F$3:$T$1578,5,FALSE)</f>
        <v>0</v>
      </c>
      <c r="K15" s="104">
        <f>VLOOKUP(A15,Liste!$F$3:$T$1578,9,FALSE)</f>
        <v>0</v>
      </c>
      <c r="L15" s="94"/>
      <c r="M15" s="94"/>
      <c r="O15" s="94"/>
      <c r="Q15" s="103"/>
      <c r="R15" s="103"/>
      <c r="S15" s="94"/>
      <c r="T15" s="94"/>
      <c r="U15" s="94"/>
      <c r="V15" s="94"/>
      <c r="W15" s="94"/>
      <c r="X15" s="246" t="str">
        <f t="shared" si="3"/>
        <v>0</v>
      </c>
      <c r="Y15" s="94">
        <f>IF(ISERROR(VLOOKUP(X15,FSGT6_Class!$AL$8:$AM$107,2,FALSE))=TRUE,VLOOKUP(X15,FSGT_F_M_Class!$AL$8:$AM$107,2,FALSE),(VLOOKUP(X15,FSGT6_Class!$AL$8:$AM$107,2,FALSE)))</f>
        <v>0</v>
      </c>
      <c r="Z15" s="95"/>
      <c r="AA15" s="95"/>
      <c r="AB15" s="95"/>
      <c r="AC15" s="95"/>
      <c r="AD15" s="95"/>
      <c r="AE15" s="95"/>
      <c r="AF15" s="95"/>
      <c r="AG15" s="95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6"/>
      <c r="AS15" s="97"/>
      <c r="AT15" s="97"/>
      <c r="AU15" s="97"/>
    </row>
    <row r="16" spans="1:47" s="64" customFormat="1" ht="15" customHeight="1" x14ac:dyDescent="0.25">
      <c r="A16" s="168" t="str">
        <f t="shared" si="0"/>
        <v/>
      </c>
      <c r="B16" s="230"/>
      <c r="C16" s="174" t="str">
        <f t="shared" si="1"/>
        <v/>
      </c>
      <c r="D16" s="174"/>
      <c r="E16" s="176" t="str">
        <f t="shared" si="2"/>
        <v/>
      </c>
      <c r="F16" s="105"/>
      <c r="G16" s="104">
        <f>VLOOKUP(A16,Liste!$F$3:$T$1578,2,FALSE)</f>
        <v>0</v>
      </c>
      <c r="H16" s="104">
        <f>VLOOKUP(A16,Liste!$F$3:$T$1578,3,FALSE)</f>
        <v>0</v>
      </c>
      <c r="I16" s="104">
        <f>VLOOKUP(A16,Liste!$F$3:$T$1578,4,FALSE)</f>
        <v>0</v>
      </c>
      <c r="J16" s="104">
        <f>VLOOKUP(A16,Liste!$F$3:$T$1578,5,FALSE)</f>
        <v>0</v>
      </c>
      <c r="K16" s="104">
        <f>VLOOKUP(A16,Liste!$F$3:$T$1578,9,FALSE)</f>
        <v>0</v>
      </c>
      <c r="L16" s="94"/>
      <c r="M16" s="94"/>
      <c r="O16" s="94"/>
      <c r="Q16" s="103"/>
      <c r="R16" s="103"/>
      <c r="S16" s="94"/>
      <c r="T16" s="94"/>
      <c r="U16" s="94"/>
      <c r="V16" s="94"/>
      <c r="W16" s="94"/>
      <c r="X16" s="246" t="str">
        <f t="shared" si="3"/>
        <v>0</v>
      </c>
      <c r="Y16" s="94">
        <f>IF(ISERROR(VLOOKUP(X16,FSGT6_Class!$AL$8:$AM$107,2,FALSE))=TRUE,VLOOKUP(X16,FSGT_F_M_Class!$AL$8:$AM$107,2,FALSE),(VLOOKUP(X16,FSGT6_Class!$AL$8:$AM$107,2,FALSE)))</f>
        <v>0</v>
      </c>
      <c r="Z16" s="95"/>
      <c r="AA16" s="95"/>
      <c r="AB16" s="95"/>
      <c r="AC16" s="95"/>
      <c r="AD16" s="95"/>
      <c r="AE16" s="95"/>
      <c r="AF16" s="95"/>
      <c r="AG16" s="95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6"/>
      <c r="AS16" s="97"/>
      <c r="AT16" s="97"/>
      <c r="AU16" s="97"/>
    </row>
    <row r="17" spans="1:47" s="64" customFormat="1" ht="15" customHeight="1" x14ac:dyDescent="0.25">
      <c r="A17" s="168" t="str">
        <f t="shared" si="0"/>
        <v/>
      </c>
      <c r="B17" s="230"/>
      <c r="C17" s="174" t="str">
        <f t="shared" si="1"/>
        <v/>
      </c>
      <c r="D17" s="174"/>
      <c r="E17" s="176" t="str">
        <f t="shared" si="2"/>
        <v/>
      </c>
      <c r="F17" s="105"/>
      <c r="G17" s="104">
        <f>VLOOKUP(A17,Liste!$F$3:$T$1578,2,FALSE)</f>
        <v>0</v>
      </c>
      <c r="H17" s="104">
        <f>VLOOKUP(A17,Liste!$F$3:$T$1578,3,FALSE)</f>
        <v>0</v>
      </c>
      <c r="I17" s="104">
        <f>VLOOKUP(A17,Liste!$F$3:$T$1578,4,FALSE)</f>
        <v>0</v>
      </c>
      <c r="J17" s="104">
        <f>VLOOKUP(A17,Liste!$F$3:$T$1578,5,FALSE)</f>
        <v>0</v>
      </c>
      <c r="K17" s="104">
        <f>VLOOKUP(A17,Liste!$F$3:$T$1578,9,FALSE)</f>
        <v>0</v>
      </c>
      <c r="L17" s="94"/>
      <c r="M17" s="94"/>
      <c r="O17" s="94"/>
      <c r="Q17" s="103"/>
      <c r="R17" s="103"/>
      <c r="S17" s="94"/>
      <c r="T17" s="94"/>
      <c r="U17" s="94"/>
      <c r="V17" s="94"/>
      <c r="W17" s="94"/>
      <c r="X17" s="246" t="str">
        <f t="shared" si="3"/>
        <v>0</v>
      </c>
      <c r="Y17" s="94">
        <f>IF(ISERROR(VLOOKUP(X17,FSGT6_Class!$AL$8:$AM$107,2,FALSE))=TRUE,VLOOKUP(X17,FSGT_F_M_Class!$AL$8:$AM$107,2,FALSE),(VLOOKUP(X17,FSGT6_Class!$AL$8:$AM$107,2,FALSE)))</f>
        <v>0</v>
      </c>
      <c r="Z17" s="95"/>
      <c r="AA17" s="95"/>
      <c r="AB17" s="95"/>
      <c r="AC17" s="95"/>
      <c r="AD17" s="95"/>
      <c r="AE17" s="95"/>
      <c r="AF17" s="95"/>
      <c r="AG17" s="95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6"/>
      <c r="AS17" s="97"/>
      <c r="AT17" s="97"/>
      <c r="AU17" s="97"/>
    </row>
    <row r="18" spans="1:47" s="64" customFormat="1" ht="15" customHeight="1" x14ac:dyDescent="0.25">
      <c r="A18" s="168" t="str">
        <f t="shared" si="0"/>
        <v/>
      </c>
      <c r="B18" s="230"/>
      <c r="C18" s="174" t="str">
        <f t="shared" si="1"/>
        <v/>
      </c>
      <c r="D18" s="174"/>
      <c r="E18" s="176" t="str">
        <f t="shared" si="2"/>
        <v/>
      </c>
      <c r="F18" s="105"/>
      <c r="G18" s="104">
        <f>VLOOKUP(A18,Liste!$F$3:$T$1578,2,FALSE)</f>
        <v>0</v>
      </c>
      <c r="H18" s="104">
        <f>VLOOKUP(A18,Liste!$F$3:$T$1578,3,FALSE)</f>
        <v>0</v>
      </c>
      <c r="I18" s="104">
        <f>VLOOKUP(A18,Liste!$F$3:$T$1578,4,FALSE)</f>
        <v>0</v>
      </c>
      <c r="J18" s="104">
        <f>VLOOKUP(A18,Liste!$F$3:$T$1578,5,FALSE)</f>
        <v>0</v>
      </c>
      <c r="K18" s="104">
        <f>VLOOKUP(A18,Liste!$F$3:$T$1578,9,FALSE)</f>
        <v>0</v>
      </c>
      <c r="L18" s="94"/>
      <c r="M18" s="94"/>
      <c r="O18" s="94"/>
      <c r="Q18" s="103"/>
      <c r="R18" s="103"/>
      <c r="S18" s="94"/>
      <c r="T18" s="94"/>
      <c r="U18" s="94"/>
      <c r="V18" s="94"/>
      <c r="W18" s="94"/>
      <c r="X18" s="246" t="str">
        <f t="shared" si="3"/>
        <v>0</v>
      </c>
      <c r="Y18" s="94">
        <f>IF(ISERROR(VLOOKUP(X18,FSGT6_Class!$AL$8:$AM$107,2,FALSE))=TRUE,VLOOKUP(X18,FSGT_F_M_Class!$AL$8:$AM$107,2,FALSE),(VLOOKUP(X18,FSGT6_Class!$AL$8:$AM$107,2,FALSE)))</f>
        <v>0</v>
      </c>
      <c r="Z18" s="95"/>
      <c r="AA18" s="95"/>
      <c r="AB18" s="95"/>
      <c r="AC18" s="95"/>
      <c r="AD18" s="95"/>
      <c r="AE18" s="95"/>
      <c r="AF18" s="95"/>
      <c r="AG18" s="95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6"/>
      <c r="AS18" s="97"/>
      <c r="AT18" s="97"/>
      <c r="AU18" s="97"/>
    </row>
    <row r="19" spans="1:47" s="64" customFormat="1" ht="15" customHeight="1" x14ac:dyDescent="0.25">
      <c r="A19" s="168" t="str">
        <f t="shared" si="0"/>
        <v/>
      </c>
      <c r="B19" s="230"/>
      <c r="C19" s="174" t="str">
        <f t="shared" si="1"/>
        <v/>
      </c>
      <c r="D19" s="174"/>
      <c r="E19" s="176" t="str">
        <f t="shared" si="2"/>
        <v/>
      </c>
      <c r="F19" s="105"/>
      <c r="G19" s="104">
        <f>VLOOKUP(A19,Liste!$F$3:$T$1578,2,FALSE)</f>
        <v>0</v>
      </c>
      <c r="H19" s="104">
        <f>VLOOKUP(A19,Liste!$F$3:$T$1578,3,FALSE)</f>
        <v>0</v>
      </c>
      <c r="I19" s="104">
        <f>VLOOKUP(A19,Liste!$F$3:$T$1578,4,FALSE)</f>
        <v>0</v>
      </c>
      <c r="J19" s="104">
        <f>VLOOKUP(A19,Liste!$F$3:$T$1578,5,FALSE)</f>
        <v>0</v>
      </c>
      <c r="K19" s="104">
        <f>VLOOKUP(A19,Liste!$F$3:$T$1578,9,FALSE)</f>
        <v>0</v>
      </c>
      <c r="L19" s="94"/>
      <c r="M19" s="94"/>
      <c r="O19" s="94"/>
      <c r="Q19" s="103"/>
      <c r="R19" s="103"/>
      <c r="S19" s="94"/>
      <c r="T19" s="94"/>
      <c r="U19" s="94"/>
      <c r="V19" s="94"/>
      <c r="W19" s="94"/>
      <c r="X19" s="246" t="str">
        <f t="shared" si="3"/>
        <v>0</v>
      </c>
      <c r="Y19" s="94">
        <f>IF(ISERROR(VLOOKUP(X19,FSGT6_Class!$AL$8:$AM$107,2,FALSE))=TRUE,VLOOKUP(X19,FSGT_F_M_Class!$AL$8:$AM$107,2,FALSE),(VLOOKUP(X19,FSGT6_Class!$AL$8:$AM$107,2,FALSE)))</f>
        <v>0</v>
      </c>
      <c r="Z19" s="95"/>
      <c r="AA19" s="95"/>
      <c r="AB19" s="95"/>
      <c r="AC19" s="95"/>
      <c r="AD19" s="95"/>
      <c r="AE19" s="95"/>
      <c r="AF19" s="95"/>
      <c r="AG19" s="95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6"/>
      <c r="AS19" s="97"/>
      <c r="AT19" s="97"/>
      <c r="AU19" s="97"/>
    </row>
    <row r="20" spans="1:47" s="64" customFormat="1" ht="15" customHeight="1" x14ac:dyDescent="0.25">
      <c r="A20" s="168" t="str">
        <f t="shared" si="0"/>
        <v/>
      </c>
      <c r="B20" s="230"/>
      <c r="C20" s="174" t="str">
        <f t="shared" si="1"/>
        <v/>
      </c>
      <c r="D20" s="174"/>
      <c r="E20" s="176" t="str">
        <f t="shared" si="2"/>
        <v/>
      </c>
      <c r="F20" s="105"/>
      <c r="G20" s="104">
        <f>VLOOKUP(A20,Liste!$F$3:$T$1578,2,FALSE)</f>
        <v>0</v>
      </c>
      <c r="H20" s="104">
        <f>VLOOKUP(A20,Liste!$F$3:$T$1578,3,FALSE)</f>
        <v>0</v>
      </c>
      <c r="I20" s="104">
        <f>VLOOKUP(A20,Liste!$F$3:$T$1578,4,FALSE)</f>
        <v>0</v>
      </c>
      <c r="J20" s="104">
        <f>VLOOKUP(A20,Liste!$F$3:$T$1578,5,FALSE)</f>
        <v>0</v>
      </c>
      <c r="K20" s="104">
        <f>VLOOKUP(A20,Liste!$F$3:$T$1578,9,FALSE)</f>
        <v>0</v>
      </c>
      <c r="L20" s="94"/>
      <c r="M20" s="94"/>
      <c r="O20" s="94"/>
      <c r="Q20" s="103"/>
      <c r="R20" s="103"/>
      <c r="S20" s="94"/>
      <c r="T20" s="94"/>
      <c r="U20" s="94"/>
      <c r="V20" s="94"/>
      <c r="W20" s="94"/>
      <c r="X20" s="246" t="str">
        <f t="shared" si="3"/>
        <v>0</v>
      </c>
      <c r="Y20" s="94">
        <f>IF(ISERROR(VLOOKUP(X20,FSGT6_Class!$AL$8:$AM$107,2,FALSE))=TRUE,VLOOKUP(X20,FSGT_F_M_Class!$AL$8:$AM$107,2,FALSE),(VLOOKUP(X20,FSGT6_Class!$AL$8:$AM$107,2,FALSE)))</f>
        <v>0</v>
      </c>
      <c r="Z20" s="95"/>
      <c r="AA20" s="95"/>
      <c r="AB20" s="95"/>
      <c r="AC20" s="95"/>
      <c r="AD20" s="95"/>
      <c r="AE20" s="95"/>
      <c r="AF20" s="95"/>
      <c r="AG20" s="95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6"/>
      <c r="AS20" s="97"/>
      <c r="AT20" s="97"/>
      <c r="AU20" s="97"/>
    </row>
    <row r="21" spans="1:47" s="64" customFormat="1" ht="15" customHeight="1" x14ac:dyDescent="0.25">
      <c r="A21" s="168" t="str">
        <f t="shared" si="0"/>
        <v/>
      </c>
      <c r="B21" s="230"/>
      <c r="C21" s="174" t="str">
        <f t="shared" si="1"/>
        <v/>
      </c>
      <c r="D21" s="174"/>
      <c r="E21" s="176" t="str">
        <f t="shared" si="2"/>
        <v/>
      </c>
      <c r="F21" s="105"/>
      <c r="G21" s="104">
        <f>VLOOKUP(A21,Liste!$F$3:$T$1578,2,FALSE)</f>
        <v>0</v>
      </c>
      <c r="H21" s="104">
        <f>VLOOKUP(A21,Liste!$F$3:$T$1578,3,FALSE)</f>
        <v>0</v>
      </c>
      <c r="I21" s="104">
        <f>VLOOKUP(A21,Liste!$F$3:$T$1578,4,FALSE)</f>
        <v>0</v>
      </c>
      <c r="J21" s="104">
        <f>VLOOKUP(A21,Liste!$F$3:$T$1578,5,FALSE)</f>
        <v>0</v>
      </c>
      <c r="K21" s="104">
        <f>VLOOKUP(A21,Liste!$F$3:$T$1578,9,FALSE)</f>
        <v>0</v>
      </c>
      <c r="L21" s="94"/>
      <c r="M21" s="94"/>
      <c r="O21" s="94"/>
      <c r="Q21" s="103"/>
      <c r="R21" s="103"/>
      <c r="S21" s="94"/>
      <c r="T21" s="94"/>
      <c r="U21" s="94"/>
      <c r="V21" s="94"/>
      <c r="W21" s="94"/>
      <c r="X21" s="246" t="str">
        <f t="shared" si="3"/>
        <v>0</v>
      </c>
      <c r="Y21" s="94">
        <f>IF(ISERROR(VLOOKUP(X21,FSGT6_Class!$AL$8:$AM$107,2,FALSE))=TRUE,VLOOKUP(X21,FSGT_F_M_Class!$AL$8:$AM$107,2,FALSE),(VLOOKUP(X21,FSGT6_Class!$AL$8:$AM$107,2,FALSE)))</f>
        <v>0</v>
      </c>
      <c r="Z21" s="95"/>
      <c r="AA21" s="95"/>
      <c r="AB21" s="95"/>
      <c r="AC21" s="95"/>
      <c r="AD21" s="95"/>
      <c r="AE21" s="95"/>
      <c r="AF21" s="95"/>
      <c r="AG21" s="95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6"/>
      <c r="AS21" s="97"/>
      <c r="AT21" s="97"/>
      <c r="AU21" s="97"/>
    </row>
    <row r="22" spans="1:47" s="64" customFormat="1" ht="15" customHeight="1" x14ac:dyDescent="0.25">
      <c r="A22" s="168" t="str">
        <f t="shared" si="0"/>
        <v/>
      </c>
      <c r="B22" s="230"/>
      <c r="C22" s="174" t="str">
        <f t="shared" si="1"/>
        <v/>
      </c>
      <c r="D22" s="174"/>
      <c r="E22" s="176" t="str">
        <f t="shared" si="2"/>
        <v/>
      </c>
      <c r="F22" s="105"/>
      <c r="G22" s="104">
        <f>VLOOKUP(A22,Liste!$F$3:$T$1578,2,FALSE)</f>
        <v>0</v>
      </c>
      <c r="H22" s="104">
        <f>VLOOKUP(A22,Liste!$F$3:$T$1578,3,FALSE)</f>
        <v>0</v>
      </c>
      <c r="I22" s="104">
        <f>VLOOKUP(A22,Liste!$F$3:$T$1578,4,FALSE)</f>
        <v>0</v>
      </c>
      <c r="J22" s="104">
        <f>VLOOKUP(A22,Liste!$F$3:$T$1578,5,FALSE)</f>
        <v>0</v>
      </c>
      <c r="K22" s="104">
        <f>VLOOKUP(A22,Liste!$F$3:$T$1578,9,FALSE)</f>
        <v>0</v>
      </c>
      <c r="L22" s="94"/>
      <c r="M22" s="94"/>
      <c r="O22" s="94"/>
      <c r="Q22" s="103"/>
      <c r="R22" s="103"/>
      <c r="S22" s="94"/>
      <c r="T22" s="94"/>
      <c r="U22" s="94"/>
      <c r="V22" s="94"/>
      <c r="W22" s="94"/>
      <c r="X22" s="246" t="str">
        <f t="shared" si="3"/>
        <v>0</v>
      </c>
      <c r="Y22" s="94">
        <f>IF(ISERROR(VLOOKUP(X22,FSGT6_Class!$AL$8:$AM$107,2,FALSE))=TRUE,VLOOKUP(X22,FSGT_F_M_Class!$AL$8:$AM$107,2,FALSE),(VLOOKUP(X22,FSGT6_Class!$AL$8:$AM$107,2,FALSE)))</f>
        <v>0</v>
      </c>
      <c r="Z22" s="95"/>
      <c r="AA22" s="95"/>
      <c r="AB22" s="95"/>
      <c r="AC22" s="95"/>
      <c r="AD22" s="95"/>
      <c r="AE22" s="95"/>
      <c r="AF22" s="95"/>
      <c r="AG22" s="95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6"/>
      <c r="AS22" s="97"/>
      <c r="AT22" s="97"/>
      <c r="AU22" s="97"/>
    </row>
    <row r="23" spans="1:47" s="64" customFormat="1" ht="15" customHeight="1" x14ac:dyDescent="0.25">
      <c r="A23" s="168" t="str">
        <f t="shared" si="0"/>
        <v/>
      </c>
      <c r="B23" s="230"/>
      <c r="C23" s="174" t="str">
        <f t="shared" si="1"/>
        <v/>
      </c>
      <c r="D23" s="174"/>
      <c r="E23" s="176" t="str">
        <f t="shared" si="2"/>
        <v/>
      </c>
      <c r="F23" s="105"/>
      <c r="G23" s="104">
        <f>VLOOKUP(A23,Liste!$F$3:$T$1578,2,FALSE)</f>
        <v>0</v>
      </c>
      <c r="H23" s="104">
        <f>VLOOKUP(A23,Liste!$F$3:$T$1578,3,FALSE)</f>
        <v>0</v>
      </c>
      <c r="I23" s="104">
        <f>VLOOKUP(A23,Liste!$F$3:$T$1578,4,FALSE)</f>
        <v>0</v>
      </c>
      <c r="J23" s="104">
        <f>VLOOKUP(A23,Liste!$F$3:$T$1578,5,FALSE)</f>
        <v>0</v>
      </c>
      <c r="K23" s="104">
        <f>VLOOKUP(A23,Liste!$F$3:$T$1578,9,FALSE)</f>
        <v>0</v>
      </c>
      <c r="L23" s="94"/>
      <c r="M23" s="94"/>
      <c r="O23" s="94"/>
      <c r="Q23" s="103"/>
      <c r="R23" s="103"/>
      <c r="S23" s="94"/>
      <c r="T23" s="94"/>
      <c r="U23" s="94"/>
      <c r="V23" s="94"/>
      <c r="W23" s="94"/>
      <c r="X23" s="246" t="str">
        <f t="shared" si="3"/>
        <v>0</v>
      </c>
      <c r="Y23" s="94">
        <f>IF(ISERROR(VLOOKUP(X23,FSGT6_Class!$AL$8:$AM$107,2,FALSE))=TRUE,VLOOKUP(X23,FSGT_F_M_Class!$AL$8:$AM$107,2,FALSE),(VLOOKUP(X23,FSGT6_Class!$AL$8:$AM$107,2,FALSE)))</f>
        <v>0</v>
      </c>
      <c r="Z23" s="95"/>
      <c r="AA23" s="95"/>
      <c r="AB23" s="95"/>
      <c r="AC23" s="95"/>
      <c r="AD23" s="95"/>
      <c r="AE23" s="95"/>
      <c r="AF23" s="95"/>
      <c r="AG23" s="95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6"/>
      <c r="AS23" s="97"/>
      <c r="AT23" s="97"/>
      <c r="AU23" s="97"/>
    </row>
    <row r="24" spans="1:47" s="64" customFormat="1" ht="15" customHeight="1" x14ac:dyDescent="0.25">
      <c r="A24" s="168" t="str">
        <f t="shared" si="0"/>
        <v/>
      </c>
      <c r="B24" s="230"/>
      <c r="C24" s="174" t="str">
        <f t="shared" si="1"/>
        <v/>
      </c>
      <c r="D24" s="174"/>
      <c r="E24" s="176" t="str">
        <f t="shared" si="2"/>
        <v/>
      </c>
      <c r="F24" s="105"/>
      <c r="G24" s="104">
        <f>VLOOKUP(A24,Liste!$F$3:$T$1578,2,FALSE)</f>
        <v>0</v>
      </c>
      <c r="H24" s="104">
        <f>VLOOKUP(A24,Liste!$F$3:$T$1578,3,FALSE)</f>
        <v>0</v>
      </c>
      <c r="I24" s="104">
        <f>VLOOKUP(A24,Liste!$F$3:$T$1578,4,FALSE)</f>
        <v>0</v>
      </c>
      <c r="J24" s="104">
        <f>VLOOKUP(A24,Liste!$F$3:$T$1578,5,FALSE)</f>
        <v>0</v>
      </c>
      <c r="K24" s="104">
        <f>VLOOKUP(A24,Liste!$F$3:$T$1578,9,FALSE)</f>
        <v>0</v>
      </c>
      <c r="L24" s="94"/>
      <c r="M24" s="94"/>
      <c r="O24" s="94"/>
      <c r="Q24" s="103"/>
      <c r="R24" s="103"/>
      <c r="S24" s="94"/>
      <c r="T24" s="94"/>
      <c r="U24" s="94"/>
      <c r="V24" s="94"/>
      <c r="W24" s="94"/>
      <c r="X24" s="246" t="str">
        <f t="shared" si="3"/>
        <v>0</v>
      </c>
      <c r="Y24" s="94">
        <f>IF(ISERROR(VLOOKUP(X24,FSGT6_Class!$AL$8:$AM$107,2,FALSE))=TRUE,VLOOKUP(X24,FSGT_F_M_Class!$AL$8:$AM$107,2,FALSE),(VLOOKUP(X24,FSGT6_Class!$AL$8:$AM$107,2,FALSE)))</f>
        <v>0</v>
      </c>
      <c r="Z24" s="95"/>
      <c r="AA24" s="95"/>
      <c r="AB24" s="95"/>
      <c r="AC24" s="95"/>
      <c r="AD24" s="95"/>
      <c r="AE24" s="95"/>
      <c r="AF24" s="95"/>
      <c r="AG24" s="95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6"/>
      <c r="AS24" s="97"/>
      <c r="AT24" s="97"/>
      <c r="AU24" s="97"/>
    </row>
    <row r="25" spans="1:47" s="64" customFormat="1" ht="15" customHeight="1" x14ac:dyDescent="0.25">
      <c r="A25" s="168" t="str">
        <f t="shared" si="0"/>
        <v/>
      </c>
      <c r="B25" s="175"/>
      <c r="C25" s="174" t="str">
        <f t="shared" si="1"/>
        <v/>
      </c>
      <c r="D25" s="174"/>
      <c r="E25" s="176" t="str">
        <f t="shared" si="2"/>
        <v/>
      </c>
      <c r="F25" s="105"/>
      <c r="G25" s="104">
        <f>VLOOKUP(A25,Liste!$F$3:$T$1578,2,FALSE)</f>
        <v>0</v>
      </c>
      <c r="H25" s="104">
        <f>VLOOKUP(A25,Liste!$F$3:$T$1578,3,FALSE)</f>
        <v>0</v>
      </c>
      <c r="I25" s="104">
        <f>VLOOKUP(A25,Liste!$F$3:$T$1578,4,FALSE)</f>
        <v>0</v>
      </c>
      <c r="J25" s="104">
        <f>VLOOKUP(A25,Liste!$F$3:$T$1578,5,FALSE)</f>
        <v>0</v>
      </c>
      <c r="K25" s="104">
        <f>VLOOKUP(A25,Liste!$F$3:$T$1578,9,FALSE)</f>
        <v>0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246" t="str">
        <f t="shared" si="3"/>
        <v>0</v>
      </c>
      <c r="Y25" s="94">
        <f>IF(ISERROR(VLOOKUP(X25,FSGT6_Class!$AL$8:$AM$107,2,FALSE))=TRUE,VLOOKUP(X25,FSGT_F_M_Class!$AL$8:$AM$107,2,FALSE),(VLOOKUP(X25,FSGT6_Class!$AL$8:$AM$107,2,FALSE)))</f>
        <v>0</v>
      </c>
      <c r="Z25" s="95"/>
      <c r="AA25" s="95"/>
      <c r="AB25" s="95"/>
      <c r="AC25" s="95"/>
      <c r="AD25" s="95"/>
      <c r="AE25" s="95"/>
      <c r="AF25" s="95"/>
      <c r="AG25" s="95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6"/>
      <c r="AS25" s="97"/>
      <c r="AT25" s="97"/>
      <c r="AU25" s="97"/>
    </row>
    <row r="26" spans="1:47" ht="15" customHeight="1" x14ac:dyDescent="0.25">
      <c r="A26" s="168" t="str">
        <f t="shared" si="0"/>
        <v/>
      </c>
      <c r="B26" s="175"/>
      <c r="C26" s="174" t="str">
        <f t="shared" si="1"/>
        <v/>
      </c>
      <c r="D26" s="174"/>
      <c r="E26" s="176" t="str">
        <f t="shared" si="2"/>
        <v/>
      </c>
      <c r="F26" s="105"/>
      <c r="G26" s="104">
        <f>VLOOKUP(A26,Liste!$F$3:$T$1578,2,FALSE)</f>
        <v>0</v>
      </c>
      <c r="H26" s="104">
        <f>VLOOKUP(A26,Liste!$F$3:$T$1578,3,FALSE)</f>
        <v>0</v>
      </c>
      <c r="I26" s="104">
        <f>VLOOKUP(A26,Liste!$F$3:$T$1578,4,FALSE)</f>
        <v>0</v>
      </c>
      <c r="J26" s="104">
        <f>VLOOKUP(A26,Liste!$F$3:$T$1578,5,FALSE)</f>
        <v>0</v>
      </c>
      <c r="K26" s="104">
        <f>VLOOKUP(A26,Liste!$F$3:$T$1578,9,FALSE)</f>
        <v>0</v>
      </c>
      <c r="X26" s="246" t="str">
        <f t="shared" si="3"/>
        <v>0</v>
      </c>
      <c r="Y26" s="94">
        <f>IF(ISERROR(VLOOKUP(X26,FSGT6_Class!$AL$8:$AM$107,2,FALSE))=TRUE,VLOOKUP(X26,FSGT_F_M_Class!$AL$8:$AM$107,2,FALSE),(VLOOKUP(X26,FSGT6_Class!$AL$8:$AM$107,2,FALSE)))</f>
        <v>0</v>
      </c>
    </row>
    <row r="27" spans="1:47" ht="15" customHeight="1" x14ac:dyDescent="0.25">
      <c r="A27" s="168" t="str">
        <f t="shared" si="0"/>
        <v/>
      </c>
      <c r="B27" s="175"/>
      <c r="C27" s="174" t="str">
        <f t="shared" si="1"/>
        <v/>
      </c>
      <c r="D27" s="174"/>
      <c r="E27" s="176" t="str">
        <f t="shared" si="2"/>
        <v/>
      </c>
      <c r="F27" s="105"/>
      <c r="G27" s="104">
        <f>VLOOKUP(A27,Liste!$F$3:$T$1578,2,FALSE)</f>
        <v>0</v>
      </c>
      <c r="H27" s="104">
        <f>VLOOKUP(A27,Liste!$F$3:$T$1578,3,FALSE)</f>
        <v>0</v>
      </c>
      <c r="I27" s="104">
        <f>VLOOKUP(A27,Liste!$F$3:$T$1578,4,FALSE)</f>
        <v>0</v>
      </c>
      <c r="J27" s="104">
        <f>VLOOKUP(A27,Liste!$F$3:$T$1578,5,FALSE)</f>
        <v>0</v>
      </c>
      <c r="K27" s="104">
        <f>VLOOKUP(A27,Liste!$F$3:$T$1578,9,FALSE)</f>
        <v>0</v>
      </c>
      <c r="X27" s="246" t="str">
        <f t="shared" si="3"/>
        <v>0</v>
      </c>
      <c r="Y27" s="94">
        <f>IF(ISERROR(VLOOKUP(X27,FSGT6_Class!$AL$8:$AM$107,2,FALSE))=TRUE,VLOOKUP(X27,FSGT_F_M_Class!$AL$8:$AM$107,2,FALSE),(VLOOKUP(X27,FSGT6_Class!$AL$8:$AM$107,2,FALSE)))</f>
        <v>0</v>
      </c>
    </row>
    <row r="28" spans="1:47" ht="15" customHeight="1" x14ac:dyDescent="0.25">
      <c r="A28" s="168" t="str">
        <f t="shared" si="0"/>
        <v/>
      </c>
      <c r="B28" s="175"/>
      <c r="C28" s="174" t="str">
        <f t="shared" si="1"/>
        <v/>
      </c>
      <c r="D28" s="174"/>
      <c r="E28" s="176" t="str">
        <f t="shared" si="2"/>
        <v/>
      </c>
      <c r="F28" s="105"/>
      <c r="G28" s="104">
        <f>VLOOKUP(A28,Liste!$F$3:$T$1578,2,FALSE)</f>
        <v>0</v>
      </c>
      <c r="H28" s="104">
        <f>VLOOKUP(A28,Liste!$F$3:$T$1578,3,FALSE)</f>
        <v>0</v>
      </c>
      <c r="I28" s="104">
        <f>VLOOKUP(A28,Liste!$F$3:$T$1578,4,FALSE)</f>
        <v>0</v>
      </c>
      <c r="J28" s="104">
        <f>VLOOKUP(A28,Liste!$F$3:$T$1578,5,FALSE)</f>
        <v>0</v>
      </c>
      <c r="K28" s="104">
        <f>VLOOKUP(A28,Liste!$F$3:$T$1578,9,FALSE)</f>
        <v>0</v>
      </c>
      <c r="X28" s="246" t="str">
        <f t="shared" si="3"/>
        <v>0</v>
      </c>
      <c r="Y28" s="94">
        <f>IF(ISERROR(VLOOKUP(X28,FSGT6_Class!$AL$8:$AM$107,2,FALSE))=TRUE,VLOOKUP(X28,FSGT_F_M_Class!$AL$8:$AM$107,2,FALSE),(VLOOKUP(X28,FSGT6_Class!$AL$8:$AM$107,2,FALSE)))</f>
        <v>0</v>
      </c>
    </row>
    <row r="29" spans="1:47" ht="15" customHeight="1" x14ac:dyDescent="0.25">
      <c r="A29" s="168" t="str">
        <f t="shared" si="0"/>
        <v/>
      </c>
      <c r="B29" s="230"/>
      <c r="C29" s="174" t="str">
        <f t="shared" si="1"/>
        <v/>
      </c>
      <c r="D29" s="174"/>
      <c r="E29" s="176" t="str">
        <f t="shared" si="2"/>
        <v/>
      </c>
      <c r="F29" s="105"/>
      <c r="G29" s="104">
        <f>VLOOKUP(A29,Liste!$F$3:$T$1578,2,FALSE)</f>
        <v>0</v>
      </c>
      <c r="H29" s="104">
        <f>VLOOKUP(A29,Liste!$F$3:$T$1578,3,FALSE)</f>
        <v>0</v>
      </c>
      <c r="I29" s="104">
        <f>VLOOKUP(A29,Liste!$F$3:$T$1578,4,FALSE)</f>
        <v>0</v>
      </c>
      <c r="J29" s="104">
        <f>VLOOKUP(A29,Liste!$F$3:$T$1578,5,FALSE)</f>
        <v>0</v>
      </c>
      <c r="K29" s="104">
        <f>VLOOKUP(A29,Liste!$F$3:$T$1578,9,FALSE)</f>
        <v>0</v>
      </c>
      <c r="X29" s="246" t="str">
        <f t="shared" si="3"/>
        <v>0</v>
      </c>
      <c r="Y29" s="94">
        <f>IF(ISERROR(VLOOKUP(X29,FSGT6_Class!$AL$8:$AM$107,2,FALSE))=TRUE,VLOOKUP(X29,FSGT_F_M_Class!$AL$8:$AM$107,2,FALSE),(VLOOKUP(X29,FSGT6_Class!$AL$8:$AM$107,2,FALSE)))</f>
        <v>0</v>
      </c>
    </row>
    <row r="30" spans="1:47" ht="15" customHeight="1" x14ac:dyDescent="0.25">
      <c r="A30" s="168" t="str">
        <f t="shared" si="0"/>
        <v/>
      </c>
      <c r="B30" s="230"/>
      <c r="C30" s="174" t="str">
        <f t="shared" si="1"/>
        <v/>
      </c>
      <c r="D30" s="174"/>
      <c r="E30" s="176" t="str">
        <f t="shared" si="2"/>
        <v/>
      </c>
      <c r="F30" s="105"/>
      <c r="G30" s="104">
        <f>VLOOKUP(A30,Liste!$F$3:$T$1578,2,FALSE)</f>
        <v>0</v>
      </c>
      <c r="H30" s="104">
        <f>VLOOKUP(A30,Liste!$F$3:$T$1578,3,FALSE)</f>
        <v>0</v>
      </c>
      <c r="I30" s="104">
        <f>VLOOKUP(A30,Liste!$F$3:$T$1578,4,FALSE)</f>
        <v>0</v>
      </c>
      <c r="J30" s="104">
        <f>VLOOKUP(A30,Liste!$F$3:$T$1578,5,FALSE)</f>
        <v>0</v>
      </c>
      <c r="K30" s="104">
        <f>VLOOKUP(A30,Liste!$F$3:$T$1578,9,FALSE)</f>
        <v>0</v>
      </c>
      <c r="X30" s="246" t="str">
        <f t="shared" si="3"/>
        <v>0</v>
      </c>
      <c r="Y30" s="94">
        <f>IF(ISERROR(VLOOKUP(X30,FSGT6_Class!$AL$8:$AM$107,2,FALSE))=TRUE,VLOOKUP(X30,FSGT_F_M_Class!$AL$8:$AM$107,2,FALSE),(VLOOKUP(X30,FSGT6_Class!$AL$8:$AM$107,2,FALSE)))</f>
        <v>0</v>
      </c>
    </row>
    <row r="31" spans="1:47" ht="15" customHeight="1" x14ac:dyDescent="0.25">
      <c r="A31" s="168" t="str">
        <f t="shared" si="0"/>
        <v/>
      </c>
      <c r="B31" s="230"/>
      <c r="C31" s="174" t="str">
        <f t="shared" si="1"/>
        <v/>
      </c>
      <c r="D31" s="174"/>
      <c r="E31" s="176" t="str">
        <f t="shared" si="2"/>
        <v/>
      </c>
      <c r="F31" s="105"/>
      <c r="G31" s="104">
        <f>VLOOKUP(A31,Liste!$F$3:$T$1578,2,FALSE)</f>
        <v>0</v>
      </c>
      <c r="H31" s="104">
        <f>VLOOKUP(A31,Liste!$F$3:$T$1578,3,FALSE)</f>
        <v>0</v>
      </c>
      <c r="I31" s="104">
        <f>VLOOKUP(A31,Liste!$F$3:$T$1578,4,FALSE)</f>
        <v>0</v>
      </c>
      <c r="J31" s="104">
        <f>VLOOKUP(A31,Liste!$F$3:$T$1578,5,FALSE)</f>
        <v>0</v>
      </c>
      <c r="K31" s="104">
        <f>VLOOKUP(A31,Liste!$F$3:$T$1578,9,FALSE)</f>
        <v>0</v>
      </c>
      <c r="X31" s="246" t="str">
        <f t="shared" si="3"/>
        <v>0</v>
      </c>
      <c r="Y31" s="94">
        <f>IF(ISERROR(VLOOKUP(X31,FSGT6_Class!$AL$8:$AM$107,2,FALSE))=TRUE,VLOOKUP(X31,FSGT_F_M_Class!$AL$8:$AM$107,2,FALSE),(VLOOKUP(X31,FSGT6_Class!$AL$8:$AM$107,2,FALSE)))</f>
        <v>0</v>
      </c>
    </row>
    <row r="32" spans="1:47" ht="15" customHeight="1" x14ac:dyDescent="0.25">
      <c r="A32" s="168" t="str">
        <f t="shared" si="0"/>
        <v/>
      </c>
      <c r="B32" s="230"/>
      <c r="C32" s="174" t="str">
        <f t="shared" si="1"/>
        <v/>
      </c>
      <c r="D32" s="174"/>
      <c r="E32" s="176" t="str">
        <f t="shared" si="2"/>
        <v/>
      </c>
      <c r="F32" s="105"/>
      <c r="G32" s="104">
        <f>VLOOKUP(A32,Liste!$F$3:$T$1578,2,FALSE)</f>
        <v>0</v>
      </c>
      <c r="H32" s="104">
        <f>VLOOKUP(A32,Liste!$F$3:$T$1578,3,FALSE)</f>
        <v>0</v>
      </c>
      <c r="I32" s="104">
        <f>VLOOKUP(A32,Liste!$F$3:$T$1578,4,FALSE)</f>
        <v>0</v>
      </c>
      <c r="J32" s="104">
        <f>VLOOKUP(A32,Liste!$F$3:$T$1578,5,FALSE)</f>
        <v>0</v>
      </c>
      <c r="K32" s="104">
        <f>VLOOKUP(A32,Liste!$F$3:$T$1578,9,FALSE)</f>
        <v>0</v>
      </c>
      <c r="X32" s="246" t="str">
        <f t="shared" si="3"/>
        <v>0</v>
      </c>
      <c r="Y32" s="94">
        <f>IF(ISERROR(VLOOKUP(X32,FSGT6_Class!$AL$8:$AM$107,2,FALSE))=TRUE,VLOOKUP(X32,FSGT_F_M_Class!$AL$8:$AM$107,2,FALSE),(VLOOKUP(X32,FSGT6_Class!$AL$8:$AM$107,2,FALSE)))</f>
        <v>0</v>
      </c>
    </row>
    <row r="33" spans="1:25" ht="15" x14ac:dyDescent="0.25">
      <c r="A33" s="168" t="str">
        <f t="shared" si="0"/>
        <v/>
      </c>
      <c r="B33" s="230"/>
      <c r="C33" s="174" t="str">
        <f t="shared" si="1"/>
        <v/>
      </c>
      <c r="D33" s="174"/>
      <c r="E33" s="176" t="str">
        <f t="shared" si="2"/>
        <v/>
      </c>
      <c r="F33" s="105"/>
      <c r="G33" s="104">
        <f>VLOOKUP(A33,Liste!$F$3:$T$1578,2,FALSE)</f>
        <v>0</v>
      </c>
      <c r="H33" s="104">
        <f>VLOOKUP(A33,Liste!$F$3:$T$1578,3,FALSE)</f>
        <v>0</v>
      </c>
      <c r="I33" s="104">
        <f>VLOOKUP(A33,Liste!$F$3:$T$1578,4,FALSE)</f>
        <v>0</v>
      </c>
      <c r="J33" s="104">
        <f>VLOOKUP(A33,Liste!$F$3:$T$1578,5,FALSE)</f>
        <v>0</v>
      </c>
      <c r="K33" s="104">
        <f>VLOOKUP(A33,Liste!$F$3:$T$1578,9,FALSE)</f>
        <v>0</v>
      </c>
      <c r="X33" s="246" t="str">
        <f t="shared" si="3"/>
        <v>0</v>
      </c>
      <c r="Y33" s="94">
        <f>IF(ISERROR(VLOOKUP(X33,FSGT6_Class!$AL$8:$AM$107,2,FALSE))=TRUE,VLOOKUP(X33,FSGT_F_M_Class!$AL$8:$AM$107,2,FALSE),(VLOOKUP(X33,FSGT6_Class!$AL$8:$AM$107,2,FALSE)))</f>
        <v>0</v>
      </c>
    </row>
    <row r="34" spans="1:25" ht="15" x14ac:dyDescent="0.25">
      <c r="A34" s="168" t="str">
        <f t="shared" si="0"/>
        <v/>
      </c>
      <c r="B34" s="230"/>
      <c r="C34" s="174" t="str">
        <f t="shared" si="1"/>
        <v/>
      </c>
      <c r="D34" s="174"/>
      <c r="E34" s="176" t="str">
        <f t="shared" si="2"/>
        <v/>
      </c>
      <c r="F34" s="105"/>
      <c r="G34" s="104">
        <f>VLOOKUP(A34,Liste!$F$3:$T$1578,2,FALSE)</f>
        <v>0</v>
      </c>
      <c r="H34" s="104">
        <f>VLOOKUP(A34,Liste!$F$3:$T$1578,3,FALSE)</f>
        <v>0</v>
      </c>
      <c r="I34" s="104">
        <f>VLOOKUP(A34,Liste!$F$3:$T$1578,4,FALSE)</f>
        <v>0</v>
      </c>
      <c r="J34" s="104">
        <f>VLOOKUP(A34,Liste!$F$3:$T$1578,5,FALSE)</f>
        <v>0</v>
      </c>
      <c r="K34" s="104">
        <f>VLOOKUP(A34,Liste!$F$3:$T$1578,9,FALSE)</f>
        <v>0</v>
      </c>
      <c r="X34" s="246" t="str">
        <f t="shared" si="3"/>
        <v>0</v>
      </c>
      <c r="Y34" s="94">
        <f>IF(ISERROR(VLOOKUP(X34,FSGT6_Class!$AL$8:$AM$107,2,FALSE))=TRUE,VLOOKUP(X34,FSGT_F_M_Class!$AL$8:$AM$107,2,FALSE),(VLOOKUP(X34,FSGT6_Class!$AL$8:$AM$107,2,FALSE)))</f>
        <v>0</v>
      </c>
    </row>
    <row r="35" spans="1:25" ht="15" x14ac:dyDescent="0.25">
      <c r="A35" s="168" t="str">
        <f t="shared" si="0"/>
        <v/>
      </c>
      <c r="B35" s="230"/>
      <c r="C35" s="174" t="str">
        <f t="shared" si="1"/>
        <v/>
      </c>
      <c r="D35" s="174"/>
      <c r="E35" s="176" t="str">
        <f t="shared" si="2"/>
        <v/>
      </c>
      <c r="F35" s="105"/>
      <c r="G35" s="104">
        <f>VLOOKUP(A35,Liste!$F$3:$T$1578,2,FALSE)</f>
        <v>0</v>
      </c>
      <c r="H35" s="104">
        <f>VLOOKUP(A35,Liste!$F$3:$T$1578,3,FALSE)</f>
        <v>0</v>
      </c>
      <c r="I35" s="104">
        <f>VLOOKUP(A35,Liste!$F$3:$T$1578,4,FALSE)</f>
        <v>0</v>
      </c>
      <c r="J35" s="104">
        <f>VLOOKUP(A35,Liste!$F$3:$T$1578,5,FALSE)</f>
        <v>0</v>
      </c>
      <c r="K35" s="104">
        <f>VLOOKUP(A35,Liste!$F$3:$T$1578,9,FALSE)</f>
        <v>0</v>
      </c>
      <c r="X35" s="246" t="str">
        <f t="shared" si="3"/>
        <v>0</v>
      </c>
      <c r="Y35" s="94">
        <f>IF(ISERROR(VLOOKUP(X35,FSGT6_Class!$AL$8:$AM$107,2,FALSE))=TRUE,VLOOKUP(X35,FSGT_F_M_Class!$AL$8:$AM$107,2,FALSE),(VLOOKUP(X35,FSGT6_Class!$AL$8:$AM$107,2,FALSE)))</f>
        <v>0</v>
      </c>
    </row>
    <row r="36" spans="1:25" ht="15" x14ac:dyDescent="0.25">
      <c r="A36" s="168" t="str">
        <f t="shared" si="0"/>
        <v/>
      </c>
      <c r="B36" s="230"/>
      <c r="C36" s="174" t="str">
        <f t="shared" si="1"/>
        <v/>
      </c>
      <c r="D36" s="174"/>
      <c r="E36" s="176" t="str">
        <f t="shared" si="2"/>
        <v/>
      </c>
      <c r="F36" s="105"/>
      <c r="G36" s="104">
        <f>VLOOKUP(A36,Liste!$F$3:$T$1578,2,FALSE)</f>
        <v>0</v>
      </c>
      <c r="H36" s="104">
        <f>VLOOKUP(A36,Liste!$F$3:$T$1578,3,FALSE)</f>
        <v>0</v>
      </c>
      <c r="I36" s="104">
        <f>VLOOKUP(A36,Liste!$F$3:$T$1578,4,FALSE)</f>
        <v>0</v>
      </c>
      <c r="J36" s="104">
        <f>VLOOKUP(A36,Liste!$F$3:$T$1578,5,FALSE)</f>
        <v>0</v>
      </c>
      <c r="K36" s="104">
        <f>VLOOKUP(A36,Liste!$F$3:$T$1578,9,FALSE)</f>
        <v>0</v>
      </c>
      <c r="X36" s="246" t="str">
        <f t="shared" si="3"/>
        <v>0</v>
      </c>
      <c r="Y36" s="94">
        <f>IF(ISERROR(VLOOKUP(X36,FSGT6_Class!$AL$8:$AM$107,2,FALSE))=TRUE,VLOOKUP(X36,FSGT_F_M_Class!$AL$8:$AM$107,2,FALSE),(VLOOKUP(X36,FSGT6_Class!$AL$8:$AM$107,2,FALSE)))</f>
        <v>0</v>
      </c>
    </row>
    <row r="37" spans="1:25" ht="15" x14ac:dyDescent="0.25">
      <c r="A37" s="168" t="str">
        <f t="shared" si="0"/>
        <v/>
      </c>
      <c r="B37" s="230"/>
      <c r="C37" s="174" t="str">
        <f t="shared" si="1"/>
        <v/>
      </c>
      <c r="D37" s="174"/>
      <c r="E37" s="176" t="str">
        <f t="shared" si="2"/>
        <v/>
      </c>
      <c r="F37" s="105"/>
      <c r="G37" s="104">
        <f>VLOOKUP(A37,Liste!$F$3:$T$1578,2,FALSE)</f>
        <v>0</v>
      </c>
      <c r="H37" s="104">
        <f>VLOOKUP(A37,Liste!$F$3:$T$1578,3,FALSE)</f>
        <v>0</v>
      </c>
      <c r="I37" s="104">
        <f>VLOOKUP(A37,Liste!$F$3:$T$1578,4,FALSE)</f>
        <v>0</v>
      </c>
      <c r="J37" s="104">
        <f>VLOOKUP(A37,Liste!$F$3:$T$1578,5,FALSE)</f>
        <v>0</v>
      </c>
      <c r="K37" s="104">
        <f>VLOOKUP(A37,Liste!$F$3:$T$1578,9,FALSE)</f>
        <v>0</v>
      </c>
      <c r="X37" s="246" t="str">
        <f t="shared" si="3"/>
        <v>0</v>
      </c>
      <c r="Y37" s="94">
        <f>IF(ISERROR(VLOOKUP(X37,FSGT6_Class!$AL$8:$AM$107,2,FALSE))=TRUE,VLOOKUP(X37,FSGT_F_M_Class!$AL$8:$AM$107,2,FALSE),(VLOOKUP(X37,FSGT6_Class!$AL$8:$AM$107,2,FALSE)))</f>
        <v>0</v>
      </c>
    </row>
    <row r="38" spans="1:25" ht="15" x14ac:dyDescent="0.25">
      <c r="A38" s="168" t="str">
        <f t="shared" si="0"/>
        <v/>
      </c>
      <c r="B38" s="230"/>
      <c r="C38" s="174" t="str">
        <f t="shared" si="1"/>
        <v/>
      </c>
      <c r="D38" s="174"/>
      <c r="E38" s="176" t="str">
        <f t="shared" si="2"/>
        <v/>
      </c>
      <c r="F38" s="105"/>
      <c r="G38" s="104">
        <f>VLOOKUP(A38,Liste!$F$3:$T$1578,2,FALSE)</f>
        <v>0</v>
      </c>
      <c r="H38" s="104">
        <f>VLOOKUP(A38,Liste!$F$3:$T$1578,3,FALSE)</f>
        <v>0</v>
      </c>
      <c r="I38" s="104">
        <f>VLOOKUP(A38,Liste!$F$3:$T$1578,4,FALSE)</f>
        <v>0</v>
      </c>
      <c r="J38" s="104">
        <f>VLOOKUP(A38,Liste!$F$3:$T$1578,5,FALSE)</f>
        <v>0</v>
      </c>
      <c r="K38" s="104">
        <f>VLOOKUP(A38,Liste!$F$3:$T$1578,9,FALSE)</f>
        <v>0</v>
      </c>
      <c r="X38" s="246" t="str">
        <f t="shared" si="3"/>
        <v>0</v>
      </c>
      <c r="Y38" s="94">
        <f>IF(ISERROR(VLOOKUP(X38,FSGT6_Class!$AL$8:$AM$107,2,FALSE))=TRUE,VLOOKUP(X38,FSGT_F_M_Class!$AL$8:$AM$107,2,FALSE),(VLOOKUP(X38,FSGT6_Class!$AL$8:$AM$107,2,FALSE)))</f>
        <v>0</v>
      </c>
    </row>
    <row r="39" spans="1:25" ht="15" x14ac:dyDescent="0.25">
      <c r="A39" s="168" t="str">
        <f t="shared" si="0"/>
        <v/>
      </c>
      <c r="B39" s="230"/>
      <c r="C39" s="174" t="str">
        <f t="shared" si="1"/>
        <v/>
      </c>
      <c r="D39" s="174"/>
      <c r="E39" s="176" t="str">
        <f t="shared" si="2"/>
        <v/>
      </c>
      <c r="F39" s="105"/>
      <c r="G39" s="104">
        <f>VLOOKUP(A39,Liste!$F$3:$T$1578,2,FALSE)</f>
        <v>0</v>
      </c>
      <c r="H39" s="104">
        <f>VLOOKUP(A39,Liste!$F$3:$T$1578,3,FALSE)</f>
        <v>0</v>
      </c>
      <c r="I39" s="104">
        <f>VLOOKUP(A39,Liste!$F$3:$T$1578,4,FALSE)</f>
        <v>0</v>
      </c>
      <c r="J39" s="104">
        <f>VLOOKUP(A39,Liste!$F$3:$T$1578,5,FALSE)</f>
        <v>0</v>
      </c>
      <c r="K39" s="104">
        <f>VLOOKUP(A39,Liste!$F$3:$T$1578,9,FALSE)</f>
        <v>0</v>
      </c>
      <c r="X39" s="246" t="str">
        <f t="shared" si="3"/>
        <v>0</v>
      </c>
      <c r="Y39" s="94">
        <f>IF(ISERROR(VLOOKUP(X39,FSGT6_Class!$AL$8:$AM$107,2,FALSE))=TRUE,VLOOKUP(X39,FSGT_F_M_Class!$AL$8:$AM$107,2,FALSE),(VLOOKUP(X39,FSGT6_Class!$AL$8:$AM$107,2,FALSE)))</f>
        <v>0</v>
      </c>
    </row>
    <row r="40" spans="1:25" ht="15" x14ac:dyDescent="0.25">
      <c r="A40" s="168" t="str">
        <f t="shared" si="0"/>
        <v/>
      </c>
      <c r="B40" s="230"/>
      <c r="C40" s="174" t="str">
        <f t="shared" si="1"/>
        <v/>
      </c>
      <c r="D40" s="174"/>
      <c r="E40" s="176" t="str">
        <f t="shared" si="2"/>
        <v/>
      </c>
      <c r="F40" s="105"/>
      <c r="G40" s="104">
        <f>VLOOKUP(A40,Liste!$F$3:$T$1578,2,FALSE)</f>
        <v>0</v>
      </c>
      <c r="H40" s="104">
        <f>VLOOKUP(A40,Liste!$F$3:$T$1578,3,FALSE)</f>
        <v>0</v>
      </c>
      <c r="I40" s="104">
        <f>VLOOKUP(A40,Liste!$F$3:$T$1578,4,FALSE)</f>
        <v>0</v>
      </c>
      <c r="J40" s="104">
        <f>VLOOKUP(A40,Liste!$F$3:$T$1578,5,FALSE)</f>
        <v>0</v>
      </c>
      <c r="K40" s="104">
        <f>VLOOKUP(A40,Liste!$F$3:$T$1578,9,FALSE)</f>
        <v>0</v>
      </c>
      <c r="X40" s="246" t="str">
        <f t="shared" si="3"/>
        <v>0</v>
      </c>
      <c r="Y40" s="94">
        <f>IF(ISERROR(VLOOKUP(X40,FSGT6_Class!$AL$8:$AM$107,2,FALSE))=TRUE,VLOOKUP(X40,FSGT_F_M_Class!$AL$8:$AM$107,2,FALSE),(VLOOKUP(X40,FSGT6_Class!$AL$8:$AM$107,2,FALSE)))</f>
        <v>0</v>
      </c>
    </row>
    <row r="41" spans="1:25" ht="15" x14ac:dyDescent="0.25">
      <c r="A41" s="168" t="str">
        <f t="shared" si="0"/>
        <v/>
      </c>
      <c r="B41" s="230"/>
      <c r="C41" s="174" t="str">
        <f t="shared" si="1"/>
        <v/>
      </c>
      <c r="D41" s="174"/>
      <c r="E41" s="176" t="str">
        <f t="shared" si="2"/>
        <v/>
      </c>
      <c r="F41" s="105"/>
      <c r="G41" s="104">
        <f>VLOOKUP(A41,Liste!$F$3:$T$1578,2,FALSE)</f>
        <v>0</v>
      </c>
      <c r="H41" s="104">
        <f>VLOOKUP(A41,Liste!$F$3:$T$1578,3,FALSE)</f>
        <v>0</v>
      </c>
      <c r="I41" s="104">
        <f>VLOOKUP(A41,Liste!$F$3:$T$1578,4,FALSE)</f>
        <v>0</v>
      </c>
      <c r="J41" s="104">
        <f>VLOOKUP(A41,Liste!$F$3:$T$1578,5,FALSE)</f>
        <v>0</v>
      </c>
      <c r="K41" s="104">
        <f>VLOOKUP(A41,Liste!$F$3:$T$1578,9,FALSE)</f>
        <v>0</v>
      </c>
      <c r="X41" s="246" t="str">
        <f t="shared" si="3"/>
        <v>0</v>
      </c>
      <c r="Y41" s="94">
        <f>IF(ISERROR(VLOOKUP(X41,FSGT6_Class!$AL$8:$AM$107,2,FALSE))=TRUE,VLOOKUP(X41,FSGT_F_M_Class!$AL$8:$AM$107,2,FALSE),(VLOOKUP(X41,FSGT6_Class!$AL$8:$AM$107,2,FALSE)))</f>
        <v>0</v>
      </c>
    </row>
    <row r="42" spans="1:25" ht="15" x14ac:dyDescent="0.25">
      <c r="A42" s="168" t="str">
        <f t="shared" si="0"/>
        <v/>
      </c>
      <c r="B42" s="230"/>
      <c r="C42" s="174" t="str">
        <f t="shared" si="1"/>
        <v/>
      </c>
      <c r="D42" s="174"/>
      <c r="E42" s="176" t="str">
        <f t="shared" si="2"/>
        <v/>
      </c>
      <c r="F42" s="105"/>
      <c r="G42" s="104">
        <f>VLOOKUP(A42,Liste!$F$3:$T$1578,2,FALSE)</f>
        <v>0</v>
      </c>
      <c r="H42" s="104">
        <f>VLOOKUP(A42,Liste!$F$3:$T$1578,3,FALSE)</f>
        <v>0</v>
      </c>
      <c r="I42" s="104">
        <f>VLOOKUP(A42,Liste!$F$3:$T$1578,4,FALSE)</f>
        <v>0</v>
      </c>
      <c r="J42" s="104">
        <f>VLOOKUP(A42,Liste!$F$3:$T$1578,5,FALSE)</f>
        <v>0</v>
      </c>
      <c r="K42" s="104">
        <f>VLOOKUP(A42,Liste!$F$3:$T$1578,9,FALSE)</f>
        <v>0</v>
      </c>
      <c r="X42" s="246" t="str">
        <f t="shared" si="3"/>
        <v>0</v>
      </c>
      <c r="Y42" s="94">
        <f>IF(ISERROR(VLOOKUP(X42,FSGT6_Class!$AL$8:$AM$107,2,FALSE))=TRUE,VLOOKUP(X42,FSGT_F_M_Class!$AL$8:$AM$107,2,FALSE),(VLOOKUP(X42,FSGT6_Class!$AL$8:$AM$107,2,FALSE)))</f>
        <v>0</v>
      </c>
    </row>
    <row r="43" spans="1:25" ht="15" x14ac:dyDescent="0.25">
      <c r="A43" s="168" t="str">
        <f t="shared" si="0"/>
        <v/>
      </c>
      <c r="B43" s="230"/>
      <c r="C43" s="174" t="str">
        <f t="shared" si="1"/>
        <v/>
      </c>
      <c r="D43" s="174"/>
      <c r="E43" s="176" t="str">
        <f t="shared" si="2"/>
        <v/>
      </c>
      <c r="F43" s="105"/>
      <c r="G43" s="104">
        <f>VLOOKUP(A43,Liste!$F$3:$T$1578,2,FALSE)</f>
        <v>0</v>
      </c>
      <c r="H43" s="104">
        <f>VLOOKUP(A43,Liste!$F$3:$T$1578,3,FALSE)</f>
        <v>0</v>
      </c>
      <c r="I43" s="104">
        <f>VLOOKUP(A43,Liste!$F$3:$T$1578,4,FALSE)</f>
        <v>0</v>
      </c>
      <c r="J43" s="104">
        <f>VLOOKUP(A43,Liste!$F$3:$T$1578,5,FALSE)</f>
        <v>0</v>
      </c>
      <c r="K43" s="104">
        <f>VLOOKUP(A43,Liste!$F$3:$T$1578,9,FALSE)</f>
        <v>0</v>
      </c>
      <c r="X43" s="246" t="str">
        <f t="shared" si="3"/>
        <v>0</v>
      </c>
      <c r="Y43" s="94">
        <f>IF(ISERROR(VLOOKUP(X43,FSGT6_Class!$AL$8:$AM$107,2,FALSE))=TRUE,VLOOKUP(X43,FSGT_F_M_Class!$AL$8:$AM$107,2,FALSE),(VLOOKUP(X43,FSGT6_Class!$AL$8:$AM$107,2,FALSE)))</f>
        <v>0</v>
      </c>
    </row>
    <row r="44" spans="1:25" ht="15" x14ac:dyDescent="0.25">
      <c r="A44" s="168" t="str">
        <f t="shared" si="0"/>
        <v/>
      </c>
      <c r="B44" s="230"/>
      <c r="C44" s="174" t="str">
        <f t="shared" si="1"/>
        <v/>
      </c>
      <c r="D44" s="174"/>
      <c r="E44" s="176" t="str">
        <f t="shared" si="2"/>
        <v/>
      </c>
      <c r="F44" s="105"/>
      <c r="G44" s="104">
        <f>VLOOKUP(A44,Liste!$F$3:$T$1578,2,FALSE)</f>
        <v>0</v>
      </c>
      <c r="H44" s="104">
        <f>VLOOKUP(A44,Liste!$F$3:$T$1578,3,FALSE)</f>
        <v>0</v>
      </c>
      <c r="I44" s="104">
        <f>VLOOKUP(A44,Liste!$F$3:$T$1578,4,FALSE)</f>
        <v>0</v>
      </c>
      <c r="J44" s="104">
        <f>VLOOKUP(A44,Liste!$F$3:$T$1578,5,FALSE)</f>
        <v>0</v>
      </c>
      <c r="K44" s="104">
        <f>VLOOKUP(A44,Liste!$F$3:$T$1578,9,FALSE)</f>
        <v>0</v>
      </c>
      <c r="X44" s="246" t="str">
        <f t="shared" si="3"/>
        <v>0</v>
      </c>
      <c r="Y44" s="94">
        <f>IF(ISERROR(VLOOKUP(X44,FSGT6_Class!$AL$8:$AM$107,2,FALSE))=TRUE,VLOOKUP(X44,FSGT_F_M_Class!$AL$8:$AM$107,2,FALSE),(VLOOKUP(X44,FSGT6_Class!$AL$8:$AM$107,2,FALSE)))</f>
        <v>0</v>
      </c>
    </row>
    <row r="45" spans="1:25" ht="15" x14ac:dyDescent="0.25">
      <c r="A45" s="168" t="str">
        <f t="shared" si="0"/>
        <v/>
      </c>
      <c r="B45" s="230"/>
      <c r="C45" s="174" t="str">
        <f t="shared" si="1"/>
        <v/>
      </c>
      <c r="D45" s="174"/>
      <c r="E45" s="176" t="str">
        <f t="shared" si="2"/>
        <v/>
      </c>
      <c r="F45" s="105"/>
      <c r="G45" s="104">
        <f>VLOOKUP(A45,Liste!$F$3:$T$1578,2,FALSE)</f>
        <v>0</v>
      </c>
      <c r="H45" s="104">
        <f>VLOOKUP(A45,Liste!$F$3:$T$1578,3,FALSE)</f>
        <v>0</v>
      </c>
      <c r="I45" s="104">
        <f>VLOOKUP(A45,Liste!$F$3:$T$1578,4,FALSE)</f>
        <v>0</v>
      </c>
      <c r="J45" s="104">
        <f>VLOOKUP(A45,Liste!$F$3:$T$1578,5,FALSE)</f>
        <v>0</v>
      </c>
      <c r="K45" s="104">
        <f>VLOOKUP(A45,Liste!$F$3:$T$1578,9,FALSE)</f>
        <v>0</v>
      </c>
      <c r="X45" s="246" t="str">
        <f t="shared" si="3"/>
        <v>0</v>
      </c>
      <c r="Y45" s="94">
        <f>IF(ISERROR(VLOOKUP(X45,FSGT6_Class!$AL$8:$AM$107,2,FALSE))=TRUE,VLOOKUP(X45,FSGT_F_M_Class!$AL$8:$AM$107,2,FALSE),(VLOOKUP(X45,FSGT6_Class!$AL$8:$AM$107,2,FALSE)))</f>
        <v>0</v>
      </c>
    </row>
    <row r="46" spans="1:25" ht="15" x14ac:dyDescent="0.25">
      <c r="A46" s="168" t="str">
        <f t="shared" si="0"/>
        <v/>
      </c>
      <c r="B46" s="175"/>
      <c r="C46" s="174" t="str">
        <f t="shared" si="1"/>
        <v/>
      </c>
      <c r="D46" s="174"/>
      <c r="E46" s="176" t="str">
        <f t="shared" si="2"/>
        <v/>
      </c>
      <c r="F46" s="105"/>
      <c r="G46" s="104">
        <f>VLOOKUP(A46,Liste!$F$3:$T$1578,2,FALSE)</f>
        <v>0</v>
      </c>
      <c r="H46" s="104">
        <f>VLOOKUP(A46,Liste!$F$3:$T$1578,3,FALSE)</f>
        <v>0</v>
      </c>
      <c r="I46" s="104">
        <f>VLOOKUP(A46,Liste!$F$3:$T$1578,4,FALSE)</f>
        <v>0</v>
      </c>
      <c r="J46" s="104">
        <f>VLOOKUP(A46,Liste!$F$3:$T$1578,5,FALSE)</f>
        <v>0</v>
      </c>
      <c r="K46" s="104">
        <f>VLOOKUP(A46,Liste!$F$3:$T$1578,9,FALSE)</f>
        <v>0</v>
      </c>
      <c r="X46" s="246" t="str">
        <f t="shared" si="3"/>
        <v>0</v>
      </c>
      <c r="Y46" s="94">
        <f>IF(ISERROR(VLOOKUP(X46,FSGT6_Class!$AL$8:$AM$107,2,FALSE))=TRUE,VLOOKUP(X46,FSGT_F_M_Class!$AL$8:$AM$107,2,FALSE),(VLOOKUP(X46,FSGT6_Class!$AL$8:$AM$107,2,FALSE)))</f>
        <v>0</v>
      </c>
    </row>
    <row r="47" spans="1:25" ht="15" x14ac:dyDescent="0.25">
      <c r="A47" s="168" t="str">
        <f t="shared" si="0"/>
        <v/>
      </c>
      <c r="B47" s="175"/>
      <c r="C47" s="174" t="str">
        <f t="shared" si="1"/>
        <v/>
      </c>
      <c r="D47" s="174"/>
      <c r="E47" s="176" t="str">
        <f t="shared" si="2"/>
        <v/>
      </c>
      <c r="F47" s="105"/>
      <c r="G47" s="104">
        <f>VLOOKUP(A47,Liste!$F$3:$T$1578,2,FALSE)</f>
        <v>0</v>
      </c>
      <c r="H47" s="104">
        <f>VLOOKUP(A47,Liste!$F$3:$T$1578,3,FALSE)</f>
        <v>0</v>
      </c>
      <c r="I47" s="104">
        <f>VLOOKUP(A47,Liste!$F$3:$T$1578,4,FALSE)</f>
        <v>0</v>
      </c>
      <c r="J47" s="104">
        <f>VLOOKUP(A47,Liste!$F$3:$T$1578,5,FALSE)</f>
        <v>0</v>
      </c>
      <c r="K47" s="104">
        <f>VLOOKUP(A47,Liste!$F$3:$T$1578,9,FALSE)</f>
        <v>0</v>
      </c>
      <c r="X47" s="246" t="str">
        <f t="shared" si="3"/>
        <v>0</v>
      </c>
      <c r="Y47" s="94">
        <f>IF(ISERROR(VLOOKUP(X47,FSGT6_Class!$AL$8:$AM$107,2,FALSE))=TRUE,VLOOKUP(X47,FSGT_F_M_Class!$AL$8:$AM$107,2,FALSE),(VLOOKUP(X47,FSGT6_Class!$AL$8:$AM$107,2,FALSE)))</f>
        <v>0</v>
      </c>
    </row>
    <row r="48" spans="1:25" ht="15" x14ac:dyDescent="0.25">
      <c r="A48" s="168" t="str">
        <f t="shared" si="0"/>
        <v/>
      </c>
      <c r="B48" s="175"/>
      <c r="C48" s="174" t="str">
        <f t="shared" si="1"/>
        <v/>
      </c>
      <c r="D48" s="174"/>
      <c r="E48" s="176" t="str">
        <f t="shared" si="2"/>
        <v/>
      </c>
      <c r="F48" s="105"/>
      <c r="G48" s="104">
        <f>VLOOKUP(A48,Liste!$F$3:$T$1578,2,FALSE)</f>
        <v>0</v>
      </c>
      <c r="H48" s="104">
        <f>VLOOKUP(A48,Liste!$F$3:$T$1578,3,FALSE)</f>
        <v>0</v>
      </c>
      <c r="I48" s="104">
        <f>VLOOKUP(A48,Liste!$F$3:$T$1578,4,FALSE)</f>
        <v>0</v>
      </c>
      <c r="J48" s="104">
        <f>VLOOKUP(A48,Liste!$F$3:$T$1578,5,FALSE)</f>
        <v>0</v>
      </c>
      <c r="K48" s="104">
        <f>VLOOKUP(A48,Liste!$F$3:$T$1578,9,FALSE)</f>
        <v>0</v>
      </c>
      <c r="X48" s="246" t="str">
        <f t="shared" si="3"/>
        <v>0</v>
      </c>
      <c r="Y48" s="94">
        <f>IF(ISERROR(VLOOKUP(X48,FSGT6_Class!$AL$8:$AM$107,2,FALSE))=TRUE,VLOOKUP(X48,FSGT_F_M_Class!$AL$8:$AM$107,2,FALSE),(VLOOKUP(X48,FSGT6_Class!$AL$8:$AM$107,2,FALSE)))</f>
        <v>0</v>
      </c>
    </row>
    <row r="49" spans="1:25" ht="15" x14ac:dyDescent="0.25">
      <c r="A49" s="168" t="str">
        <f t="shared" si="0"/>
        <v/>
      </c>
      <c r="B49" s="175"/>
      <c r="C49" s="174" t="str">
        <f t="shared" si="1"/>
        <v/>
      </c>
      <c r="D49" s="174"/>
      <c r="E49" s="176" t="str">
        <f t="shared" si="2"/>
        <v/>
      </c>
      <c r="F49" s="105"/>
      <c r="G49" s="104">
        <f>VLOOKUP(A49,Liste!$F$3:$T$1578,2,FALSE)</f>
        <v>0</v>
      </c>
      <c r="H49" s="104">
        <f>VLOOKUP(A49,Liste!$F$3:$T$1578,3,FALSE)</f>
        <v>0</v>
      </c>
      <c r="I49" s="104">
        <f>VLOOKUP(A49,Liste!$F$3:$T$1578,4,FALSE)</f>
        <v>0</v>
      </c>
      <c r="J49" s="104">
        <f>VLOOKUP(A49,Liste!$F$3:$T$1578,5,FALSE)</f>
        <v>0</v>
      </c>
      <c r="K49" s="104">
        <f>VLOOKUP(A49,Liste!$F$3:$T$1578,9,FALSE)</f>
        <v>0</v>
      </c>
      <c r="X49" s="246" t="str">
        <f t="shared" si="3"/>
        <v>0</v>
      </c>
      <c r="Y49" s="94">
        <f>IF(ISERROR(VLOOKUP(X49,FSGT6_Class!$AL$8:$AM$107,2,FALSE))=TRUE,VLOOKUP(X49,FSGT_F_M_Class!$AL$8:$AM$107,2,FALSE),(VLOOKUP(X49,FSGT6_Class!$AL$8:$AM$107,2,FALSE)))</f>
        <v>0</v>
      </c>
    </row>
    <row r="50" spans="1:25" ht="15" x14ac:dyDescent="0.25">
      <c r="A50" s="168" t="str">
        <f t="shared" si="0"/>
        <v/>
      </c>
      <c r="B50" s="175"/>
      <c r="C50" s="174" t="str">
        <f t="shared" si="1"/>
        <v/>
      </c>
      <c r="D50" s="174"/>
      <c r="E50" s="176" t="str">
        <f t="shared" si="2"/>
        <v/>
      </c>
      <c r="F50" s="105"/>
      <c r="G50" s="104">
        <f>VLOOKUP(A50,Liste!$F$3:$T$1578,2,FALSE)</f>
        <v>0</v>
      </c>
      <c r="H50" s="104">
        <f>VLOOKUP(A50,Liste!$F$3:$T$1578,3,FALSE)</f>
        <v>0</v>
      </c>
      <c r="I50" s="104">
        <f>VLOOKUP(A50,Liste!$F$3:$T$1578,4,FALSE)</f>
        <v>0</v>
      </c>
      <c r="J50" s="104">
        <f>VLOOKUP(A50,Liste!$F$3:$T$1578,5,FALSE)</f>
        <v>0</v>
      </c>
      <c r="K50" s="104">
        <f>VLOOKUP(A50,Liste!$F$3:$T$1578,9,FALSE)</f>
        <v>0</v>
      </c>
      <c r="X50" s="246" t="str">
        <f t="shared" si="3"/>
        <v>0</v>
      </c>
      <c r="Y50" s="94">
        <f>IF(ISERROR(VLOOKUP(X50,FSGT6_Class!$AL$8:$AM$107,2,FALSE))=TRUE,VLOOKUP(X50,FSGT_F_M_Class!$AL$8:$AM$107,2,FALSE),(VLOOKUP(X50,FSGT6_Class!$AL$8:$AM$107,2,FALSE)))</f>
        <v>0</v>
      </c>
    </row>
    <row r="51" spans="1:25" ht="15" x14ac:dyDescent="0.25">
      <c r="A51" s="168" t="str">
        <f t="shared" si="0"/>
        <v/>
      </c>
      <c r="B51" s="175"/>
      <c r="C51" s="174" t="str">
        <f t="shared" si="1"/>
        <v/>
      </c>
      <c r="D51" s="174"/>
      <c r="E51" s="176" t="str">
        <f t="shared" si="2"/>
        <v/>
      </c>
      <c r="F51" s="105"/>
      <c r="G51" s="104">
        <f>VLOOKUP(A51,Liste!$F$3:$T$1578,2,FALSE)</f>
        <v>0</v>
      </c>
      <c r="H51" s="104">
        <f>VLOOKUP(A51,Liste!$F$3:$T$1578,3,FALSE)</f>
        <v>0</v>
      </c>
      <c r="I51" s="104">
        <f>VLOOKUP(A51,Liste!$F$3:$T$1578,4,FALSE)</f>
        <v>0</v>
      </c>
      <c r="J51" s="104">
        <f>VLOOKUP(A51,Liste!$F$3:$T$1578,5,FALSE)</f>
        <v>0</v>
      </c>
      <c r="K51" s="104">
        <f>VLOOKUP(A51,Liste!$F$3:$T$1578,9,FALSE)</f>
        <v>0</v>
      </c>
      <c r="X51" s="246" t="str">
        <f t="shared" si="3"/>
        <v>0</v>
      </c>
      <c r="Y51" s="94">
        <f>IF(ISERROR(VLOOKUP(X51,FSGT6_Class!$AL$8:$AM$107,2,FALSE))=TRUE,VLOOKUP(X51,FSGT_F_M_Class!$AL$8:$AM$107,2,FALSE),(VLOOKUP(X51,FSGT6_Class!$AL$8:$AM$107,2,FALSE)))</f>
        <v>0</v>
      </c>
    </row>
    <row r="52" spans="1:25" ht="15" x14ac:dyDescent="0.25">
      <c r="A52" s="168" t="str">
        <f t="shared" si="0"/>
        <v/>
      </c>
      <c r="B52" s="175"/>
      <c r="C52" s="174" t="str">
        <f t="shared" si="1"/>
        <v/>
      </c>
      <c r="D52" s="174"/>
      <c r="E52" s="176" t="str">
        <f t="shared" si="2"/>
        <v/>
      </c>
      <c r="F52" s="105"/>
      <c r="G52" s="104">
        <f>VLOOKUP(A52,Liste!$F$3:$T$1578,2,FALSE)</f>
        <v>0</v>
      </c>
      <c r="H52" s="104">
        <f>VLOOKUP(A52,Liste!$F$3:$T$1578,3,FALSE)</f>
        <v>0</v>
      </c>
      <c r="I52" s="104">
        <f>VLOOKUP(A52,Liste!$F$3:$T$1578,4,FALSE)</f>
        <v>0</v>
      </c>
      <c r="J52" s="104">
        <f>VLOOKUP(A52,Liste!$F$3:$T$1578,5,FALSE)</f>
        <v>0</v>
      </c>
      <c r="K52" s="104">
        <f>VLOOKUP(A52,Liste!$F$3:$T$1578,9,FALSE)</f>
        <v>0</v>
      </c>
      <c r="X52" s="246" t="str">
        <f t="shared" si="3"/>
        <v>0</v>
      </c>
      <c r="Y52" s="94">
        <f>IF(ISERROR(VLOOKUP(X52,FSGT6_Class!$AL$8:$AM$107,2,FALSE))=TRUE,VLOOKUP(X52,FSGT_F_M_Class!$AL$8:$AM$107,2,FALSE),(VLOOKUP(X52,FSGT6_Class!$AL$8:$AM$107,2,FALSE)))</f>
        <v>0</v>
      </c>
    </row>
    <row r="53" spans="1:25" ht="15" x14ac:dyDescent="0.25">
      <c r="A53" s="168" t="str">
        <f t="shared" si="0"/>
        <v/>
      </c>
      <c r="B53" s="175"/>
      <c r="C53" s="174" t="str">
        <f t="shared" si="1"/>
        <v/>
      </c>
      <c r="D53" s="174"/>
      <c r="E53" s="176" t="str">
        <f t="shared" si="2"/>
        <v/>
      </c>
      <c r="F53" s="105"/>
      <c r="G53" s="104">
        <f>VLOOKUP(A53,Liste!$F$3:$T$1578,2,FALSE)</f>
        <v>0</v>
      </c>
      <c r="H53" s="104">
        <f>VLOOKUP(A53,Liste!$F$3:$T$1578,3,FALSE)</f>
        <v>0</v>
      </c>
      <c r="I53" s="104">
        <f>VLOOKUP(A53,Liste!$F$3:$T$1578,4,FALSE)</f>
        <v>0</v>
      </c>
      <c r="J53" s="104">
        <f>VLOOKUP(A53,Liste!$F$3:$T$1578,5,FALSE)</f>
        <v>0</v>
      </c>
      <c r="K53" s="104">
        <f>VLOOKUP(A53,Liste!$F$3:$T$1578,9,FALSE)</f>
        <v>0</v>
      </c>
      <c r="X53" s="246" t="str">
        <f t="shared" si="3"/>
        <v>0</v>
      </c>
      <c r="Y53" s="94">
        <f>IF(ISERROR(VLOOKUP(X53,FSGT6_Class!$AL$8:$AM$107,2,FALSE))=TRUE,VLOOKUP(X53,FSGT_F_M_Class!$AL$8:$AM$107,2,FALSE),(VLOOKUP(X53,FSGT6_Class!$AL$8:$AM$107,2,FALSE)))</f>
        <v>0</v>
      </c>
    </row>
    <row r="54" spans="1:25" ht="15" x14ac:dyDescent="0.25">
      <c r="A54" s="168" t="str">
        <f t="shared" si="0"/>
        <v/>
      </c>
      <c r="B54" s="175"/>
      <c r="C54" s="174" t="str">
        <f t="shared" si="1"/>
        <v/>
      </c>
      <c r="D54" s="174"/>
      <c r="E54" s="176" t="str">
        <f t="shared" si="2"/>
        <v/>
      </c>
      <c r="F54" s="105"/>
      <c r="G54" s="104">
        <f>VLOOKUP(A54,Liste!$F$3:$T$1578,2,FALSE)</f>
        <v>0</v>
      </c>
      <c r="H54" s="104">
        <f>VLOOKUP(A54,Liste!$F$3:$T$1578,3,FALSE)</f>
        <v>0</v>
      </c>
      <c r="I54" s="104">
        <f>VLOOKUP(A54,Liste!$F$3:$T$1578,4,FALSE)</f>
        <v>0</v>
      </c>
      <c r="J54" s="104">
        <f>VLOOKUP(A54,Liste!$F$3:$T$1578,5,FALSE)</f>
        <v>0</v>
      </c>
      <c r="K54" s="104">
        <f>VLOOKUP(A54,Liste!$F$3:$T$1578,9,FALSE)</f>
        <v>0</v>
      </c>
      <c r="X54" s="246" t="str">
        <f t="shared" si="3"/>
        <v>0</v>
      </c>
      <c r="Y54" s="94">
        <f>IF(ISERROR(VLOOKUP(X54,FSGT6_Class!$AL$8:$AM$107,2,FALSE))=TRUE,VLOOKUP(X54,FSGT_F_M_Class!$AL$8:$AM$107,2,FALSE),(VLOOKUP(X54,FSGT6_Class!$AL$8:$AM$107,2,FALSE)))</f>
        <v>0</v>
      </c>
    </row>
    <row r="55" spans="1:25" ht="15" x14ac:dyDescent="0.25">
      <c r="A55" s="168" t="str">
        <f t="shared" si="0"/>
        <v/>
      </c>
      <c r="B55" s="175"/>
      <c r="C55" s="174" t="str">
        <f t="shared" si="1"/>
        <v/>
      </c>
      <c r="D55" s="174"/>
      <c r="E55" s="176" t="str">
        <f t="shared" si="2"/>
        <v/>
      </c>
      <c r="F55" s="105"/>
      <c r="G55" s="104">
        <f>VLOOKUP(A55,Liste!$F$3:$T$1578,2,FALSE)</f>
        <v>0</v>
      </c>
      <c r="H55" s="104">
        <f>VLOOKUP(A55,Liste!$F$3:$T$1578,3,FALSE)</f>
        <v>0</v>
      </c>
      <c r="I55" s="104">
        <f>VLOOKUP(A55,Liste!$F$3:$T$1578,4,FALSE)</f>
        <v>0</v>
      </c>
      <c r="J55" s="104">
        <f>VLOOKUP(A55,Liste!$F$3:$T$1578,5,FALSE)</f>
        <v>0</v>
      </c>
      <c r="K55" s="104">
        <f>VLOOKUP(A55,Liste!$F$3:$T$1578,9,FALSE)</f>
        <v>0</v>
      </c>
      <c r="X55" s="246" t="str">
        <f t="shared" si="3"/>
        <v>0</v>
      </c>
      <c r="Y55" s="94">
        <f>IF(ISERROR(VLOOKUP(X55,FSGT6_Class!$AL$8:$AM$107,2,FALSE))=TRUE,VLOOKUP(X55,FSGT_F_M_Class!$AL$8:$AM$107,2,FALSE),(VLOOKUP(X55,FSGT6_Class!$AL$8:$AM$107,2,FALSE)))</f>
        <v>0</v>
      </c>
    </row>
    <row r="56" spans="1:25" ht="15" x14ac:dyDescent="0.25">
      <c r="A56" s="168" t="str">
        <f t="shared" si="0"/>
        <v/>
      </c>
      <c r="B56" s="175"/>
      <c r="C56" s="174" t="str">
        <f t="shared" si="1"/>
        <v/>
      </c>
      <c r="D56" s="174"/>
      <c r="E56" s="176" t="str">
        <f t="shared" si="2"/>
        <v/>
      </c>
      <c r="F56" s="105"/>
      <c r="G56" s="104">
        <f>VLOOKUP(A56,Liste!$F$3:$T$1578,2,FALSE)</f>
        <v>0</v>
      </c>
      <c r="H56" s="104">
        <f>VLOOKUP(A56,Liste!$F$3:$T$1578,3,FALSE)</f>
        <v>0</v>
      </c>
      <c r="I56" s="104">
        <f>VLOOKUP(A56,Liste!$F$3:$T$1578,4,FALSE)</f>
        <v>0</v>
      </c>
      <c r="J56" s="104">
        <f>VLOOKUP(A56,Liste!$F$3:$T$1578,5,FALSE)</f>
        <v>0</v>
      </c>
      <c r="K56" s="104">
        <f>VLOOKUP(A56,Liste!$F$3:$T$1578,9,FALSE)</f>
        <v>0</v>
      </c>
      <c r="X56" s="246" t="str">
        <f t="shared" si="3"/>
        <v>0</v>
      </c>
      <c r="Y56" s="94">
        <f>IF(ISERROR(VLOOKUP(X56,FSGT6_Class!$AL$8:$AM$107,2,FALSE))=TRUE,VLOOKUP(X56,FSGT_F_M_Class!$AL$8:$AM$107,2,FALSE),(VLOOKUP(X56,FSGT6_Class!$AL$8:$AM$107,2,FALSE)))</f>
        <v>0</v>
      </c>
    </row>
    <row r="57" spans="1:25" ht="15" x14ac:dyDescent="0.25">
      <c r="X57" s="246" t="str">
        <f t="shared" si="3"/>
        <v/>
      </c>
      <c r="Y57" s="94"/>
    </row>
    <row r="58" spans="1:25" ht="15" x14ac:dyDescent="0.25">
      <c r="X58" s="246" t="str">
        <f t="shared" si="3"/>
        <v/>
      </c>
      <c r="Y58" s="94"/>
    </row>
    <row r="59" spans="1:25" ht="15" x14ac:dyDescent="0.25">
      <c r="X59" s="246" t="str">
        <f t="shared" si="3"/>
        <v/>
      </c>
      <c r="Y59" s="94"/>
    </row>
    <row r="60" spans="1:25" ht="15" hidden="1" x14ac:dyDescent="0.25">
      <c r="F60" s="101">
        <v>0</v>
      </c>
      <c r="X60" s="246" t="str">
        <f t="shared" si="3"/>
        <v>0</v>
      </c>
      <c r="Y60" s="94"/>
    </row>
    <row r="61" spans="1:25" ht="15" x14ac:dyDescent="0.25">
      <c r="X61" s="246" t="str">
        <f t="shared" si="3"/>
        <v/>
      </c>
      <c r="Y61" s="94"/>
    </row>
    <row r="62" spans="1:25" ht="15" x14ac:dyDescent="0.25">
      <c r="X62" s="246" t="str">
        <f t="shared" si="3"/>
        <v/>
      </c>
      <c r="Y62" s="94"/>
    </row>
    <row r="63" spans="1:25" ht="15" x14ac:dyDescent="0.25">
      <c r="X63" s="246" t="str">
        <f t="shared" si="3"/>
        <v/>
      </c>
      <c r="Y63" s="94"/>
    </row>
    <row r="64" spans="1:25" ht="15" x14ac:dyDescent="0.25">
      <c r="X64" s="246" t="str">
        <f t="shared" si="3"/>
        <v/>
      </c>
      <c r="Y64" s="94"/>
    </row>
    <row r="65" spans="24:25" ht="15" x14ac:dyDescent="0.25">
      <c r="X65" s="246" t="str">
        <f t="shared" si="3"/>
        <v/>
      </c>
      <c r="Y65" s="94"/>
    </row>
    <row r="66" spans="24:25" ht="15" x14ac:dyDescent="0.25">
      <c r="X66" s="246" t="str">
        <f t="shared" si="3"/>
        <v/>
      </c>
      <c r="Y66" s="94"/>
    </row>
    <row r="67" spans="24:25" ht="15" x14ac:dyDescent="0.25">
      <c r="X67" s="246" t="str">
        <f t="shared" si="3"/>
        <v/>
      </c>
      <c r="Y67" s="94"/>
    </row>
    <row r="68" spans="24:25" ht="15" x14ac:dyDescent="0.25">
      <c r="X68" s="246" t="str">
        <f t="shared" si="3"/>
        <v/>
      </c>
      <c r="Y68" s="94"/>
    </row>
    <row r="69" spans="24:25" ht="15" x14ac:dyDescent="0.25">
      <c r="X69" s="246" t="str">
        <f t="shared" si="3"/>
        <v/>
      </c>
      <c r="Y69" s="94"/>
    </row>
    <row r="70" spans="24:25" ht="15" x14ac:dyDescent="0.25">
      <c r="X70" s="246" t="str">
        <f t="shared" si="3"/>
        <v/>
      </c>
      <c r="Y70" s="94"/>
    </row>
    <row r="71" spans="24:25" ht="15" x14ac:dyDescent="0.25">
      <c r="X71" s="246" t="str">
        <f t="shared" si="3"/>
        <v/>
      </c>
      <c r="Y71" s="94"/>
    </row>
    <row r="72" spans="24:25" ht="15" x14ac:dyDescent="0.25">
      <c r="X72" s="246" t="str">
        <f t="shared" ref="X72:X107" si="4">CONCATENATE(F72,G72)</f>
        <v/>
      </c>
      <c r="Y72" s="94"/>
    </row>
    <row r="73" spans="24:25" ht="15" x14ac:dyDescent="0.25">
      <c r="X73" s="246" t="str">
        <f t="shared" si="4"/>
        <v/>
      </c>
      <c r="Y73" s="94"/>
    </row>
    <row r="74" spans="24:25" ht="15" x14ac:dyDescent="0.25">
      <c r="X74" s="246" t="str">
        <f t="shared" si="4"/>
        <v/>
      </c>
      <c r="Y74" s="94"/>
    </row>
    <row r="75" spans="24:25" ht="15" x14ac:dyDescent="0.25">
      <c r="X75" s="246" t="str">
        <f t="shared" si="4"/>
        <v/>
      </c>
      <c r="Y75" s="94"/>
    </row>
    <row r="76" spans="24:25" ht="15" x14ac:dyDescent="0.25">
      <c r="X76" s="246" t="str">
        <f t="shared" si="4"/>
        <v/>
      </c>
      <c r="Y76" s="94"/>
    </row>
    <row r="77" spans="24:25" ht="15" x14ac:dyDescent="0.25">
      <c r="X77" s="246" t="str">
        <f t="shared" si="4"/>
        <v/>
      </c>
      <c r="Y77" s="94"/>
    </row>
    <row r="78" spans="24:25" ht="15" x14ac:dyDescent="0.25">
      <c r="X78" s="246" t="str">
        <f t="shared" si="4"/>
        <v/>
      </c>
      <c r="Y78" s="94"/>
    </row>
    <row r="79" spans="24:25" ht="15" x14ac:dyDescent="0.25">
      <c r="X79" s="246" t="str">
        <f t="shared" si="4"/>
        <v/>
      </c>
      <c r="Y79" s="94"/>
    </row>
    <row r="80" spans="24:25" ht="15" x14ac:dyDescent="0.25">
      <c r="X80" s="246" t="str">
        <f t="shared" si="4"/>
        <v/>
      </c>
      <c r="Y80" s="94"/>
    </row>
    <row r="81" spans="24:25" ht="15" x14ac:dyDescent="0.25">
      <c r="X81" s="246" t="str">
        <f t="shared" si="4"/>
        <v/>
      </c>
      <c r="Y81" s="94"/>
    </row>
    <row r="82" spans="24:25" ht="15" x14ac:dyDescent="0.25">
      <c r="X82" s="246" t="str">
        <f t="shared" si="4"/>
        <v/>
      </c>
      <c r="Y82" s="94"/>
    </row>
    <row r="83" spans="24:25" ht="15" x14ac:dyDescent="0.25">
      <c r="X83" s="246" t="str">
        <f t="shared" si="4"/>
        <v/>
      </c>
      <c r="Y83" s="94"/>
    </row>
    <row r="84" spans="24:25" ht="15" x14ac:dyDescent="0.25">
      <c r="X84" s="246" t="str">
        <f t="shared" si="4"/>
        <v/>
      </c>
      <c r="Y84" s="94"/>
    </row>
    <row r="85" spans="24:25" ht="15" x14ac:dyDescent="0.25">
      <c r="X85" s="246" t="str">
        <f t="shared" si="4"/>
        <v/>
      </c>
      <c r="Y85" s="94"/>
    </row>
    <row r="86" spans="24:25" ht="15" x14ac:dyDescent="0.25">
      <c r="X86" s="246" t="str">
        <f t="shared" si="4"/>
        <v/>
      </c>
      <c r="Y86" s="94"/>
    </row>
    <row r="87" spans="24:25" ht="15" x14ac:dyDescent="0.25">
      <c r="X87" s="246" t="str">
        <f t="shared" si="4"/>
        <v/>
      </c>
      <c r="Y87" s="94"/>
    </row>
    <row r="88" spans="24:25" ht="15" x14ac:dyDescent="0.25">
      <c r="X88" s="246" t="str">
        <f t="shared" si="4"/>
        <v/>
      </c>
      <c r="Y88" s="94"/>
    </row>
    <row r="89" spans="24:25" ht="15" x14ac:dyDescent="0.25">
      <c r="X89" s="246" t="str">
        <f t="shared" si="4"/>
        <v/>
      </c>
      <c r="Y89" s="94"/>
    </row>
    <row r="90" spans="24:25" ht="15" x14ac:dyDescent="0.25">
      <c r="X90" s="246" t="str">
        <f t="shared" si="4"/>
        <v/>
      </c>
      <c r="Y90" s="94"/>
    </row>
    <row r="91" spans="24:25" ht="15" x14ac:dyDescent="0.25">
      <c r="X91" s="246" t="str">
        <f t="shared" si="4"/>
        <v/>
      </c>
      <c r="Y91" s="94"/>
    </row>
    <row r="92" spans="24:25" ht="15" x14ac:dyDescent="0.25">
      <c r="X92" s="246" t="str">
        <f t="shared" si="4"/>
        <v/>
      </c>
      <c r="Y92" s="94"/>
    </row>
    <row r="93" spans="24:25" ht="15" x14ac:dyDescent="0.25">
      <c r="X93" s="246" t="str">
        <f t="shared" si="4"/>
        <v/>
      </c>
      <c r="Y93" s="94"/>
    </row>
    <row r="94" spans="24:25" ht="15" x14ac:dyDescent="0.25">
      <c r="X94" s="246" t="str">
        <f t="shared" si="4"/>
        <v/>
      </c>
      <c r="Y94" s="94"/>
    </row>
    <row r="95" spans="24:25" ht="15" x14ac:dyDescent="0.25">
      <c r="X95" s="246" t="str">
        <f t="shared" si="4"/>
        <v/>
      </c>
      <c r="Y95" s="94"/>
    </row>
    <row r="96" spans="24:25" ht="15" x14ac:dyDescent="0.25">
      <c r="X96" s="246" t="str">
        <f t="shared" si="4"/>
        <v/>
      </c>
      <c r="Y96" s="94"/>
    </row>
    <row r="97" spans="24:25" ht="15" x14ac:dyDescent="0.25">
      <c r="X97" s="246" t="str">
        <f t="shared" si="4"/>
        <v/>
      </c>
      <c r="Y97" s="94"/>
    </row>
    <row r="98" spans="24:25" ht="15" x14ac:dyDescent="0.25">
      <c r="X98" s="246" t="str">
        <f t="shared" si="4"/>
        <v/>
      </c>
      <c r="Y98" s="94"/>
    </row>
    <row r="99" spans="24:25" ht="15" x14ac:dyDescent="0.25">
      <c r="X99" s="246" t="str">
        <f t="shared" si="4"/>
        <v/>
      </c>
      <c r="Y99" s="94"/>
    </row>
    <row r="100" spans="24:25" ht="15" x14ac:dyDescent="0.25">
      <c r="X100" s="246" t="str">
        <f t="shared" si="4"/>
        <v/>
      </c>
      <c r="Y100" s="94"/>
    </row>
    <row r="101" spans="24:25" ht="15" x14ac:dyDescent="0.25">
      <c r="X101" s="246" t="str">
        <f t="shared" si="4"/>
        <v/>
      </c>
      <c r="Y101" s="94"/>
    </row>
    <row r="102" spans="24:25" ht="15" x14ac:dyDescent="0.25">
      <c r="X102" s="246" t="str">
        <f t="shared" si="4"/>
        <v/>
      </c>
      <c r="Y102" s="94"/>
    </row>
    <row r="103" spans="24:25" ht="15" x14ac:dyDescent="0.25">
      <c r="X103" s="246" t="str">
        <f t="shared" si="4"/>
        <v/>
      </c>
      <c r="Y103" s="94"/>
    </row>
    <row r="104" spans="24:25" ht="15" x14ac:dyDescent="0.25">
      <c r="X104" s="246" t="str">
        <f t="shared" si="4"/>
        <v/>
      </c>
      <c r="Y104" s="94"/>
    </row>
    <row r="105" spans="24:25" ht="15" x14ac:dyDescent="0.25">
      <c r="X105" s="246" t="str">
        <f t="shared" si="4"/>
        <v/>
      </c>
      <c r="Y105" s="94"/>
    </row>
    <row r="106" spans="24:25" ht="15" x14ac:dyDescent="0.25">
      <c r="X106" s="246" t="str">
        <f t="shared" si="4"/>
        <v/>
      </c>
      <c r="Y106" s="94"/>
    </row>
    <row r="107" spans="24:25" ht="15" x14ac:dyDescent="0.25">
      <c r="X107" s="246" t="str">
        <f t="shared" si="4"/>
        <v/>
      </c>
      <c r="Y107" s="94"/>
    </row>
    <row r="108" spans="24:25" ht="15" x14ac:dyDescent="0.25">
      <c r="Y108" s="94"/>
    </row>
  </sheetData>
  <mergeCells count="10">
    <mergeCell ref="K5:K6"/>
    <mergeCell ref="F5:F6"/>
    <mergeCell ref="F1:K1"/>
    <mergeCell ref="J2:K4"/>
    <mergeCell ref="F3:H3"/>
    <mergeCell ref="B5:E5"/>
    <mergeCell ref="G5:G6"/>
    <mergeCell ref="H5:H6"/>
    <mergeCell ref="I5:I6"/>
    <mergeCell ref="J5:J6"/>
  </mergeCells>
  <conditionalFormatting sqref="W7:W25">
    <cfRule type="cellIs" dxfId="29" priority="26" operator="notEqual">
      <formula>"X"</formula>
    </cfRule>
  </conditionalFormatting>
  <conditionalFormatting sqref="Z7:AG25">
    <cfRule type="cellIs" dxfId="28" priority="24" operator="equal">
      <formula>0</formula>
    </cfRule>
    <cfRule type="cellIs" dxfId="27" priority="25" operator="greaterThan">
      <formula>0</formula>
    </cfRule>
  </conditionalFormatting>
  <conditionalFormatting sqref="W7:W25 Z7:AU25">
    <cfRule type="containsErrors" dxfId="26" priority="23">
      <formula>ISERROR(W7)</formula>
    </cfRule>
  </conditionalFormatting>
  <conditionalFormatting sqref="AR7:AR25">
    <cfRule type="containsText" dxfId="25" priority="22" operator="containsText" text="NON">
      <formula>NOT(ISERROR(SEARCH("NON",AR7)))</formula>
    </cfRule>
  </conditionalFormatting>
  <conditionalFormatting sqref="G7:J56">
    <cfRule type="cellIs" dxfId="24" priority="11" operator="equal">
      <formula>0</formula>
    </cfRule>
  </conditionalFormatting>
  <conditionalFormatting sqref="K1:K4 K7:K1048576">
    <cfRule type="containsText" dxfId="23" priority="6" operator="containsText" text="M">
      <formula>NOT(ISERROR(SEARCH("M",K1)))</formula>
    </cfRule>
    <cfRule type="containsText" dxfId="22" priority="7" operator="containsText" text="F">
      <formula>NOT(ISERROR(SEARCH("F",K1)))</formula>
    </cfRule>
    <cfRule type="containsText" dxfId="21" priority="8" operator="containsText" text="F">
      <formula>NOT(ISERROR(SEARCH("F",K1)))</formula>
    </cfRule>
    <cfRule type="containsText" dxfId="20" priority="9" operator="containsText" text="M">
      <formula>NOT(ISERROR(SEARCH("M",K1)))</formula>
    </cfRule>
    <cfRule type="containsText" dxfId="19" priority="10" operator="containsText" text="0">
      <formula>NOT(ISERROR(SEARCH("0",K1)))</formula>
    </cfRule>
  </conditionalFormatting>
  <conditionalFormatting sqref="Y1:Y1048576 F1:F4 F7:F1048576">
    <cfRule type="uniqueValues" dxfId="18" priority="3"/>
  </conditionalFormatting>
  <conditionalFormatting sqref="B1:D10 B12:D1048576 C11:D11">
    <cfRule type="duplicateValues" dxfId="17" priority="2"/>
  </conditionalFormatting>
  <conditionalFormatting sqref="B11">
    <cfRule type="containsErrors" dxfId="16" priority="1">
      <formula>ISERROR(B11)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AM107"/>
  <sheetViews>
    <sheetView workbookViewId="0">
      <pane ySplit="7" topLeftCell="A8" activePane="bottomLeft" state="frozen"/>
      <selection pane="bottomLeft" sqref="A1:H12"/>
    </sheetView>
  </sheetViews>
  <sheetFormatPr baseColWidth="10" defaultRowHeight="15" x14ac:dyDescent="0.25"/>
  <cols>
    <col min="1" max="1" width="5" style="182" customWidth="1"/>
    <col min="2" max="2" width="5" style="182" hidden="1" customWidth="1"/>
    <col min="3" max="3" width="9" style="182" customWidth="1"/>
    <col min="4" max="6" width="23.42578125" style="182" customWidth="1"/>
    <col min="7" max="8" width="9.5703125" style="182" customWidth="1"/>
    <col min="9" max="9" width="3.7109375" style="197" customWidth="1"/>
    <col min="10" max="10" width="5.7109375" style="2" hidden="1" customWidth="1"/>
    <col min="11" max="11" width="8" style="2" customWidth="1"/>
    <col min="12" max="13" width="7.7109375" style="2" hidden="1" customWidth="1"/>
    <col min="14" max="14" width="7.5703125" style="2" customWidth="1"/>
    <col min="15" max="15" width="3.7109375" style="2" customWidth="1"/>
    <col min="16" max="16" width="5.7109375" style="2" hidden="1" customWidth="1"/>
    <col min="17" max="17" width="8" style="2" customWidth="1"/>
    <col min="18" max="19" width="7.7109375" style="2" hidden="1" customWidth="1"/>
    <col min="20" max="20" width="7.5703125" style="2" customWidth="1"/>
    <col min="21" max="37" width="11.42578125" style="182"/>
    <col min="38" max="38" width="18.42578125" style="182" hidden="1" customWidth="1"/>
    <col min="39" max="39" width="0" style="182" hidden="1" customWidth="1"/>
    <col min="40" max="16384" width="11.42578125" style="182"/>
  </cols>
  <sheetData>
    <row r="1" spans="1:39" ht="10.5" customHeight="1" x14ac:dyDescent="0.25"/>
    <row r="2" spans="1:39" s="101" customFormat="1" ht="26.25" thickBot="1" x14ac:dyDescent="0.3">
      <c r="A2" s="302" t="str">
        <f>Entete!B2</f>
        <v>CYCLO SAN MARTINOIS</v>
      </c>
      <c r="B2" s="302"/>
      <c r="C2" s="302"/>
      <c r="D2" s="302"/>
      <c r="E2" s="302"/>
      <c r="F2" s="302"/>
      <c r="G2" s="302"/>
      <c r="H2" s="302"/>
      <c r="I2" s="193"/>
      <c r="J2" s="216"/>
      <c r="K2" s="216"/>
      <c r="L2" s="216"/>
      <c r="M2" s="205">
        <f>MIN(M8:M57)</f>
        <v>84</v>
      </c>
      <c r="N2" s="216"/>
      <c r="O2" s="216"/>
      <c r="P2" s="216"/>
      <c r="Q2" s="216"/>
      <c r="R2" s="216"/>
      <c r="S2" s="205">
        <f>MIN(S8:S57)</f>
        <v>0</v>
      </c>
      <c r="T2" s="216"/>
      <c r="AL2" s="146"/>
    </row>
    <row r="3" spans="1:39" s="101" customFormat="1" ht="9.75" customHeight="1" thickTop="1" x14ac:dyDescent="0.25">
      <c r="A3" s="189"/>
      <c r="B3" s="189"/>
      <c r="C3" s="189"/>
      <c r="D3" s="189"/>
      <c r="E3" s="189"/>
      <c r="F3" s="189"/>
      <c r="G3" s="294" t="s">
        <v>533</v>
      </c>
      <c r="H3" s="295"/>
      <c r="I3" s="226"/>
      <c r="J3" s="303" t="s">
        <v>1075</v>
      </c>
      <c r="K3" s="304"/>
      <c r="L3" s="304"/>
      <c r="M3" s="304"/>
      <c r="N3" s="305"/>
      <c r="O3" s="229"/>
      <c r="P3" s="303" t="s">
        <v>1076</v>
      </c>
      <c r="Q3" s="304"/>
      <c r="R3" s="304"/>
      <c r="S3" s="304"/>
      <c r="T3" s="305"/>
      <c r="AL3" s="147"/>
    </row>
    <row r="4" spans="1:39" s="101" customFormat="1" ht="18" x14ac:dyDescent="0.25">
      <c r="A4" s="323" t="str">
        <f>Entete!B4</f>
        <v>PRIX DE TOUTENANT - CLASSEMENT GENERAL</v>
      </c>
      <c r="B4" s="323"/>
      <c r="C4" s="323"/>
      <c r="D4" s="323"/>
      <c r="E4" s="323"/>
      <c r="F4" s="154" t="str">
        <f>Entete!B6</f>
        <v>22 JUIN 2014</v>
      </c>
      <c r="G4" s="296"/>
      <c r="H4" s="297"/>
      <c r="I4" s="227"/>
      <c r="J4" s="306"/>
      <c r="K4" s="307"/>
      <c r="L4" s="307"/>
      <c r="M4" s="307"/>
      <c r="N4" s="308"/>
      <c r="O4" s="223"/>
      <c r="P4" s="306"/>
      <c r="Q4" s="307"/>
      <c r="R4" s="307"/>
      <c r="S4" s="307"/>
      <c r="T4" s="308"/>
      <c r="AL4" s="103"/>
    </row>
    <row r="5" spans="1:39" s="101" customFormat="1" ht="15.75" customHeight="1" thickBot="1" x14ac:dyDescent="0.3">
      <c r="G5" s="296"/>
      <c r="H5" s="297"/>
      <c r="I5" s="228"/>
      <c r="J5" s="309"/>
      <c r="K5" s="310"/>
      <c r="L5" s="310"/>
      <c r="M5" s="310"/>
      <c r="N5" s="311"/>
      <c r="O5" s="223"/>
      <c r="P5" s="309"/>
      <c r="Q5" s="310"/>
      <c r="R5" s="310"/>
      <c r="S5" s="310"/>
      <c r="T5" s="311"/>
    </row>
    <row r="6" spans="1:39" s="207" customFormat="1" ht="13.5" customHeight="1" thickTop="1" x14ac:dyDescent="0.25">
      <c r="A6" s="298" t="s">
        <v>513</v>
      </c>
      <c r="B6" s="210"/>
      <c r="C6" s="300" t="s">
        <v>507</v>
      </c>
      <c r="D6" s="286" t="s">
        <v>295</v>
      </c>
      <c r="E6" s="288" t="s">
        <v>8</v>
      </c>
      <c r="F6" s="290" t="s">
        <v>0</v>
      </c>
      <c r="G6" s="281" t="s">
        <v>9</v>
      </c>
      <c r="H6" s="330" t="s">
        <v>1074</v>
      </c>
      <c r="I6" s="142"/>
      <c r="J6" s="317" t="s">
        <v>1077</v>
      </c>
      <c r="K6" s="318"/>
      <c r="L6" s="318"/>
      <c r="M6" s="212"/>
      <c r="N6" s="321" t="s">
        <v>544</v>
      </c>
      <c r="O6" s="224"/>
      <c r="P6" s="317" t="s">
        <v>1078</v>
      </c>
      <c r="Q6" s="318"/>
      <c r="R6" s="318"/>
      <c r="S6" s="212"/>
      <c r="T6" s="321" t="s">
        <v>544</v>
      </c>
      <c r="AL6" s="86"/>
      <c r="AM6" s="243"/>
    </row>
    <row r="7" spans="1:39" s="207" customFormat="1" ht="13.5" customHeight="1" thickBot="1" x14ac:dyDescent="0.3">
      <c r="A7" s="326"/>
      <c r="B7" s="211"/>
      <c r="C7" s="301"/>
      <c r="D7" s="287"/>
      <c r="E7" s="289"/>
      <c r="F7" s="291"/>
      <c r="G7" s="282"/>
      <c r="H7" s="325"/>
      <c r="I7" s="142"/>
      <c r="J7" s="319"/>
      <c r="K7" s="320"/>
      <c r="L7" s="320"/>
      <c r="M7" s="213"/>
      <c r="N7" s="322"/>
      <c r="O7" s="224"/>
      <c r="P7" s="319"/>
      <c r="Q7" s="320"/>
      <c r="R7" s="320"/>
      <c r="S7" s="213"/>
      <c r="T7" s="322"/>
      <c r="AL7" s="85"/>
      <c r="AM7" s="243"/>
    </row>
    <row r="8" spans="1:39" ht="15.75" thickTop="1" x14ac:dyDescent="0.25">
      <c r="A8" s="106">
        <v>1</v>
      </c>
      <c r="B8" s="157">
        <f>IF(A8="A",0,IF(A8="NC",0,1))</f>
        <v>1</v>
      </c>
      <c r="C8" s="105">
        <v>553</v>
      </c>
      <c r="D8" s="106" t="str">
        <f>VLOOKUP(C8,FSGT_F_M_Inscr!$F$7:$K$61,2,FALSE)</f>
        <v>GUILLET</v>
      </c>
      <c r="E8" s="106" t="str">
        <f>VLOOKUP(C8,FSGT_F_M_Inscr!$F$7:$K$61,3,FALSE)</f>
        <v>Jessica</v>
      </c>
      <c r="F8" s="106" t="str">
        <f>VLOOKUP(C8,FSGT_F_M_Inscr!$F$7:$K$61,4,FALSE)</f>
        <v>St-Martin en Br.</v>
      </c>
      <c r="G8" s="106">
        <f>VLOOKUP(C8,FSGT_F_M_Inscr!$F$7:$K$61,5,FALSE)</f>
        <v>71</v>
      </c>
      <c r="H8" s="106" t="str">
        <f>VLOOKUP(C8,FSGT_F_M_Inscr!$F$7:$K$61,6,FALSE)</f>
        <v>F</v>
      </c>
      <c r="I8" s="196"/>
      <c r="J8" s="159">
        <f>IF(H8="F",1,0)*B8</f>
        <v>1</v>
      </c>
      <c r="K8" s="109">
        <f>SUM($J$8:J8)*J8</f>
        <v>1</v>
      </c>
      <c r="L8" s="160">
        <f>(100-(K8*4)+4)*J8</f>
        <v>100</v>
      </c>
      <c r="M8" s="201">
        <f>IF(L8&gt;0,L8,"")</f>
        <v>100</v>
      </c>
      <c r="N8" s="217">
        <f>IF(AND(H8="F"),IF(A8="NC",$M$2,M8))</f>
        <v>100</v>
      </c>
      <c r="O8" s="225"/>
      <c r="P8" s="159">
        <f>IF(H8="M",1,0)*B8</f>
        <v>0</v>
      </c>
      <c r="Q8" s="109">
        <f>SUM($P$8:P8)*P8</f>
        <v>0</v>
      </c>
      <c r="R8" s="160">
        <f>(100-(Q8*4)+4)*P8</f>
        <v>0</v>
      </c>
      <c r="S8" s="201" t="str">
        <f>IF(R8&gt;0,R8,"")</f>
        <v/>
      </c>
      <c r="T8" s="217" t="b">
        <f>IF(AND(H8="M"),IF(A8="NC",$S$2,S8))</f>
        <v>0</v>
      </c>
      <c r="AL8" s="182" t="str">
        <f t="shared" ref="AL8:AL71" si="0">CONCATENATE(C8,D8)</f>
        <v>553GUILLET</v>
      </c>
      <c r="AM8" s="182">
        <f t="shared" ref="AM8:AM57" si="1">C8</f>
        <v>553</v>
      </c>
    </row>
    <row r="9" spans="1:39" x14ac:dyDescent="0.25">
      <c r="A9" s="106">
        <v>2</v>
      </c>
      <c r="B9" s="157">
        <f t="shared" ref="B9:B57" si="2">IF(A9="A",0,IF(A9="NC",0,1))</f>
        <v>1</v>
      </c>
      <c r="C9" s="105">
        <v>554</v>
      </c>
      <c r="D9" s="106" t="str">
        <f>VLOOKUP(C9,FSGT_F_M_Inscr!$F$7:$K$61,2,FALSE)</f>
        <v>ROBINSON</v>
      </c>
      <c r="E9" s="106" t="str">
        <f>VLOOKUP(C9,FSGT_F_M_Inscr!$F$7:$K$61,3,FALSE)</f>
        <v>Susan</v>
      </c>
      <c r="F9" s="106" t="str">
        <f>VLOOKUP(C9,FSGT_F_M_Inscr!$F$7:$K$61,4,FALSE)</f>
        <v>Joncy</v>
      </c>
      <c r="G9" s="106">
        <f>VLOOKUP(C9,FSGT_F_M_Inscr!$F$7:$K$61,5,FALSE)</f>
        <v>71</v>
      </c>
      <c r="H9" s="106" t="str">
        <f>VLOOKUP(C9,FSGT_F_M_Inscr!$F$7:$K$61,6,FALSE)</f>
        <v>F</v>
      </c>
      <c r="I9" s="196"/>
      <c r="J9" s="159">
        <f t="shared" ref="J9:J57" si="3">IF(H9="F",1,0)*B9</f>
        <v>1</v>
      </c>
      <c r="K9" s="109">
        <f>SUM($J$8:J9)*J9</f>
        <v>2</v>
      </c>
      <c r="L9" s="160">
        <f t="shared" ref="L9:L57" si="4">(100-(K9*4)+4)*J9</f>
        <v>96</v>
      </c>
      <c r="M9" s="201">
        <f t="shared" ref="M9:M57" si="5">IF(L9&gt;0,L9,"")</f>
        <v>96</v>
      </c>
      <c r="N9" s="217">
        <f t="shared" ref="N9:N57" si="6">IF(AND(H9="F"),IF(A9="NC",$M$2,M9))</f>
        <v>96</v>
      </c>
      <c r="O9" s="225"/>
      <c r="P9" s="159">
        <f t="shared" ref="P9:P57" si="7">IF(H9="M",1,0)*B9</f>
        <v>0</v>
      </c>
      <c r="Q9" s="109">
        <f>SUM($P$8:P9)*P9</f>
        <v>0</v>
      </c>
      <c r="R9" s="160">
        <f t="shared" ref="R9:R57" si="8">(100-(Q9*4)+4)*P9</f>
        <v>0</v>
      </c>
      <c r="S9" s="201" t="str">
        <f t="shared" ref="S9:S57" si="9">IF(R9&gt;0,R9,"")</f>
        <v/>
      </c>
      <c r="T9" s="217" t="b">
        <f t="shared" ref="T9:T57" si="10">IF(AND(H9="M"),IF(A9="NC",$S$2,S9))</f>
        <v>0</v>
      </c>
      <c r="AL9" s="182" t="str">
        <f t="shared" si="0"/>
        <v>554ROBINSON</v>
      </c>
      <c r="AM9" s="182">
        <f t="shared" si="1"/>
        <v>554</v>
      </c>
    </row>
    <row r="10" spans="1:39" x14ac:dyDescent="0.25">
      <c r="A10" s="106">
        <v>3</v>
      </c>
      <c r="B10" s="157">
        <f t="shared" si="2"/>
        <v>1</v>
      </c>
      <c r="C10" s="105">
        <v>552</v>
      </c>
      <c r="D10" s="106" t="str">
        <f>VLOOKUP(C10,FSGT_F_M_Inscr!$F$7:$K$61,2,FALSE)</f>
        <v>RABUT</v>
      </c>
      <c r="E10" s="106" t="str">
        <f>VLOOKUP(C10,FSGT_F_M_Inscr!$F$7:$K$61,3,FALSE)</f>
        <v>Céline</v>
      </c>
      <c r="F10" s="106" t="str">
        <f>VLOOKUP(C10,FSGT_F_M_Inscr!$F$7:$K$61,4,FALSE)</f>
        <v>St-Martin en Br.</v>
      </c>
      <c r="G10" s="106">
        <f>VLOOKUP(C10,FSGT_F_M_Inscr!$F$7:$K$61,5,FALSE)</f>
        <v>71</v>
      </c>
      <c r="H10" s="106" t="str">
        <f>VLOOKUP(C10,FSGT_F_M_Inscr!$F$7:$K$61,6,FALSE)</f>
        <v>F</v>
      </c>
      <c r="I10" s="196"/>
      <c r="J10" s="159">
        <f t="shared" si="3"/>
        <v>1</v>
      </c>
      <c r="K10" s="109">
        <f>SUM($J$8:J10)*J10</f>
        <v>3</v>
      </c>
      <c r="L10" s="160">
        <f t="shared" si="4"/>
        <v>92</v>
      </c>
      <c r="M10" s="201">
        <f t="shared" si="5"/>
        <v>92</v>
      </c>
      <c r="N10" s="217">
        <f t="shared" si="6"/>
        <v>92</v>
      </c>
      <c r="O10" s="225"/>
      <c r="P10" s="159">
        <f t="shared" si="7"/>
        <v>0</v>
      </c>
      <c r="Q10" s="109">
        <f>SUM($P$8:P10)*P10</f>
        <v>0</v>
      </c>
      <c r="R10" s="160">
        <f t="shared" si="8"/>
        <v>0</v>
      </c>
      <c r="S10" s="201" t="str">
        <f t="shared" si="9"/>
        <v/>
      </c>
      <c r="T10" s="217" t="b">
        <f t="shared" si="10"/>
        <v>0</v>
      </c>
      <c r="AL10" s="182" t="str">
        <f t="shared" si="0"/>
        <v>552RABUT</v>
      </c>
      <c r="AM10" s="182">
        <f t="shared" si="1"/>
        <v>552</v>
      </c>
    </row>
    <row r="11" spans="1:39" x14ac:dyDescent="0.25">
      <c r="A11" s="106">
        <v>4</v>
      </c>
      <c r="B11" s="157">
        <f t="shared" si="2"/>
        <v>1</v>
      </c>
      <c r="C11" s="105">
        <v>555</v>
      </c>
      <c r="D11" s="106" t="str">
        <f>VLOOKUP(C11,FSGT_F_M_Inscr!$F$7:$K$61,2,FALSE)</f>
        <v>LANDRE</v>
      </c>
      <c r="E11" s="106" t="str">
        <f>VLOOKUP(C11,FSGT_F_M_Inscr!$F$7:$K$61,3,FALSE)</f>
        <v>Catherine</v>
      </c>
      <c r="F11" s="106" t="str">
        <f>VLOOKUP(C11,FSGT_F_M_Inscr!$F$7:$K$61,4,FALSE)</f>
        <v>Creusot VS</v>
      </c>
      <c r="G11" s="106">
        <f>VLOOKUP(C11,FSGT_F_M_Inscr!$F$7:$K$61,5,FALSE)</f>
        <v>71</v>
      </c>
      <c r="H11" s="106" t="str">
        <f>VLOOKUP(C11,FSGT_F_M_Inscr!$F$7:$K$61,6,FALSE)</f>
        <v>F</v>
      </c>
      <c r="I11" s="196"/>
      <c r="J11" s="159">
        <f t="shared" si="3"/>
        <v>1</v>
      </c>
      <c r="K11" s="109">
        <f>SUM($J$8:J11)*J11</f>
        <v>4</v>
      </c>
      <c r="L11" s="160">
        <f t="shared" si="4"/>
        <v>88</v>
      </c>
      <c r="M11" s="201">
        <f t="shared" si="5"/>
        <v>88</v>
      </c>
      <c r="N11" s="217">
        <f t="shared" si="6"/>
        <v>88</v>
      </c>
      <c r="O11" s="225"/>
      <c r="P11" s="159">
        <f t="shared" si="7"/>
        <v>0</v>
      </c>
      <c r="Q11" s="109">
        <f>SUM($P$8:P11)*P11</f>
        <v>0</v>
      </c>
      <c r="R11" s="160">
        <f t="shared" si="8"/>
        <v>0</v>
      </c>
      <c r="S11" s="201" t="str">
        <f t="shared" si="9"/>
        <v/>
      </c>
      <c r="T11" s="217" t="b">
        <f t="shared" si="10"/>
        <v>0</v>
      </c>
      <c r="AL11" s="182" t="str">
        <f t="shared" si="0"/>
        <v>555LANDRE</v>
      </c>
      <c r="AM11" s="182">
        <f t="shared" si="1"/>
        <v>555</v>
      </c>
    </row>
    <row r="12" spans="1:39" x14ac:dyDescent="0.25">
      <c r="A12" s="106">
        <v>5</v>
      </c>
      <c r="B12" s="157">
        <f t="shared" si="2"/>
        <v>1</v>
      </c>
      <c r="C12" s="105">
        <v>551</v>
      </c>
      <c r="D12" s="106" t="str">
        <f>VLOOKUP(C12,FSGT_F_M_Inscr!$F$7:$K$61,2,FALSE)</f>
        <v>FEVRE</v>
      </c>
      <c r="E12" s="106" t="str">
        <f>VLOOKUP(C12,FSGT_F_M_Inscr!$F$7:$K$61,3,FALSE)</f>
        <v>Magali</v>
      </c>
      <c r="F12" s="106" t="str">
        <f>VLOOKUP(C12,FSGT_F_M_Inscr!$F$7:$K$61,4,FALSE)</f>
        <v>St-Martin en Br.</v>
      </c>
      <c r="G12" s="106">
        <f>VLOOKUP(C12,FSGT_F_M_Inscr!$F$7:$K$61,5,FALSE)</f>
        <v>71</v>
      </c>
      <c r="H12" s="106" t="str">
        <f>VLOOKUP(C12,FSGT_F_M_Inscr!$F$7:$K$61,6,FALSE)</f>
        <v>F</v>
      </c>
      <c r="I12" s="196"/>
      <c r="J12" s="159">
        <f t="shared" si="3"/>
        <v>1</v>
      </c>
      <c r="K12" s="109">
        <f>SUM($J$8:J12)*J12</f>
        <v>5</v>
      </c>
      <c r="L12" s="160">
        <f t="shared" si="4"/>
        <v>84</v>
      </c>
      <c r="M12" s="201">
        <f t="shared" si="5"/>
        <v>84</v>
      </c>
      <c r="N12" s="217">
        <f t="shared" si="6"/>
        <v>84</v>
      </c>
      <c r="O12" s="225"/>
      <c r="P12" s="159">
        <f t="shared" si="7"/>
        <v>0</v>
      </c>
      <c r="Q12" s="109">
        <f>SUM($P$8:P12)*P12</f>
        <v>0</v>
      </c>
      <c r="R12" s="160">
        <f t="shared" si="8"/>
        <v>0</v>
      </c>
      <c r="S12" s="201" t="str">
        <f t="shared" si="9"/>
        <v/>
      </c>
      <c r="T12" s="217" t="b">
        <f t="shared" si="10"/>
        <v>0</v>
      </c>
      <c r="AL12" s="182" t="str">
        <f t="shared" si="0"/>
        <v>551FEVRE</v>
      </c>
      <c r="AM12" s="182">
        <f t="shared" si="1"/>
        <v>551</v>
      </c>
    </row>
    <row r="13" spans="1:39" x14ac:dyDescent="0.25">
      <c r="A13" s="106">
        <v>6</v>
      </c>
      <c r="B13" s="157">
        <f t="shared" si="2"/>
        <v>1</v>
      </c>
      <c r="C13" s="105"/>
      <c r="D13" s="106">
        <f>VLOOKUP(C13,FSGT_F_M_Inscr!$F$7:$K$61,2,FALSE)</f>
        <v>0</v>
      </c>
      <c r="E13" s="106">
        <f>VLOOKUP(C13,FSGT_F_M_Inscr!$F$7:$K$61,3,FALSE)</f>
        <v>0</v>
      </c>
      <c r="F13" s="106">
        <f>VLOOKUP(C13,FSGT_F_M_Inscr!$F$7:$K$61,4,FALSE)</f>
        <v>0</v>
      </c>
      <c r="G13" s="106">
        <f>VLOOKUP(C13,FSGT_F_M_Inscr!$F$7:$K$61,5,FALSE)</f>
        <v>0</v>
      </c>
      <c r="H13" s="106">
        <f>VLOOKUP(C13,FSGT_F_M_Inscr!$F$7:$K$61,6,FALSE)</f>
        <v>0</v>
      </c>
      <c r="I13" s="196"/>
      <c r="J13" s="159">
        <f t="shared" si="3"/>
        <v>0</v>
      </c>
      <c r="K13" s="109">
        <f>SUM($J$8:J13)*J13</f>
        <v>0</v>
      </c>
      <c r="L13" s="160">
        <f t="shared" si="4"/>
        <v>0</v>
      </c>
      <c r="M13" s="201" t="str">
        <f t="shared" si="5"/>
        <v/>
      </c>
      <c r="N13" s="217" t="b">
        <f t="shared" si="6"/>
        <v>0</v>
      </c>
      <c r="O13" s="225"/>
      <c r="P13" s="159">
        <f t="shared" si="7"/>
        <v>0</v>
      </c>
      <c r="Q13" s="109">
        <f>SUM($P$8:P13)*P13</f>
        <v>0</v>
      </c>
      <c r="R13" s="160">
        <f t="shared" si="8"/>
        <v>0</v>
      </c>
      <c r="S13" s="201" t="str">
        <f t="shared" si="9"/>
        <v/>
      </c>
      <c r="T13" s="217" t="b">
        <f t="shared" si="10"/>
        <v>0</v>
      </c>
      <c r="AL13" s="182" t="str">
        <f t="shared" si="0"/>
        <v>0</v>
      </c>
      <c r="AM13" s="182">
        <f t="shared" si="1"/>
        <v>0</v>
      </c>
    </row>
    <row r="14" spans="1:39" x14ac:dyDescent="0.25">
      <c r="A14" s="106">
        <v>7</v>
      </c>
      <c r="B14" s="157">
        <f t="shared" si="2"/>
        <v>1</v>
      </c>
      <c r="C14" s="105"/>
      <c r="D14" s="106">
        <f>VLOOKUP(C14,FSGT_F_M_Inscr!$F$7:$K$61,2,FALSE)</f>
        <v>0</v>
      </c>
      <c r="E14" s="106">
        <f>VLOOKUP(C14,FSGT_F_M_Inscr!$F$7:$K$61,3,FALSE)</f>
        <v>0</v>
      </c>
      <c r="F14" s="106">
        <f>VLOOKUP(C14,FSGT_F_M_Inscr!$F$7:$K$61,4,FALSE)</f>
        <v>0</v>
      </c>
      <c r="G14" s="106">
        <f>VLOOKUP(C14,FSGT_F_M_Inscr!$F$7:$K$61,5,FALSE)</f>
        <v>0</v>
      </c>
      <c r="H14" s="106">
        <f>VLOOKUP(C14,FSGT_F_M_Inscr!$F$7:$K$61,6,FALSE)</f>
        <v>0</v>
      </c>
      <c r="I14" s="196"/>
      <c r="J14" s="159">
        <f t="shared" si="3"/>
        <v>0</v>
      </c>
      <c r="K14" s="109">
        <f>SUM($J$8:J14)*J14</f>
        <v>0</v>
      </c>
      <c r="L14" s="160">
        <f t="shared" si="4"/>
        <v>0</v>
      </c>
      <c r="M14" s="201" t="str">
        <f t="shared" si="5"/>
        <v/>
      </c>
      <c r="N14" s="217" t="b">
        <f t="shared" si="6"/>
        <v>0</v>
      </c>
      <c r="O14" s="225"/>
      <c r="P14" s="159">
        <f t="shared" si="7"/>
        <v>0</v>
      </c>
      <c r="Q14" s="109">
        <f>SUM($P$8:P14)*P14</f>
        <v>0</v>
      </c>
      <c r="R14" s="160">
        <f t="shared" si="8"/>
        <v>0</v>
      </c>
      <c r="S14" s="201" t="str">
        <f t="shared" si="9"/>
        <v/>
      </c>
      <c r="T14" s="217" t="b">
        <f t="shared" si="10"/>
        <v>0</v>
      </c>
      <c r="AL14" s="182" t="str">
        <f t="shared" si="0"/>
        <v>0</v>
      </c>
      <c r="AM14" s="182">
        <f t="shared" si="1"/>
        <v>0</v>
      </c>
    </row>
    <row r="15" spans="1:39" x14ac:dyDescent="0.25">
      <c r="A15" s="106">
        <v>8</v>
      </c>
      <c r="B15" s="157">
        <f t="shared" si="2"/>
        <v>1</v>
      </c>
      <c r="C15" s="105"/>
      <c r="D15" s="106">
        <f>VLOOKUP(C15,FSGT_F_M_Inscr!$F$7:$K$61,2,FALSE)</f>
        <v>0</v>
      </c>
      <c r="E15" s="106">
        <f>VLOOKUP(C15,FSGT_F_M_Inscr!$F$7:$K$61,3,FALSE)</f>
        <v>0</v>
      </c>
      <c r="F15" s="106">
        <f>VLOOKUP(C15,FSGT_F_M_Inscr!$F$7:$K$61,4,FALSE)</f>
        <v>0</v>
      </c>
      <c r="G15" s="106">
        <f>VLOOKUP(C15,FSGT_F_M_Inscr!$F$7:$K$61,5,FALSE)</f>
        <v>0</v>
      </c>
      <c r="H15" s="106">
        <f>VLOOKUP(C15,FSGT_F_M_Inscr!$F$7:$K$61,6,FALSE)</f>
        <v>0</v>
      </c>
      <c r="I15" s="196"/>
      <c r="J15" s="159">
        <f t="shared" si="3"/>
        <v>0</v>
      </c>
      <c r="K15" s="109">
        <f>SUM($J$8:J15)*J15</f>
        <v>0</v>
      </c>
      <c r="L15" s="160">
        <f t="shared" si="4"/>
        <v>0</v>
      </c>
      <c r="M15" s="201" t="str">
        <f t="shared" si="5"/>
        <v/>
      </c>
      <c r="N15" s="217" t="b">
        <f t="shared" si="6"/>
        <v>0</v>
      </c>
      <c r="O15" s="225"/>
      <c r="P15" s="159">
        <f t="shared" si="7"/>
        <v>0</v>
      </c>
      <c r="Q15" s="109">
        <f>SUM($P$8:P15)*P15</f>
        <v>0</v>
      </c>
      <c r="R15" s="160">
        <f t="shared" si="8"/>
        <v>0</v>
      </c>
      <c r="S15" s="201" t="str">
        <f t="shared" si="9"/>
        <v/>
      </c>
      <c r="T15" s="217" t="b">
        <f t="shared" si="10"/>
        <v>0</v>
      </c>
      <c r="AL15" s="182" t="str">
        <f t="shared" si="0"/>
        <v>0</v>
      </c>
      <c r="AM15" s="182">
        <f t="shared" si="1"/>
        <v>0</v>
      </c>
    </row>
    <row r="16" spans="1:39" x14ac:dyDescent="0.25">
      <c r="A16" s="106">
        <v>9</v>
      </c>
      <c r="B16" s="157">
        <f t="shared" si="2"/>
        <v>1</v>
      </c>
      <c r="C16" s="105"/>
      <c r="D16" s="106">
        <f>VLOOKUP(C16,FSGT_F_M_Inscr!$F$7:$K$61,2,FALSE)</f>
        <v>0</v>
      </c>
      <c r="E16" s="106">
        <f>VLOOKUP(C16,FSGT_F_M_Inscr!$F$7:$K$61,3,FALSE)</f>
        <v>0</v>
      </c>
      <c r="F16" s="106">
        <f>VLOOKUP(C16,FSGT_F_M_Inscr!$F$7:$K$61,4,FALSE)</f>
        <v>0</v>
      </c>
      <c r="G16" s="106">
        <f>VLOOKUP(C16,FSGT_F_M_Inscr!$F$7:$K$61,5,FALSE)</f>
        <v>0</v>
      </c>
      <c r="H16" s="106">
        <f>VLOOKUP(C16,FSGT_F_M_Inscr!$F$7:$K$61,6,FALSE)</f>
        <v>0</v>
      </c>
      <c r="I16" s="196"/>
      <c r="J16" s="159">
        <f t="shared" si="3"/>
        <v>0</v>
      </c>
      <c r="K16" s="109">
        <f>SUM($J$8:J16)*J16</f>
        <v>0</v>
      </c>
      <c r="L16" s="160">
        <f t="shared" si="4"/>
        <v>0</v>
      </c>
      <c r="M16" s="201" t="str">
        <f t="shared" si="5"/>
        <v/>
      </c>
      <c r="N16" s="217" t="b">
        <f t="shared" si="6"/>
        <v>0</v>
      </c>
      <c r="O16" s="225"/>
      <c r="P16" s="159">
        <f t="shared" si="7"/>
        <v>0</v>
      </c>
      <c r="Q16" s="109">
        <f>SUM($P$8:P16)*P16</f>
        <v>0</v>
      </c>
      <c r="R16" s="160">
        <f t="shared" si="8"/>
        <v>0</v>
      </c>
      <c r="S16" s="201" t="str">
        <f t="shared" si="9"/>
        <v/>
      </c>
      <c r="T16" s="217" t="b">
        <f t="shared" si="10"/>
        <v>0</v>
      </c>
      <c r="AL16" s="182" t="str">
        <f t="shared" si="0"/>
        <v>0</v>
      </c>
      <c r="AM16" s="182">
        <f t="shared" si="1"/>
        <v>0</v>
      </c>
    </row>
    <row r="17" spans="1:39" x14ac:dyDescent="0.25">
      <c r="A17" s="106">
        <v>10</v>
      </c>
      <c r="B17" s="157">
        <f t="shared" si="2"/>
        <v>1</v>
      </c>
      <c r="C17" s="105"/>
      <c r="D17" s="106">
        <f>VLOOKUP(C17,FSGT_F_M_Inscr!$F$7:$K$61,2,FALSE)</f>
        <v>0</v>
      </c>
      <c r="E17" s="106">
        <f>VLOOKUP(C17,FSGT_F_M_Inscr!$F$7:$K$61,3,FALSE)</f>
        <v>0</v>
      </c>
      <c r="F17" s="106">
        <f>VLOOKUP(C17,FSGT_F_M_Inscr!$F$7:$K$61,4,FALSE)</f>
        <v>0</v>
      </c>
      <c r="G17" s="106">
        <f>VLOOKUP(C17,FSGT_F_M_Inscr!$F$7:$K$61,5,FALSE)</f>
        <v>0</v>
      </c>
      <c r="H17" s="106">
        <f>VLOOKUP(C17,FSGT_F_M_Inscr!$F$7:$K$61,6,FALSE)</f>
        <v>0</v>
      </c>
      <c r="I17" s="196"/>
      <c r="J17" s="159">
        <f t="shared" si="3"/>
        <v>0</v>
      </c>
      <c r="K17" s="109">
        <f>SUM($J$8:J17)*J17</f>
        <v>0</v>
      </c>
      <c r="L17" s="160">
        <f t="shared" si="4"/>
        <v>0</v>
      </c>
      <c r="M17" s="201" t="str">
        <f t="shared" si="5"/>
        <v/>
      </c>
      <c r="N17" s="217" t="b">
        <f t="shared" si="6"/>
        <v>0</v>
      </c>
      <c r="O17" s="225"/>
      <c r="P17" s="159">
        <f t="shared" si="7"/>
        <v>0</v>
      </c>
      <c r="Q17" s="109">
        <f>SUM($P$8:P17)*P17</f>
        <v>0</v>
      </c>
      <c r="R17" s="160">
        <f t="shared" si="8"/>
        <v>0</v>
      </c>
      <c r="S17" s="201" t="str">
        <f t="shared" si="9"/>
        <v/>
      </c>
      <c r="T17" s="217" t="b">
        <f t="shared" si="10"/>
        <v>0</v>
      </c>
      <c r="AL17" s="182" t="str">
        <f t="shared" si="0"/>
        <v>0</v>
      </c>
      <c r="AM17" s="182">
        <f t="shared" si="1"/>
        <v>0</v>
      </c>
    </row>
    <row r="18" spans="1:39" x14ac:dyDescent="0.25">
      <c r="A18" s="106">
        <v>11</v>
      </c>
      <c r="B18" s="157">
        <f t="shared" si="2"/>
        <v>1</v>
      </c>
      <c r="C18" s="105"/>
      <c r="D18" s="106">
        <f>VLOOKUP(C18,FSGT_F_M_Inscr!$F$7:$K$61,2,FALSE)</f>
        <v>0</v>
      </c>
      <c r="E18" s="106">
        <f>VLOOKUP(C18,FSGT_F_M_Inscr!$F$7:$K$61,3,FALSE)</f>
        <v>0</v>
      </c>
      <c r="F18" s="106">
        <f>VLOOKUP(C18,FSGT_F_M_Inscr!$F$7:$K$61,4,FALSE)</f>
        <v>0</v>
      </c>
      <c r="G18" s="106">
        <f>VLOOKUP(C18,FSGT_F_M_Inscr!$F$7:$K$61,5,FALSE)</f>
        <v>0</v>
      </c>
      <c r="H18" s="106">
        <f>VLOOKUP(C18,FSGT_F_M_Inscr!$F$7:$K$61,6,FALSE)</f>
        <v>0</v>
      </c>
      <c r="I18" s="196"/>
      <c r="J18" s="159">
        <f t="shared" si="3"/>
        <v>0</v>
      </c>
      <c r="K18" s="109">
        <f>SUM($J$8:J18)*J18</f>
        <v>0</v>
      </c>
      <c r="L18" s="160">
        <f t="shared" si="4"/>
        <v>0</v>
      </c>
      <c r="M18" s="201" t="str">
        <f t="shared" si="5"/>
        <v/>
      </c>
      <c r="N18" s="217" t="b">
        <f t="shared" si="6"/>
        <v>0</v>
      </c>
      <c r="O18" s="225"/>
      <c r="P18" s="159">
        <f t="shared" si="7"/>
        <v>0</v>
      </c>
      <c r="Q18" s="109">
        <f>SUM($P$8:P18)*P18</f>
        <v>0</v>
      </c>
      <c r="R18" s="160">
        <f t="shared" si="8"/>
        <v>0</v>
      </c>
      <c r="S18" s="201" t="str">
        <f t="shared" si="9"/>
        <v/>
      </c>
      <c r="T18" s="217" t="b">
        <f t="shared" si="10"/>
        <v>0</v>
      </c>
      <c r="AL18" s="182" t="str">
        <f t="shared" si="0"/>
        <v>0</v>
      </c>
      <c r="AM18" s="182">
        <f t="shared" si="1"/>
        <v>0</v>
      </c>
    </row>
    <row r="19" spans="1:39" x14ac:dyDescent="0.25">
      <c r="A19" s="106">
        <v>12</v>
      </c>
      <c r="B19" s="157">
        <f t="shared" si="2"/>
        <v>1</v>
      </c>
      <c r="C19" s="105"/>
      <c r="D19" s="106">
        <f>VLOOKUP(C19,FSGT_F_M_Inscr!$F$7:$K$61,2,FALSE)</f>
        <v>0</v>
      </c>
      <c r="E19" s="106">
        <f>VLOOKUP(C19,FSGT_F_M_Inscr!$F$7:$K$61,3,FALSE)</f>
        <v>0</v>
      </c>
      <c r="F19" s="106">
        <f>VLOOKUP(C19,FSGT_F_M_Inscr!$F$7:$K$61,4,FALSE)</f>
        <v>0</v>
      </c>
      <c r="G19" s="106">
        <f>VLOOKUP(C19,FSGT_F_M_Inscr!$F$7:$K$61,5,FALSE)</f>
        <v>0</v>
      </c>
      <c r="H19" s="106">
        <f>VLOOKUP(C19,FSGT_F_M_Inscr!$F$7:$K$61,6,FALSE)</f>
        <v>0</v>
      </c>
      <c r="I19" s="196"/>
      <c r="J19" s="159">
        <f t="shared" si="3"/>
        <v>0</v>
      </c>
      <c r="K19" s="109">
        <f>SUM($J$8:J19)*J19</f>
        <v>0</v>
      </c>
      <c r="L19" s="160">
        <f t="shared" si="4"/>
        <v>0</v>
      </c>
      <c r="M19" s="201" t="str">
        <f t="shared" si="5"/>
        <v/>
      </c>
      <c r="N19" s="217" t="b">
        <f t="shared" si="6"/>
        <v>0</v>
      </c>
      <c r="O19" s="225"/>
      <c r="P19" s="159">
        <f t="shared" si="7"/>
        <v>0</v>
      </c>
      <c r="Q19" s="109">
        <f>SUM($P$8:P19)*P19</f>
        <v>0</v>
      </c>
      <c r="R19" s="160">
        <f t="shared" si="8"/>
        <v>0</v>
      </c>
      <c r="S19" s="201" t="str">
        <f t="shared" si="9"/>
        <v/>
      </c>
      <c r="T19" s="217" t="b">
        <f t="shared" si="10"/>
        <v>0</v>
      </c>
      <c r="AL19" s="182" t="str">
        <f t="shared" si="0"/>
        <v>0</v>
      </c>
      <c r="AM19" s="182">
        <f t="shared" si="1"/>
        <v>0</v>
      </c>
    </row>
    <row r="20" spans="1:39" x14ac:dyDescent="0.25">
      <c r="A20" s="106">
        <v>13</v>
      </c>
      <c r="B20" s="157">
        <f t="shared" si="2"/>
        <v>1</v>
      </c>
      <c r="C20" s="105"/>
      <c r="D20" s="106">
        <f>VLOOKUP(C20,FSGT_F_M_Inscr!$F$7:$K$61,2,FALSE)</f>
        <v>0</v>
      </c>
      <c r="E20" s="106">
        <f>VLOOKUP(C20,FSGT_F_M_Inscr!$F$7:$K$61,3,FALSE)</f>
        <v>0</v>
      </c>
      <c r="F20" s="106">
        <f>VLOOKUP(C20,FSGT_F_M_Inscr!$F$7:$K$61,4,FALSE)</f>
        <v>0</v>
      </c>
      <c r="G20" s="106">
        <f>VLOOKUP(C20,FSGT_F_M_Inscr!$F$7:$K$61,5,FALSE)</f>
        <v>0</v>
      </c>
      <c r="H20" s="106">
        <f>VLOOKUP(C20,FSGT_F_M_Inscr!$F$7:$K$61,6,FALSE)</f>
        <v>0</v>
      </c>
      <c r="I20" s="196"/>
      <c r="J20" s="159">
        <f t="shared" si="3"/>
        <v>0</v>
      </c>
      <c r="K20" s="109">
        <f>SUM($J$8:J20)*J20</f>
        <v>0</v>
      </c>
      <c r="L20" s="160">
        <f t="shared" si="4"/>
        <v>0</v>
      </c>
      <c r="M20" s="201" t="str">
        <f t="shared" si="5"/>
        <v/>
      </c>
      <c r="N20" s="217" t="b">
        <f t="shared" si="6"/>
        <v>0</v>
      </c>
      <c r="O20" s="225"/>
      <c r="P20" s="159">
        <f t="shared" si="7"/>
        <v>0</v>
      </c>
      <c r="Q20" s="109">
        <f>SUM($P$8:P20)*P20</f>
        <v>0</v>
      </c>
      <c r="R20" s="160">
        <f t="shared" si="8"/>
        <v>0</v>
      </c>
      <c r="S20" s="201" t="str">
        <f t="shared" si="9"/>
        <v/>
      </c>
      <c r="T20" s="217" t="b">
        <f t="shared" si="10"/>
        <v>0</v>
      </c>
      <c r="AL20" s="182" t="str">
        <f t="shared" si="0"/>
        <v>0</v>
      </c>
      <c r="AM20" s="182">
        <f t="shared" si="1"/>
        <v>0</v>
      </c>
    </row>
    <row r="21" spans="1:39" x14ac:dyDescent="0.25">
      <c r="A21" s="106">
        <v>14</v>
      </c>
      <c r="B21" s="157">
        <f t="shared" si="2"/>
        <v>1</v>
      </c>
      <c r="C21" s="105"/>
      <c r="D21" s="106">
        <f>VLOOKUP(C21,FSGT_F_M_Inscr!$F$7:$K$61,2,FALSE)</f>
        <v>0</v>
      </c>
      <c r="E21" s="106">
        <f>VLOOKUP(C21,FSGT_F_M_Inscr!$F$7:$K$61,3,FALSE)</f>
        <v>0</v>
      </c>
      <c r="F21" s="106">
        <f>VLOOKUP(C21,FSGT_F_M_Inscr!$F$7:$K$61,4,FALSE)</f>
        <v>0</v>
      </c>
      <c r="G21" s="106">
        <f>VLOOKUP(C21,FSGT_F_M_Inscr!$F$7:$K$61,5,FALSE)</f>
        <v>0</v>
      </c>
      <c r="H21" s="106">
        <f>VLOOKUP(C21,FSGT_F_M_Inscr!$F$7:$K$61,6,FALSE)</f>
        <v>0</v>
      </c>
      <c r="I21" s="196"/>
      <c r="J21" s="159">
        <f t="shared" si="3"/>
        <v>0</v>
      </c>
      <c r="K21" s="109">
        <f>SUM($J$8:J21)*J21</f>
        <v>0</v>
      </c>
      <c r="L21" s="160">
        <f t="shared" si="4"/>
        <v>0</v>
      </c>
      <c r="M21" s="201" t="str">
        <f t="shared" si="5"/>
        <v/>
      </c>
      <c r="N21" s="217" t="b">
        <f t="shared" si="6"/>
        <v>0</v>
      </c>
      <c r="O21" s="225"/>
      <c r="P21" s="159">
        <f t="shared" si="7"/>
        <v>0</v>
      </c>
      <c r="Q21" s="109">
        <f>SUM($P$8:P21)*P21</f>
        <v>0</v>
      </c>
      <c r="R21" s="160">
        <f t="shared" si="8"/>
        <v>0</v>
      </c>
      <c r="S21" s="201" t="str">
        <f t="shared" si="9"/>
        <v/>
      </c>
      <c r="T21" s="217" t="b">
        <f t="shared" si="10"/>
        <v>0</v>
      </c>
      <c r="AL21" s="182" t="str">
        <f t="shared" si="0"/>
        <v>0</v>
      </c>
      <c r="AM21" s="182">
        <f t="shared" si="1"/>
        <v>0</v>
      </c>
    </row>
    <row r="22" spans="1:39" x14ac:dyDescent="0.25">
      <c r="A22" s="106">
        <v>15</v>
      </c>
      <c r="B22" s="157">
        <f t="shared" si="2"/>
        <v>1</v>
      </c>
      <c r="C22" s="105"/>
      <c r="D22" s="106">
        <f>VLOOKUP(C22,FSGT_F_M_Inscr!$F$7:$K$61,2,FALSE)</f>
        <v>0</v>
      </c>
      <c r="E22" s="106">
        <f>VLOOKUP(C22,FSGT_F_M_Inscr!$F$7:$K$61,3,FALSE)</f>
        <v>0</v>
      </c>
      <c r="F22" s="106">
        <f>VLOOKUP(C22,FSGT_F_M_Inscr!$F$7:$K$61,4,FALSE)</f>
        <v>0</v>
      </c>
      <c r="G22" s="106">
        <f>VLOOKUP(C22,FSGT_F_M_Inscr!$F$7:$K$61,5,FALSE)</f>
        <v>0</v>
      </c>
      <c r="H22" s="106">
        <f>VLOOKUP(C22,FSGT_F_M_Inscr!$F$7:$K$61,6,FALSE)</f>
        <v>0</v>
      </c>
      <c r="I22" s="196"/>
      <c r="J22" s="159">
        <f t="shared" si="3"/>
        <v>0</v>
      </c>
      <c r="K22" s="109">
        <f>SUM($J$8:J22)*J22</f>
        <v>0</v>
      </c>
      <c r="L22" s="160">
        <f t="shared" si="4"/>
        <v>0</v>
      </c>
      <c r="M22" s="201" t="str">
        <f t="shared" si="5"/>
        <v/>
      </c>
      <c r="N22" s="217" t="b">
        <f t="shared" si="6"/>
        <v>0</v>
      </c>
      <c r="O22" s="225"/>
      <c r="P22" s="159">
        <f t="shared" si="7"/>
        <v>0</v>
      </c>
      <c r="Q22" s="109">
        <f>SUM($P$8:P22)*P22</f>
        <v>0</v>
      </c>
      <c r="R22" s="160">
        <f t="shared" si="8"/>
        <v>0</v>
      </c>
      <c r="S22" s="201" t="str">
        <f t="shared" si="9"/>
        <v/>
      </c>
      <c r="T22" s="217" t="b">
        <f t="shared" si="10"/>
        <v>0</v>
      </c>
      <c r="AL22" s="182" t="str">
        <f t="shared" si="0"/>
        <v>0</v>
      </c>
      <c r="AM22" s="182">
        <f t="shared" si="1"/>
        <v>0</v>
      </c>
    </row>
    <row r="23" spans="1:39" x14ac:dyDescent="0.25">
      <c r="A23" s="106">
        <v>16</v>
      </c>
      <c r="B23" s="157">
        <f t="shared" si="2"/>
        <v>1</v>
      </c>
      <c r="C23" s="105"/>
      <c r="D23" s="106">
        <f>VLOOKUP(C23,FSGT_F_M_Inscr!$F$7:$K$61,2,FALSE)</f>
        <v>0</v>
      </c>
      <c r="E23" s="106">
        <f>VLOOKUP(C23,FSGT_F_M_Inscr!$F$7:$K$61,3,FALSE)</f>
        <v>0</v>
      </c>
      <c r="F23" s="106">
        <f>VLOOKUP(C23,FSGT_F_M_Inscr!$F$7:$K$61,4,FALSE)</f>
        <v>0</v>
      </c>
      <c r="G23" s="106">
        <f>VLOOKUP(C23,FSGT_F_M_Inscr!$F$7:$K$61,5,FALSE)</f>
        <v>0</v>
      </c>
      <c r="H23" s="106">
        <f>VLOOKUP(C23,FSGT_F_M_Inscr!$F$7:$K$61,6,FALSE)</f>
        <v>0</v>
      </c>
      <c r="I23" s="196"/>
      <c r="J23" s="159">
        <f t="shared" si="3"/>
        <v>0</v>
      </c>
      <c r="K23" s="109">
        <f>SUM($J$8:J23)*J23</f>
        <v>0</v>
      </c>
      <c r="L23" s="160">
        <f t="shared" si="4"/>
        <v>0</v>
      </c>
      <c r="M23" s="201" t="str">
        <f t="shared" si="5"/>
        <v/>
      </c>
      <c r="N23" s="217" t="b">
        <f t="shared" si="6"/>
        <v>0</v>
      </c>
      <c r="O23" s="225"/>
      <c r="P23" s="159">
        <f t="shared" si="7"/>
        <v>0</v>
      </c>
      <c r="Q23" s="109">
        <f>SUM($P$8:P23)*P23</f>
        <v>0</v>
      </c>
      <c r="R23" s="160">
        <f t="shared" si="8"/>
        <v>0</v>
      </c>
      <c r="S23" s="201" t="str">
        <f t="shared" si="9"/>
        <v/>
      </c>
      <c r="T23" s="217" t="b">
        <f t="shared" si="10"/>
        <v>0</v>
      </c>
      <c r="AL23" s="182" t="str">
        <f t="shared" si="0"/>
        <v>0</v>
      </c>
      <c r="AM23" s="182">
        <f t="shared" si="1"/>
        <v>0</v>
      </c>
    </row>
    <row r="24" spans="1:39" x14ac:dyDescent="0.25">
      <c r="A24" s="106">
        <v>17</v>
      </c>
      <c r="B24" s="157">
        <f t="shared" si="2"/>
        <v>1</v>
      </c>
      <c r="C24" s="105"/>
      <c r="D24" s="106">
        <f>VLOOKUP(C24,FSGT_F_M_Inscr!$F$7:$K$61,2,FALSE)</f>
        <v>0</v>
      </c>
      <c r="E24" s="106">
        <f>VLOOKUP(C24,FSGT_F_M_Inscr!$F$7:$K$61,3,FALSE)</f>
        <v>0</v>
      </c>
      <c r="F24" s="106">
        <f>VLOOKUP(C24,FSGT_F_M_Inscr!$F$7:$K$61,4,FALSE)</f>
        <v>0</v>
      </c>
      <c r="G24" s="106">
        <f>VLOOKUP(C24,FSGT_F_M_Inscr!$F$7:$K$61,5,FALSE)</f>
        <v>0</v>
      </c>
      <c r="H24" s="106">
        <f>VLOOKUP(C24,FSGT_F_M_Inscr!$F$7:$K$61,6,FALSE)</f>
        <v>0</v>
      </c>
      <c r="I24" s="196"/>
      <c r="J24" s="159">
        <f t="shared" si="3"/>
        <v>0</v>
      </c>
      <c r="K24" s="109">
        <f>SUM($J$8:J24)*J24</f>
        <v>0</v>
      </c>
      <c r="L24" s="160">
        <f t="shared" si="4"/>
        <v>0</v>
      </c>
      <c r="M24" s="201" t="str">
        <f t="shared" si="5"/>
        <v/>
      </c>
      <c r="N24" s="217" t="b">
        <f t="shared" si="6"/>
        <v>0</v>
      </c>
      <c r="O24" s="225"/>
      <c r="P24" s="159">
        <f t="shared" si="7"/>
        <v>0</v>
      </c>
      <c r="Q24" s="109">
        <f>SUM($P$8:P24)*P24</f>
        <v>0</v>
      </c>
      <c r="R24" s="160">
        <f t="shared" si="8"/>
        <v>0</v>
      </c>
      <c r="S24" s="201" t="str">
        <f t="shared" si="9"/>
        <v/>
      </c>
      <c r="T24" s="217" t="b">
        <f t="shared" si="10"/>
        <v>0</v>
      </c>
      <c r="AL24" s="182" t="str">
        <f t="shared" si="0"/>
        <v>0</v>
      </c>
      <c r="AM24" s="182">
        <f t="shared" si="1"/>
        <v>0</v>
      </c>
    </row>
    <row r="25" spans="1:39" x14ac:dyDescent="0.25">
      <c r="A25" s="106">
        <v>18</v>
      </c>
      <c r="B25" s="157">
        <f t="shared" si="2"/>
        <v>1</v>
      </c>
      <c r="C25" s="105"/>
      <c r="D25" s="106">
        <f>VLOOKUP(C25,FSGT_F_M_Inscr!$F$7:$K$61,2,FALSE)</f>
        <v>0</v>
      </c>
      <c r="E25" s="106">
        <f>VLOOKUP(C25,FSGT_F_M_Inscr!$F$7:$K$61,3,FALSE)</f>
        <v>0</v>
      </c>
      <c r="F25" s="106">
        <f>VLOOKUP(C25,FSGT_F_M_Inscr!$F$7:$K$61,4,FALSE)</f>
        <v>0</v>
      </c>
      <c r="G25" s="106">
        <f>VLOOKUP(C25,FSGT_F_M_Inscr!$F$7:$K$61,5,FALSE)</f>
        <v>0</v>
      </c>
      <c r="H25" s="106">
        <f>VLOOKUP(C25,FSGT_F_M_Inscr!$F$7:$K$61,6,FALSE)</f>
        <v>0</v>
      </c>
      <c r="I25" s="196"/>
      <c r="J25" s="159">
        <f t="shared" si="3"/>
        <v>0</v>
      </c>
      <c r="K25" s="109">
        <f>SUM($J$8:J25)*J25</f>
        <v>0</v>
      </c>
      <c r="L25" s="160">
        <f t="shared" si="4"/>
        <v>0</v>
      </c>
      <c r="M25" s="201" t="str">
        <f t="shared" si="5"/>
        <v/>
      </c>
      <c r="N25" s="217" t="b">
        <f t="shared" si="6"/>
        <v>0</v>
      </c>
      <c r="O25" s="225"/>
      <c r="P25" s="159">
        <f t="shared" si="7"/>
        <v>0</v>
      </c>
      <c r="Q25" s="109">
        <f>SUM($P$8:P25)*P25</f>
        <v>0</v>
      </c>
      <c r="R25" s="160">
        <f t="shared" si="8"/>
        <v>0</v>
      </c>
      <c r="S25" s="201" t="str">
        <f t="shared" si="9"/>
        <v/>
      </c>
      <c r="T25" s="217" t="b">
        <f t="shared" si="10"/>
        <v>0</v>
      </c>
      <c r="AL25" s="182" t="str">
        <f t="shared" si="0"/>
        <v>0</v>
      </c>
      <c r="AM25" s="182">
        <f t="shared" si="1"/>
        <v>0</v>
      </c>
    </row>
    <row r="26" spans="1:39" x14ac:dyDescent="0.25">
      <c r="A26" s="106">
        <v>19</v>
      </c>
      <c r="B26" s="157">
        <f t="shared" si="2"/>
        <v>1</v>
      </c>
      <c r="C26" s="105"/>
      <c r="D26" s="106">
        <f>VLOOKUP(C26,FSGT_F_M_Inscr!$F$7:$K$61,2,FALSE)</f>
        <v>0</v>
      </c>
      <c r="E26" s="106">
        <f>VLOOKUP(C26,FSGT_F_M_Inscr!$F$7:$K$61,3,FALSE)</f>
        <v>0</v>
      </c>
      <c r="F26" s="106">
        <f>VLOOKUP(C26,FSGT_F_M_Inscr!$F$7:$K$61,4,FALSE)</f>
        <v>0</v>
      </c>
      <c r="G26" s="106">
        <f>VLOOKUP(C26,FSGT_F_M_Inscr!$F$7:$K$61,5,FALSE)</f>
        <v>0</v>
      </c>
      <c r="H26" s="106">
        <f>VLOOKUP(C26,FSGT_F_M_Inscr!$F$7:$K$61,6,FALSE)</f>
        <v>0</v>
      </c>
      <c r="I26" s="196"/>
      <c r="J26" s="159">
        <f t="shared" si="3"/>
        <v>0</v>
      </c>
      <c r="K26" s="109">
        <f>SUM($J$8:J26)*J26</f>
        <v>0</v>
      </c>
      <c r="L26" s="160">
        <f t="shared" si="4"/>
        <v>0</v>
      </c>
      <c r="M26" s="201" t="str">
        <f t="shared" si="5"/>
        <v/>
      </c>
      <c r="N26" s="217" t="b">
        <f t="shared" si="6"/>
        <v>0</v>
      </c>
      <c r="O26" s="225"/>
      <c r="P26" s="159">
        <f t="shared" si="7"/>
        <v>0</v>
      </c>
      <c r="Q26" s="109">
        <f>SUM($P$8:P26)*P26</f>
        <v>0</v>
      </c>
      <c r="R26" s="160">
        <f t="shared" si="8"/>
        <v>0</v>
      </c>
      <c r="S26" s="201" t="str">
        <f t="shared" si="9"/>
        <v/>
      </c>
      <c r="T26" s="217" t="b">
        <f t="shared" si="10"/>
        <v>0</v>
      </c>
      <c r="AL26" s="182" t="str">
        <f t="shared" si="0"/>
        <v>0</v>
      </c>
      <c r="AM26" s="182">
        <f t="shared" si="1"/>
        <v>0</v>
      </c>
    </row>
    <row r="27" spans="1:39" x14ac:dyDescent="0.25">
      <c r="A27" s="106">
        <v>20</v>
      </c>
      <c r="B27" s="157">
        <f t="shared" si="2"/>
        <v>1</v>
      </c>
      <c r="C27" s="105"/>
      <c r="D27" s="106">
        <f>VLOOKUP(C27,FSGT_F_M_Inscr!$F$7:$K$61,2,FALSE)</f>
        <v>0</v>
      </c>
      <c r="E27" s="106">
        <f>VLOOKUP(C27,FSGT_F_M_Inscr!$F$7:$K$61,3,FALSE)</f>
        <v>0</v>
      </c>
      <c r="F27" s="106">
        <f>VLOOKUP(C27,FSGT_F_M_Inscr!$F$7:$K$61,4,FALSE)</f>
        <v>0</v>
      </c>
      <c r="G27" s="106">
        <f>VLOOKUP(C27,FSGT_F_M_Inscr!$F$7:$K$61,5,FALSE)</f>
        <v>0</v>
      </c>
      <c r="H27" s="106">
        <f>VLOOKUP(C27,FSGT_F_M_Inscr!$F$7:$K$61,6,FALSE)</f>
        <v>0</v>
      </c>
      <c r="I27" s="196"/>
      <c r="J27" s="159">
        <f t="shared" si="3"/>
        <v>0</v>
      </c>
      <c r="K27" s="109">
        <f>SUM($J$8:J27)*J27</f>
        <v>0</v>
      </c>
      <c r="L27" s="160">
        <f t="shared" si="4"/>
        <v>0</v>
      </c>
      <c r="M27" s="201" t="str">
        <f t="shared" si="5"/>
        <v/>
      </c>
      <c r="N27" s="217" t="b">
        <f t="shared" si="6"/>
        <v>0</v>
      </c>
      <c r="O27" s="225"/>
      <c r="P27" s="159">
        <f t="shared" si="7"/>
        <v>0</v>
      </c>
      <c r="Q27" s="109">
        <f>SUM($P$8:P27)*P27</f>
        <v>0</v>
      </c>
      <c r="R27" s="160">
        <f t="shared" si="8"/>
        <v>0</v>
      </c>
      <c r="S27" s="201" t="str">
        <f t="shared" si="9"/>
        <v/>
      </c>
      <c r="T27" s="217" t="b">
        <f t="shared" si="10"/>
        <v>0</v>
      </c>
      <c r="AL27" s="182" t="str">
        <f t="shared" si="0"/>
        <v>0</v>
      </c>
      <c r="AM27" s="182">
        <f t="shared" si="1"/>
        <v>0</v>
      </c>
    </row>
    <row r="28" spans="1:39" x14ac:dyDescent="0.25">
      <c r="A28" s="106">
        <v>21</v>
      </c>
      <c r="B28" s="157">
        <f t="shared" si="2"/>
        <v>1</v>
      </c>
      <c r="C28" s="105"/>
      <c r="D28" s="106">
        <f>VLOOKUP(C28,FSGT_F_M_Inscr!$F$7:$K$61,2,FALSE)</f>
        <v>0</v>
      </c>
      <c r="E28" s="106">
        <f>VLOOKUP(C28,FSGT_F_M_Inscr!$F$7:$K$61,3,FALSE)</f>
        <v>0</v>
      </c>
      <c r="F28" s="106">
        <f>VLOOKUP(C28,FSGT_F_M_Inscr!$F$7:$K$61,4,FALSE)</f>
        <v>0</v>
      </c>
      <c r="G28" s="106">
        <f>VLOOKUP(C28,FSGT_F_M_Inscr!$F$7:$K$61,5,FALSE)</f>
        <v>0</v>
      </c>
      <c r="H28" s="106">
        <f>VLOOKUP(C28,FSGT_F_M_Inscr!$F$7:$K$61,6,FALSE)</f>
        <v>0</v>
      </c>
      <c r="I28" s="196"/>
      <c r="J28" s="159">
        <f t="shared" si="3"/>
        <v>0</v>
      </c>
      <c r="K28" s="109">
        <f>SUM($J$8:J28)*J28</f>
        <v>0</v>
      </c>
      <c r="L28" s="160">
        <f t="shared" si="4"/>
        <v>0</v>
      </c>
      <c r="M28" s="201" t="str">
        <f t="shared" si="5"/>
        <v/>
      </c>
      <c r="N28" s="217" t="b">
        <f t="shared" si="6"/>
        <v>0</v>
      </c>
      <c r="O28" s="225"/>
      <c r="P28" s="159">
        <f t="shared" si="7"/>
        <v>0</v>
      </c>
      <c r="Q28" s="109">
        <f>SUM($P$8:P28)*P28</f>
        <v>0</v>
      </c>
      <c r="R28" s="160">
        <f t="shared" si="8"/>
        <v>0</v>
      </c>
      <c r="S28" s="201" t="str">
        <f t="shared" si="9"/>
        <v/>
      </c>
      <c r="T28" s="217" t="b">
        <f t="shared" si="10"/>
        <v>0</v>
      </c>
      <c r="AL28" s="182" t="str">
        <f t="shared" si="0"/>
        <v>0</v>
      </c>
      <c r="AM28" s="182">
        <f t="shared" si="1"/>
        <v>0</v>
      </c>
    </row>
    <row r="29" spans="1:39" x14ac:dyDescent="0.25">
      <c r="A29" s="106">
        <v>22</v>
      </c>
      <c r="B29" s="157">
        <f t="shared" si="2"/>
        <v>1</v>
      </c>
      <c r="C29" s="105"/>
      <c r="D29" s="106">
        <f>VLOOKUP(C29,FSGT_F_M_Inscr!$F$7:$K$61,2,FALSE)</f>
        <v>0</v>
      </c>
      <c r="E29" s="106">
        <f>VLOOKUP(C29,FSGT_F_M_Inscr!$F$7:$K$61,3,FALSE)</f>
        <v>0</v>
      </c>
      <c r="F29" s="106">
        <f>VLOOKUP(C29,FSGT_F_M_Inscr!$F$7:$K$61,4,FALSE)</f>
        <v>0</v>
      </c>
      <c r="G29" s="106">
        <f>VLOOKUP(C29,FSGT_F_M_Inscr!$F$7:$K$61,5,FALSE)</f>
        <v>0</v>
      </c>
      <c r="H29" s="106">
        <f>VLOOKUP(C29,FSGT_F_M_Inscr!$F$7:$K$61,6,FALSE)</f>
        <v>0</v>
      </c>
      <c r="I29" s="196"/>
      <c r="J29" s="159">
        <f t="shared" si="3"/>
        <v>0</v>
      </c>
      <c r="K29" s="109">
        <f>SUM($J$8:J29)*J29</f>
        <v>0</v>
      </c>
      <c r="L29" s="160">
        <f t="shared" si="4"/>
        <v>0</v>
      </c>
      <c r="M29" s="201" t="str">
        <f t="shared" si="5"/>
        <v/>
      </c>
      <c r="N29" s="217" t="b">
        <f t="shared" si="6"/>
        <v>0</v>
      </c>
      <c r="O29" s="225"/>
      <c r="P29" s="159">
        <f t="shared" si="7"/>
        <v>0</v>
      </c>
      <c r="Q29" s="109">
        <f>SUM($P$8:P29)*P29</f>
        <v>0</v>
      </c>
      <c r="R29" s="160">
        <f t="shared" si="8"/>
        <v>0</v>
      </c>
      <c r="S29" s="201" t="str">
        <f t="shared" si="9"/>
        <v/>
      </c>
      <c r="T29" s="217" t="b">
        <f t="shared" si="10"/>
        <v>0</v>
      </c>
      <c r="AL29" s="182" t="str">
        <f t="shared" si="0"/>
        <v>0</v>
      </c>
      <c r="AM29" s="182">
        <f t="shared" si="1"/>
        <v>0</v>
      </c>
    </row>
    <row r="30" spans="1:39" x14ac:dyDescent="0.25">
      <c r="A30" s="106">
        <v>23</v>
      </c>
      <c r="B30" s="157">
        <f t="shared" si="2"/>
        <v>1</v>
      </c>
      <c r="C30" s="105"/>
      <c r="D30" s="106">
        <f>VLOOKUP(C30,FSGT_F_M_Inscr!$F$7:$K$61,2,FALSE)</f>
        <v>0</v>
      </c>
      <c r="E30" s="106">
        <f>VLOOKUP(C30,FSGT_F_M_Inscr!$F$7:$K$61,3,FALSE)</f>
        <v>0</v>
      </c>
      <c r="F30" s="106">
        <f>VLOOKUP(C30,FSGT_F_M_Inscr!$F$7:$K$61,4,FALSE)</f>
        <v>0</v>
      </c>
      <c r="G30" s="106">
        <f>VLOOKUP(C30,FSGT_F_M_Inscr!$F$7:$K$61,5,FALSE)</f>
        <v>0</v>
      </c>
      <c r="H30" s="106">
        <f>VLOOKUP(C30,FSGT_F_M_Inscr!$F$7:$K$61,6,FALSE)</f>
        <v>0</v>
      </c>
      <c r="I30" s="196"/>
      <c r="J30" s="159">
        <f t="shared" si="3"/>
        <v>0</v>
      </c>
      <c r="K30" s="109">
        <f>SUM($J$8:J30)*J30</f>
        <v>0</v>
      </c>
      <c r="L30" s="160">
        <f t="shared" si="4"/>
        <v>0</v>
      </c>
      <c r="M30" s="201" t="str">
        <f t="shared" si="5"/>
        <v/>
      </c>
      <c r="N30" s="217" t="b">
        <f t="shared" si="6"/>
        <v>0</v>
      </c>
      <c r="O30" s="225"/>
      <c r="P30" s="159">
        <f t="shared" si="7"/>
        <v>0</v>
      </c>
      <c r="Q30" s="109">
        <f>SUM($P$8:P30)*P30</f>
        <v>0</v>
      </c>
      <c r="R30" s="160">
        <f t="shared" si="8"/>
        <v>0</v>
      </c>
      <c r="S30" s="201" t="str">
        <f t="shared" si="9"/>
        <v/>
      </c>
      <c r="T30" s="217" t="b">
        <f t="shared" si="10"/>
        <v>0</v>
      </c>
      <c r="AL30" s="182" t="str">
        <f t="shared" si="0"/>
        <v>0</v>
      </c>
      <c r="AM30" s="182">
        <f t="shared" si="1"/>
        <v>0</v>
      </c>
    </row>
    <row r="31" spans="1:39" x14ac:dyDescent="0.25">
      <c r="A31" s="106">
        <v>24</v>
      </c>
      <c r="B31" s="157">
        <f t="shared" si="2"/>
        <v>1</v>
      </c>
      <c r="C31" s="105"/>
      <c r="D31" s="106">
        <f>VLOOKUP(C31,FSGT_F_M_Inscr!$F$7:$K$61,2,FALSE)</f>
        <v>0</v>
      </c>
      <c r="E31" s="106">
        <f>VLOOKUP(C31,FSGT_F_M_Inscr!$F$7:$K$61,3,FALSE)</f>
        <v>0</v>
      </c>
      <c r="F31" s="106">
        <f>VLOOKUP(C31,FSGT_F_M_Inscr!$F$7:$K$61,4,FALSE)</f>
        <v>0</v>
      </c>
      <c r="G31" s="106">
        <f>VLOOKUP(C31,FSGT_F_M_Inscr!$F$7:$K$61,5,FALSE)</f>
        <v>0</v>
      </c>
      <c r="H31" s="106">
        <f>VLOOKUP(C31,FSGT_F_M_Inscr!$F$7:$K$61,6,FALSE)</f>
        <v>0</v>
      </c>
      <c r="I31" s="196"/>
      <c r="J31" s="159">
        <f t="shared" si="3"/>
        <v>0</v>
      </c>
      <c r="K31" s="109">
        <f>SUM($J$8:J31)*J31</f>
        <v>0</v>
      </c>
      <c r="L31" s="160">
        <f t="shared" si="4"/>
        <v>0</v>
      </c>
      <c r="M31" s="201" t="str">
        <f t="shared" si="5"/>
        <v/>
      </c>
      <c r="N31" s="217" t="b">
        <f t="shared" si="6"/>
        <v>0</v>
      </c>
      <c r="O31" s="225"/>
      <c r="P31" s="159">
        <f t="shared" si="7"/>
        <v>0</v>
      </c>
      <c r="Q31" s="109">
        <f>SUM($P$8:P31)*P31</f>
        <v>0</v>
      </c>
      <c r="R31" s="160">
        <f t="shared" si="8"/>
        <v>0</v>
      </c>
      <c r="S31" s="201" t="str">
        <f t="shared" si="9"/>
        <v/>
      </c>
      <c r="T31" s="217" t="b">
        <f t="shared" si="10"/>
        <v>0</v>
      </c>
      <c r="AL31" s="182" t="str">
        <f t="shared" si="0"/>
        <v>0</v>
      </c>
      <c r="AM31" s="182">
        <f t="shared" si="1"/>
        <v>0</v>
      </c>
    </row>
    <row r="32" spans="1:39" x14ac:dyDescent="0.25">
      <c r="A32" s="106">
        <v>25</v>
      </c>
      <c r="B32" s="157">
        <f t="shared" si="2"/>
        <v>1</v>
      </c>
      <c r="C32" s="105"/>
      <c r="D32" s="106">
        <f>VLOOKUP(C32,FSGT_F_M_Inscr!$F$7:$K$61,2,FALSE)</f>
        <v>0</v>
      </c>
      <c r="E32" s="106">
        <f>VLOOKUP(C32,FSGT_F_M_Inscr!$F$7:$K$61,3,FALSE)</f>
        <v>0</v>
      </c>
      <c r="F32" s="106">
        <f>VLOOKUP(C32,FSGT_F_M_Inscr!$F$7:$K$61,4,FALSE)</f>
        <v>0</v>
      </c>
      <c r="G32" s="106">
        <f>VLOOKUP(C32,FSGT_F_M_Inscr!$F$7:$K$61,5,FALSE)</f>
        <v>0</v>
      </c>
      <c r="H32" s="106">
        <f>VLOOKUP(C32,FSGT_F_M_Inscr!$F$7:$K$61,6,FALSE)</f>
        <v>0</v>
      </c>
      <c r="I32" s="196"/>
      <c r="J32" s="159">
        <f t="shared" si="3"/>
        <v>0</v>
      </c>
      <c r="K32" s="109">
        <f>SUM($J$8:J32)*J32</f>
        <v>0</v>
      </c>
      <c r="L32" s="160">
        <f t="shared" si="4"/>
        <v>0</v>
      </c>
      <c r="M32" s="201" t="str">
        <f t="shared" si="5"/>
        <v/>
      </c>
      <c r="N32" s="217" t="b">
        <f t="shared" si="6"/>
        <v>0</v>
      </c>
      <c r="O32" s="225"/>
      <c r="P32" s="159">
        <f t="shared" si="7"/>
        <v>0</v>
      </c>
      <c r="Q32" s="109">
        <f>SUM($P$8:P32)*P32</f>
        <v>0</v>
      </c>
      <c r="R32" s="160">
        <f t="shared" si="8"/>
        <v>0</v>
      </c>
      <c r="S32" s="201" t="str">
        <f t="shared" si="9"/>
        <v/>
      </c>
      <c r="T32" s="217" t="b">
        <f t="shared" si="10"/>
        <v>0</v>
      </c>
      <c r="AL32" s="182" t="str">
        <f t="shared" si="0"/>
        <v>0</v>
      </c>
      <c r="AM32" s="182">
        <f t="shared" si="1"/>
        <v>0</v>
      </c>
    </row>
    <row r="33" spans="1:39" x14ac:dyDescent="0.25">
      <c r="A33" s="106">
        <v>26</v>
      </c>
      <c r="B33" s="157">
        <f t="shared" si="2"/>
        <v>1</v>
      </c>
      <c r="C33" s="105"/>
      <c r="D33" s="106">
        <f>VLOOKUP(C33,FSGT_F_M_Inscr!$F$7:$K$61,2,FALSE)</f>
        <v>0</v>
      </c>
      <c r="E33" s="106">
        <f>VLOOKUP(C33,FSGT_F_M_Inscr!$F$7:$K$61,3,FALSE)</f>
        <v>0</v>
      </c>
      <c r="F33" s="106">
        <f>VLOOKUP(C33,FSGT_F_M_Inscr!$F$7:$K$61,4,FALSE)</f>
        <v>0</v>
      </c>
      <c r="G33" s="106">
        <f>VLOOKUP(C33,FSGT_F_M_Inscr!$F$7:$K$61,5,FALSE)</f>
        <v>0</v>
      </c>
      <c r="H33" s="106">
        <f>VLOOKUP(C33,FSGT_F_M_Inscr!$F$7:$K$61,6,FALSE)</f>
        <v>0</v>
      </c>
      <c r="I33" s="196"/>
      <c r="J33" s="159">
        <f t="shared" si="3"/>
        <v>0</v>
      </c>
      <c r="K33" s="109">
        <f>SUM($J$8:J33)*J33</f>
        <v>0</v>
      </c>
      <c r="L33" s="160">
        <f t="shared" si="4"/>
        <v>0</v>
      </c>
      <c r="M33" s="201" t="str">
        <f t="shared" si="5"/>
        <v/>
      </c>
      <c r="N33" s="217" t="b">
        <f t="shared" si="6"/>
        <v>0</v>
      </c>
      <c r="O33" s="225"/>
      <c r="P33" s="159">
        <f t="shared" si="7"/>
        <v>0</v>
      </c>
      <c r="Q33" s="109">
        <f>SUM($P$8:P33)*P33</f>
        <v>0</v>
      </c>
      <c r="R33" s="160">
        <f t="shared" si="8"/>
        <v>0</v>
      </c>
      <c r="S33" s="201" t="str">
        <f t="shared" si="9"/>
        <v/>
      </c>
      <c r="T33" s="217" t="b">
        <f t="shared" si="10"/>
        <v>0</v>
      </c>
      <c r="AL33" s="182" t="str">
        <f t="shared" si="0"/>
        <v>0</v>
      </c>
      <c r="AM33" s="182">
        <f t="shared" si="1"/>
        <v>0</v>
      </c>
    </row>
    <row r="34" spans="1:39" x14ac:dyDescent="0.25">
      <c r="A34" s="106">
        <v>27</v>
      </c>
      <c r="B34" s="157">
        <f t="shared" si="2"/>
        <v>1</v>
      </c>
      <c r="C34" s="105"/>
      <c r="D34" s="106">
        <f>VLOOKUP(C34,FSGT_F_M_Inscr!$F$7:$K$61,2,FALSE)</f>
        <v>0</v>
      </c>
      <c r="E34" s="106">
        <f>VLOOKUP(C34,FSGT_F_M_Inscr!$F$7:$K$61,3,FALSE)</f>
        <v>0</v>
      </c>
      <c r="F34" s="106">
        <f>VLOOKUP(C34,FSGT_F_M_Inscr!$F$7:$K$61,4,FALSE)</f>
        <v>0</v>
      </c>
      <c r="G34" s="106">
        <f>VLOOKUP(C34,FSGT_F_M_Inscr!$F$7:$K$61,5,FALSE)</f>
        <v>0</v>
      </c>
      <c r="H34" s="106">
        <f>VLOOKUP(C34,FSGT_F_M_Inscr!$F$7:$K$61,6,FALSE)</f>
        <v>0</v>
      </c>
      <c r="I34" s="196"/>
      <c r="J34" s="159">
        <f t="shared" si="3"/>
        <v>0</v>
      </c>
      <c r="K34" s="109">
        <f>SUM($J$8:J34)*J34</f>
        <v>0</v>
      </c>
      <c r="L34" s="160">
        <f t="shared" si="4"/>
        <v>0</v>
      </c>
      <c r="M34" s="201" t="str">
        <f t="shared" si="5"/>
        <v/>
      </c>
      <c r="N34" s="217" t="b">
        <f t="shared" si="6"/>
        <v>0</v>
      </c>
      <c r="O34" s="225"/>
      <c r="P34" s="159">
        <f t="shared" si="7"/>
        <v>0</v>
      </c>
      <c r="Q34" s="109">
        <f>SUM($P$8:P34)*P34</f>
        <v>0</v>
      </c>
      <c r="R34" s="160">
        <f t="shared" si="8"/>
        <v>0</v>
      </c>
      <c r="S34" s="201" t="str">
        <f t="shared" si="9"/>
        <v/>
      </c>
      <c r="T34" s="217" t="b">
        <f t="shared" si="10"/>
        <v>0</v>
      </c>
      <c r="AL34" s="182" t="str">
        <f t="shared" si="0"/>
        <v>0</v>
      </c>
      <c r="AM34" s="182">
        <f t="shared" si="1"/>
        <v>0</v>
      </c>
    </row>
    <row r="35" spans="1:39" x14ac:dyDescent="0.25">
      <c r="A35" s="106">
        <v>28</v>
      </c>
      <c r="B35" s="157">
        <f t="shared" si="2"/>
        <v>1</v>
      </c>
      <c r="C35" s="105"/>
      <c r="D35" s="106">
        <f>VLOOKUP(C35,FSGT_F_M_Inscr!$F$7:$K$61,2,FALSE)</f>
        <v>0</v>
      </c>
      <c r="E35" s="106">
        <f>VLOOKUP(C35,FSGT_F_M_Inscr!$F$7:$K$61,3,FALSE)</f>
        <v>0</v>
      </c>
      <c r="F35" s="106">
        <f>VLOOKUP(C35,FSGT_F_M_Inscr!$F$7:$K$61,4,FALSE)</f>
        <v>0</v>
      </c>
      <c r="G35" s="106">
        <f>VLOOKUP(C35,FSGT_F_M_Inscr!$F$7:$K$61,5,FALSE)</f>
        <v>0</v>
      </c>
      <c r="H35" s="106">
        <f>VLOOKUP(C35,FSGT_F_M_Inscr!$F$7:$K$61,6,FALSE)</f>
        <v>0</v>
      </c>
      <c r="I35" s="196"/>
      <c r="J35" s="159">
        <f t="shared" si="3"/>
        <v>0</v>
      </c>
      <c r="K35" s="109">
        <f>SUM($J$8:J35)*J35</f>
        <v>0</v>
      </c>
      <c r="L35" s="160">
        <f t="shared" si="4"/>
        <v>0</v>
      </c>
      <c r="M35" s="201" t="str">
        <f t="shared" si="5"/>
        <v/>
      </c>
      <c r="N35" s="217" t="b">
        <f t="shared" si="6"/>
        <v>0</v>
      </c>
      <c r="O35" s="225"/>
      <c r="P35" s="159">
        <f t="shared" si="7"/>
        <v>0</v>
      </c>
      <c r="Q35" s="109">
        <f>SUM($P$8:P35)*P35</f>
        <v>0</v>
      </c>
      <c r="R35" s="160">
        <f t="shared" si="8"/>
        <v>0</v>
      </c>
      <c r="S35" s="201" t="str">
        <f t="shared" si="9"/>
        <v/>
      </c>
      <c r="T35" s="217" t="b">
        <f t="shared" si="10"/>
        <v>0</v>
      </c>
      <c r="AL35" s="182" t="str">
        <f t="shared" si="0"/>
        <v>0</v>
      </c>
      <c r="AM35" s="182">
        <f t="shared" si="1"/>
        <v>0</v>
      </c>
    </row>
    <row r="36" spans="1:39" x14ac:dyDescent="0.25">
      <c r="A36" s="106">
        <v>29</v>
      </c>
      <c r="B36" s="157">
        <f t="shared" si="2"/>
        <v>1</v>
      </c>
      <c r="C36" s="105"/>
      <c r="D36" s="106">
        <f>VLOOKUP(C36,FSGT_F_M_Inscr!$F$7:$K$61,2,FALSE)</f>
        <v>0</v>
      </c>
      <c r="E36" s="106">
        <f>VLOOKUP(C36,FSGT_F_M_Inscr!$F$7:$K$61,3,FALSE)</f>
        <v>0</v>
      </c>
      <c r="F36" s="106">
        <f>VLOOKUP(C36,FSGT_F_M_Inscr!$F$7:$K$61,4,FALSE)</f>
        <v>0</v>
      </c>
      <c r="G36" s="106">
        <f>VLOOKUP(C36,FSGT_F_M_Inscr!$F$7:$K$61,5,FALSE)</f>
        <v>0</v>
      </c>
      <c r="H36" s="106">
        <f>VLOOKUP(C36,FSGT_F_M_Inscr!$F$7:$K$61,6,FALSE)</f>
        <v>0</v>
      </c>
      <c r="I36" s="196"/>
      <c r="J36" s="159">
        <f t="shared" si="3"/>
        <v>0</v>
      </c>
      <c r="K36" s="109">
        <f>SUM($J$8:J36)*J36</f>
        <v>0</v>
      </c>
      <c r="L36" s="160">
        <f t="shared" si="4"/>
        <v>0</v>
      </c>
      <c r="M36" s="201" t="str">
        <f t="shared" si="5"/>
        <v/>
      </c>
      <c r="N36" s="217" t="b">
        <f t="shared" si="6"/>
        <v>0</v>
      </c>
      <c r="O36" s="225"/>
      <c r="P36" s="159">
        <f t="shared" si="7"/>
        <v>0</v>
      </c>
      <c r="Q36" s="109">
        <f>SUM($P$8:P36)*P36</f>
        <v>0</v>
      </c>
      <c r="R36" s="160">
        <f t="shared" si="8"/>
        <v>0</v>
      </c>
      <c r="S36" s="201" t="str">
        <f t="shared" si="9"/>
        <v/>
      </c>
      <c r="T36" s="217" t="b">
        <f t="shared" si="10"/>
        <v>0</v>
      </c>
      <c r="AL36" s="182" t="str">
        <f t="shared" si="0"/>
        <v>0</v>
      </c>
      <c r="AM36" s="182">
        <f t="shared" si="1"/>
        <v>0</v>
      </c>
    </row>
    <row r="37" spans="1:39" x14ac:dyDescent="0.25">
      <c r="A37" s="106">
        <v>30</v>
      </c>
      <c r="B37" s="157">
        <f t="shared" si="2"/>
        <v>1</v>
      </c>
      <c r="C37" s="105"/>
      <c r="D37" s="106">
        <f>VLOOKUP(C37,FSGT_F_M_Inscr!$F$7:$K$61,2,FALSE)</f>
        <v>0</v>
      </c>
      <c r="E37" s="106">
        <f>VLOOKUP(C37,FSGT_F_M_Inscr!$F$7:$K$61,3,FALSE)</f>
        <v>0</v>
      </c>
      <c r="F37" s="106">
        <f>VLOOKUP(C37,FSGT_F_M_Inscr!$F$7:$K$61,4,FALSE)</f>
        <v>0</v>
      </c>
      <c r="G37" s="106">
        <f>VLOOKUP(C37,FSGT_F_M_Inscr!$F$7:$K$61,5,FALSE)</f>
        <v>0</v>
      </c>
      <c r="H37" s="106">
        <f>VLOOKUP(C37,FSGT_F_M_Inscr!$F$7:$K$61,6,FALSE)</f>
        <v>0</v>
      </c>
      <c r="I37" s="196"/>
      <c r="J37" s="159">
        <f t="shared" si="3"/>
        <v>0</v>
      </c>
      <c r="K37" s="109">
        <f>SUM($J$8:J37)*J37</f>
        <v>0</v>
      </c>
      <c r="L37" s="160">
        <f t="shared" si="4"/>
        <v>0</v>
      </c>
      <c r="M37" s="201" t="str">
        <f t="shared" si="5"/>
        <v/>
      </c>
      <c r="N37" s="217" t="b">
        <f t="shared" si="6"/>
        <v>0</v>
      </c>
      <c r="O37" s="225"/>
      <c r="P37" s="159">
        <f t="shared" si="7"/>
        <v>0</v>
      </c>
      <c r="Q37" s="109">
        <f>SUM($P$8:P37)*P37</f>
        <v>0</v>
      </c>
      <c r="R37" s="160">
        <f t="shared" si="8"/>
        <v>0</v>
      </c>
      <c r="S37" s="201" t="str">
        <f t="shared" si="9"/>
        <v/>
      </c>
      <c r="T37" s="217" t="b">
        <f t="shared" si="10"/>
        <v>0</v>
      </c>
      <c r="AL37" s="182" t="str">
        <f t="shared" si="0"/>
        <v>0</v>
      </c>
      <c r="AM37" s="182">
        <f t="shared" si="1"/>
        <v>0</v>
      </c>
    </row>
    <row r="38" spans="1:39" x14ac:dyDescent="0.25">
      <c r="A38" s="106">
        <v>31</v>
      </c>
      <c r="B38" s="157">
        <f t="shared" si="2"/>
        <v>1</v>
      </c>
      <c r="C38" s="105"/>
      <c r="D38" s="106">
        <f>VLOOKUP(C38,FSGT_F_M_Inscr!$F$7:$K$61,2,FALSE)</f>
        <v>0</v>
      </c>
      <c r="E38" s="106">
        <f>VLOOKUP(C38,FSGT_F_M_Inscr!$F$7:$K$61,3,FALSE)</f>
        <v>0</v>
      </c>
      <c r="F38" s="106">
        <f>VLOOKUP(C38,FSGT_F_M_Inscr!$F$7:$K$61,4,FALSE)</f>
        <v>0</v>
      </c>
      <c r="G38" s="106">
        <f>VLOOKUP(C38,FSGT_F_M_Inscr!$F$7:$K$61,5,FALSE)</f>
        <v>0</v>
      </c>
      <c r="H38" s="106">
        <f>VLOOKUP(C38,FSGT_F_M_Inscr!$F$7:$K$61,6,FALSE)</f>
        <v>0</v>
      </c>
      <c r="I38" s="196"/>
      <c r="J38" s="159">
        <f t="shared" si="3"/>
        <v>0</v>
      </c>
      <c r="K38" s="109">
        <f>SUM($J$8:J38)*J38</f>
        <v>0</v>
      </c>
      <c r="L38" s="160">
        <f t="shared" si="4"/>
        <v>0</v>
      </c>
      <c r="M38" s="201" t="str">
        <f t="shared" si="5"/>
        <v/>
      </c>
      <c r="N38" s="217" t="b">
        <f t="shared" si="6"/>
        <v>0</v>
      </c>
      <c r="O38" s="225"/>
      <c r="P38" s="159">
        <f t="shared" si="7"/>
        <v>0</v>
      </c>
      <c r="Q38" s="109">
        <f>SUM($P$8:P38)*P38</f>
        <v>0</v>
      </c>
      <c r="R38" s="160">
        <f t="shared" si="8"/>
        <v>0</v>
      </c>
      <c r="S38" s="201" t="str">
        <f t="shared" si="9"/>
        <v/>
      </c>
      <c r="T38" s="217" t="b">
        <f t="shared" si="10"/>
        <v>0</v>
      </c>
      <c r="AL38" s="182" t="str">
        <f t="shared" si="0"/>
        <v>0</v>
      </c>
      <c r="AM38" s="182">
        <f t="shared" si="1"/>
        <v>0</v>
      </c>
    </row>
    <row r="39" spans="1:39" x14ac:dyDescent="0.25">
      <c r="A39" s="106">
        <v>32</v>
      </c>
      <c r="B39" s="157">
        <f t="shared" si="2"/>
        <v>1</v>
      </c>
      <c r="C39" s="105"/>
      <c r="D39" s="106">
        <f>VLOOKUP(C39,FSGT_F_M_Inscr!$F$7:$K$61,2,FALSE)</f>
        <v>0</v>
      </c>
      <c r="E39" s="106">
        <f>VLOOKUP(C39,FSGT_F_M_Inscr!$F$7:$K$61,3,FALSE)</f>
        <v>0</v>
      </c>
      <c r="F39" s="106">
        <f>VLOOKUP(C39,FSGT_F_M_Inscr!$F$7:$K$61,4,FALSE)</f>
        <v>0</v>
      </c>
      <c r="G39" s="106">
        <f>VLOOKUP(C39,FSGT_F_M_Inscr!$F$7:$K$61,5,FALSE)</f>
        <v>0</v>
      </c>
      <c r="H39" s="106">
        <f>VLOOKUP(C39,FSGT_F_M_Inscr!$F$7:$K$61,6,FALSE)</f>
        <v>0</v>
      </c>
      <c r="I39" s="196"/>
      <c r="J39" s="159">
        <f t="shared" si="3"/>
        <v>0</v>
      </c>
      <c r="K39" s="109">
        <f>SUM($J$8:J39)*J39</f>
        <v>0</v>
      </c>
      <c r="L39" s="160">
        <f t="shared" si="4"/>
        <v>0</v>
      </c>
      <c r="M39" s="201" t="str">
        <f t="shared" si="5"/>
        <v/>
      </c>
      <c r="N39" s="217" t="b">
        <f t="shared" si="6"/>
        <v>0</v>
      </c>
      <c r="O39" s="225"/>
      <c r="P39" s="159">
        <f t="shared" si="7"/>
        <v>0</v>
      </c>
      <c r="Q39" s="109">
        <f>SUM($P$8:P39)*P39</f>
        <v>0</v>
      </c>
      <c r="R39" s="160">
        <f t="shared" si="8"/>
        <v>0</v>
      </c>
      <c r="S39" s="201" t="str">
        <f t="shared" si="9"/>
        <v/>
      </c>
      <c r="T39" s="217" t="b">
        <f t="shared" si="10"/>
        <v>0</v>
      </c>
      <c r="AL39" s="182" t="str">
        <f t="shared" si="0"/>
        <v>0</v>
      </c>
      <c r="AM39" s="182">
        <f t="shared" si="1"/>
        <v>0</v>
      </c>
    </row>
    <row r="40" spans="1:39" x14ac:dyDescent="0.25">
      <c r="A40" s="106">
        <v>33</v>
      </c>
      <c r="B40" s="157">
        <f t="shared" si="2"/>
        <v>1</v>
      </c>
      <c r="C40" s="105"/>
      <c r="D40" s="106">
        <f>VLOOKUP(C40,FSGT_F_M_Inscr!$F$7:$K$61,2,FALSE)</f>
        <v>0</v>
      </c>
      <c r="E40" s="106">
        <f>VLOOKUP(C40,FSGT_F_M_Inscr!$F$7:$K$61,3,FALSE)</f>
        <v>0</v>
      </c>
      <c r="F40" s="106">
        <f>VLOOKUP(C40,FSGT_F_M_Inscr!$F$7:$K$61,4,FALSE)</f>
        <v>0</v>
      </c>
      <c r="G40" s="106">
        <f>VLOOKUP(C40,FSGT_F_M_Inscr!$F$7:$K$61,5,FALSE)</f>
        <v>0</v>
      </c>
      <c r="H40" s="106">
        <f>VLOOKUP(C40,FSGT_F_M_Inscr!$F$7:$K$61,6,FALSE)</f>
        <v>0</v>
      </c>
      <c r="I40" s="196"/>
      <c r="J40" s="159">
        <f t="shared" si="3"/>
        <v>0</v>
      </c>
      <c r="K40" s="109">
        <f>SUM($J$8:J40)*J40</f>
        <v>0</v>
      </c>
      <c r="L40" s="160">
        <f t="shared" si="4"/>
        <v>0</v>
      </c>
      <c r="M40" s="201" t="str">
        <f t="shared" si="5"/>
        <v/>
      </c>
      <c r="N40" s="217" t="b">
        <f t="shared" si="6"/>
        <v>0</v>
      </c>
      <c r="O40" s="225"/>
      <c r="P40" s="159">
        <f t="shared" si="7"/>
        <v>0</v>
      </c>
      <c r="Q40" s="109">
        <f>SUM($P$8:P40)*P40</f>
        <v>0</v>
      </c>
      <c r="R40" s="160">
        <f t="shared" si="8"/>
        <v>0</v>
      </c>
      <c r="S40" s="201" t="str">
        <f t="shared" si="9"/>
        <v/>
      </c>
      <c r="T40" s="217" t="b">
        <f t="shared" si="10"/>
        <v>0</v>
      </c>
      <c r="AL40" s="182" t="str">
        <f t="shared" si="0"/>
        <v>0</v>
      </c>
      <c r="AM40" s="182">
        <f t="shared" si="1"/>
        <v>0</v>
      </c>
    </row>
    <row r="41" spans="1:39" x14ac:dyDescent="0.25">
      <c r="A41" s="106">
        <v>34</v>
      </c>
      <c r="B41" s="157">
        <f t="shared" si="2"/>
        <v>1</v>
      </c>
      <c r="C41" s="105"/>
      <c r="D41" s="106">
        <f>VLOOKUP(C41,FSGT_F_M_Inscr!$F$7:$K$61,2,FALSE)</f>
        <v>0</v>
      </c>
      <c r="E41" s="106">
        <f>VLOOKUP(C41,FSGT_F_M_Inscr!$F$7:$K$61,3,FALSE)</f>
        <v>0</v>
      </c>
      <c r="F41" s="106">
        <f>VLOOKUP(C41,FSGT_F_M_Inscr!$F$7:$K$61,4,FALSE)</f>
        <v>0</v>
      </c>
      <c r="G41" s="106">
        <f>VLOOKUP(C41,FSGT_F_M_Inscr!$F$7:$K$61,5,FALSE)</f>
        <v>0</v>
      </c>
      <c r="H41" s="106">
        <f>VLOOKUP(C41,FSGT_F_M_Inscr!$F$7:$K$61,6,FALSE)</f>
        <v>0</v>
      </c>
      <c r="I41" s="196"/>
      <c r="J41" s="159">
        <f t="shared" si="3"/>
        <v>0</v>
      </c>
      <c r="K41" s="109">
        <f>SUM($J$8:J41)*J41</f>
        <v>0</v>
      </c>
      <c r="L41" s="160">
        <f t="shared" si="4"/>
        <v>0</v>
      </c>
      <c r="M41" s="201" t="str">
        <f t="shared" si="5"/>
        <v/>
      </c>
      <c r="N41" s="217" t="b">
        <f t="shared" si="6"/>
        <v>0</v>
      </c>
      <c r="O41" s="225"/>
      <c r="P41" s="159">
        <f t="shared" si="7"/>
        <v>0</v>
      </c>
      <c r="Q41" s="109">
        <f>SUM($P$8:P41)*P41</f>
        <v>0</v>
      </c>
      <c r="R41" s="160">
        <f t="shared" si="8"/>
        <v>0</v>
      </c>
      <c r="S41" s="201" t="str">
        <f t="shared" si="9"/>
        <v/>
      </c>
      <c r="T41" s="217" t="b">
        <f t="shared" si="10"/>
        <v>0</v>
      </c>
      <c r="AL41" s="182" t="str">
        <f t="shared" si="0"/>
        <v>0</v>
      </c>
      <c r="AM41" s="182">
        <f t="shared" si="1"/>
        <v>0</v>
      </c>
    </row>
    <row r="42" spans="1:39" x14ac:dyDescent="0.25">
      <c r="A42" s="106">
        <v>35</v>
      </c>
      <c r="B42" s="157">
        <f t="shared" si="2"/>
        <v>1</v>
      </c>
      <c r="C42" s="105"/>
      <c r="D42" s="106">
        <f>VLOOKUP(C42,FSGT_F_M_Inscr!$F$7:$K$61,2,FALSE)</f>
        <v>0</v>
      </c>
      <c r="E42" s="106">
        <f>VLOOKUP(C42,FSGT_F_M_Inscr!$F$7:$K$61,3,FALSE)</f>
        <v>0</v>
      </c>
      <c r="F42" s="106">
        <f>VLOOKUP(C42,FSGT_F_M_Inscr!$F$7:$K$61,4,FALSE)</f>
        <v>0</v>
      </c>
      <c r="G42" s="106">
        <f>VLOOKUP(C42,FSGT_F_M_Inscr!$F$7:$K$61,5,FALSE)</f>
        <v>0</v>
      </c>
      <c r="H42" s="106">
        <f>VLOOKUP(C42,FSGT_F_M_Inscr!$F$7:$K$61,6,FALSE)</f>
        <v>0</v>
      </c>
      <c r="I42" s="196"/>
      <c r="J42" s="159">
        <f t="shared" si="3"/>
        <v>0</v>
      </c>
      <c r="K42" s="109">
        <f>SUM($J$8:J42)*J42</f>
        <v>0</v>
      </c>
      <c r="L42" s="160">
        <f t="shared" si="4"/>
        <v>0</v>
      </c>
      <c r="M42" s="201" t="str">
        <f t="shared" si="5"/>
        <v/>
      </c>
      <c r="N42" s="217" t="b">
        <f t="shared" si="6"/>
        <v>0</v>
      </c>
      <c r="O42" s="225"/>
      <c r="P42" s="159">
        <f t="shared" si="7"/>
        <v>0</v>
      </c>
      <c r="Q42" s="109">
        <f>SUM($P$8:P42)*P42</f>
        <v>0</v>
      </c>
      <c r="R42" s="160">
        <f t="shared" si="8"/>
        <v>0</v>
      </c>
      <c r="S42" s="201" t="str">
        <f t="shared" si="9"/>
        <v/>
      </c>
      <c r="T42" s="217" t="b">
        <f t="shared" si="10"/>
        <v>0</v>
      </c>
      <c r="AL42" s="182" t="str">
        <f t="shared" si="0"/>
        <v>0</v>
      </c>
      <c r="AM42" s="182">
        <f t="shared" si="1"/>
        <v>0</v>
      </c>
    </row>
    <row r="43" spans="1:39" x14ac:dyDescent="0.25">
      <c r="A43" s="106">
        <v>36</v>
      </c>
      <c r="B43" s="157">
        <f t="shared" si="2"/>
        <v>1</v>
      </c>
      <c r="C43" s="105"/>
      <c r="D43" s="106">
        <f>VLOOKUP(C43,FSGT_F_M_Inscr!$F$7:$K$61,2,FALSE)</f>
        <v>0</v>
      </c>
      <c r="E43" s="106">
        <f>VLOOKUP(C43,FSGT_F_M_Inscr!$F$7:$K$61,3,FALSE)</f>
        <v>0</v>
      </c>
      <c r="F43" s="106">
        <f>VLOOKUP(C43,FSGT_F_M_Inscr!$F$7:$K$61,4,FALSE)</f>
        <v>0</v>
      </c>
      <c r="G43" s="106">
        <f>VLOOKUP(C43,FSGT_F_M_Inscr!$F$7:$K$61,5,FALSE)</f>
        <v>0</v>
      </c>
      <c r="H43" s="106">
        <f>VLOOKUP(C43,FSGT_F_M_Inscr!$F$7:$K$61,6,FALSE)</f>
        <v>0</v>
      </c>
      <c r="I43" s="196"/>
      <c r="J43" s="159">
        <f t="shared" si="3"/>
        <v>0</v>
      </c>
      <c r="K43" s="109">
        <f>SUM($J$8:J43)*J43</f>
        <v>0</v>
      </c>
      <c r="L43" s="160">
        <f t="shared" si="4"/>
        <v>0</v>
      </c>
      <c r="M43" s="201" t="str">
        <f t="shared" si="5"/>
        <v/>
      </c>
      <c r="N43" s="217" t="b">
        <f t="shared" si="6"/>
        <v>0</v>
      </c>
      <c r="O43" s="225"/>
      <c r="P43" s="159">
        <f t="shared" si="7"/>
        <v>0</v>
      </c>
      <c r="Q43" s="109">
        <f>SUM($P$8:P43)*P43</f>
        <v>0</v>
      </c>
      <c r="R43" s="160">
        <f t="shared" si="8"/>
        <v>0</v>
      </c>
      <c r="S43" s="201" t="str">
        <f t="shared" si="9"/>
        <v/>
      </c>
      <c r="T43" s="217" t="b">
        <f t="shared" si="10"/>
        <v>0</v>
      </c>
      <c r="AL43" s="182" t="str">
        <f t="shared" si="0"/>
        <v>0</v>
      </c>
      <c r="AM43" s="182">
        <f t="shared" si="1"/>
        <v>0</v>
      </c>
    </row>
    <row r="44" spans="1:39" x14ac:dyDescent="0.25">
      <c r="A44" s="106">
        <v>37</v>
      </c>
      <c r="B44" s="157">
        <f t="shared" si="2"/>
        <v>1</v>
      </c>
      <c r="C44" s="105"/>
      <c r="D44" s="106">
        <f>VLOOKUP(C44,FSGT_F_M_Inscr!$F$7:$K$61,2,FALSE)</f>
        <v>0</v>
      </c>
      <c r="E44" s="106">
        <f>VLOOKUP(C44,FSGT_F_M_Inscr!$F$7:$K$61,3,FALSE)</f>
        <v>0</v>
      </c>
      <c r="F44" s="106">
        <f>VLOOKUP(C44,FSGT_F_M_Inscr!$F$7:$K$61,4,FALSE)</f>
        <v>0</v>
      </c>
      <c r="G44" s="106">
        <f>VLOOKUP(C44,FSGT_F_M_Inscr!$F$7:$K$61,5,FALSE)</f>
        <v>0</v>
      </c>
      <c r="H44" s="106">
        <f>VLOOKUP(C44,FSGT_F_M_Inscr!$F$7:$K$61,6,FALSE)</f>
        <v>0</v>
      </c>
      <c r="I44" s="196"/>
      <c r="J44" s="159">
        <f t="shared" si="3"/>
        <v>0</v>
      </c>
      <c r="K44" s="109">
        <f>SUM($J$8:J44)*J44</f>
        <v>0</v>
      </c>
      <c r="L44" s="160">
        <f t="shared" si="4"/>
        <v>0</v>
      </c>
      <c r="M44" s="201" t="str">
        <f t="shared" si="5"/>
        <v/>
      </c>
      <c r="N44" s="217" t="b">
        <f t="shared" si="6"/>
        <v>0</v>
      </c>
      <c r="O44" s="225"/>
      <c r="P44" s="159">
        <f t="shared" si="7"/>
        <v>0</v>
      </c>
      <c r="Q44" s="109">
        <f>SUM($P$8:P44)*P44</f>
        <v>0</v>
      </c>
      <c r="R44" s="160">
        <f t="shared" si="8"/>
        <v>0</v>
      </c>
      <c r="S44" s="201" t="str">
        <f t="shared" si="9"/>
        <v/>
      </c>
      <c r="T44" s="217" t="b">
        <f t="shared" si="10"/>
        <v>0</v>
      </c>
      <c r="AL44" s="182" t="str">
        <f t="shared" si="0"/>
        <v>0</v>
      </c>
      <c r="AM44" s="182">
        <f t="shared" si="1"/>
        <v>0</v>
      </c>
    </row>
    <row r="45" spans="1:39" x14ac:dyDescent="0.25">
      <c r="A45" s="106">
        <v>38</v>
      </c>
      <c r="B45" s="157">
        <f t="shared" si="2"/>
        <v>1</v>
      </c>
      <c r="C45" s="105"/>
      <c r="D45" s="106">
        <f>VLOOKUP(C45,FSGT_F_M_Inscr!$F$7:$K$61,2,FALSE)</f>
        <v>0</v>
      </c>
      <c r="E45" s="106">
        <f>VLOOKUP(C45,FSGT_F_M_Inscr!$F$7:$K$61,3,FALSE)</f>
        <v>0</v>
      </c>
      <c r="F45" s="106">
        <f>VLOOKUP(C45,FSGT_F_M_Inscr!$F$7:$K$61,4,FALSE)</f>
        <v>0</v>
      </c>
      <c r="G45" s="106">
        <f>VLOOKUP(C45,FSGT_F_M_Inscr!$F$7:$K$61,5,FALSE)</f>
        <v>0</v>
      </c>
      <c r="H45" s="106">
        <f>VLOOKUP(C45,FSGT_F_M_Inscr!$F$7:$K$61,6,FALSE)</f>
        <v>0</v>
      </c>
      <c r="I45" s="196"/>
      <c r="J45" s="159">
        <f t="shared" si="3"/>
        <v>0</v>
      </c>
      <c r="K45" s="109">
        <f>SUM($J$8:J45)*J45</f>
        <v>0</v>
      </c>
      <c r="L45" s="160">
        <f t="shared" si="4"/>
        <v>0</v>
      </c>
      <c r="M45" s="201" t="str">
        <f t="shared" si="5"/>
        <v/>
      </c>
      <c r="N45" s="217" t="b">
        <f t="shared" si="6"/>
        <v>0</v>
      </c>
      <c r="O45" s="225"/>
      <c r="P45" s="159">
        <f t="shared" si="7"/>
        <v>0</v>
      </c>
      <c r="Q45" s="109">
        <f>SUM($P$8:P45)*P45</f>
        <v>0</v>
      </c>
      <c r="R45" s="160">
        <f t="shared" si="8"/>
        <v>0</v>
      </c>
      <c r="S45" s="201" t="str">
        <f t="shared" si="9"/>
        <v/>
      </c>
      <c r="T45" s="217" t="b">
        <f t="shared" si="10"/>
        <v>0</v>
      </c>
      <c r="AL45" s="182" t="str">
        <f t="shared" si="0"/>
        <v>0</v>
      </c>
      <c r="AM45" s="182">
        <f t="shared" si="1"/>
        <v>0</v>
      </c>
    </row>
    <row r="46" spans="1:39" x14ac:dyDescent="0.25">
      <c r="A46" s="106">
        <v>39</v>
      </c>
      <c r="B46" s="157">
        <f t="shared" si="2"/>
        <v>1</v>
      </c>
      <c r="C46" s="105"/>
      <c r="D46" s="106">
        <f>VLOOKUP(C46,FSGT_F_M_Inscr!$F$7:$K$61,2,FALSE)</f>
        <v>0</v>
      </c>
      <c r="E46" s="106">
        <f>VLOOKUP(C46,FSGT_F_M_Inscr!$F$7:$K$61,3,FALSE)</f>
        <v>0</v>
      </c>
      <c r="F46" s="106">
        <f>VLOOKUP(C46,FSGT_F_M_Inscr!$F$7:$K$61,4,FALSE)</f>
        <v>0</v>
      </c>
      <c r="G46" s="106">
        <f>VLOOKUP(C46,FSGT_F_M_Inscr!$F$7:$K$61,5,FALSE)</f>
        <v>0</v>
      </c>
      <c r="H46" s="106">
        <f>VLOOKUP(C46,FSGT_F_M_Inscr!$F$7:$K$61,6,FALSE)</f>
        <v>0</v>
      </c>
      <c r="I46" s="196"/>
      <c r="J46" s="159">
        <f t="shared" si="3"/>
        <v>0</v>
      </c>
      <c r="K46" s="109">
        <f>SUM($J$8:J46)*J46</f>
        <v>0</v>
      </c>
      <c r="L46" s="160">
        <f t="shared" si="4"/>
        <v>0</v>
      </c>
      <c r="M46" s="201" t="str">
        <f t="shared" si="5"/>
        <v/>
      </c>
      <c r="N46" s="217" t="b">
        <f t="shared" si="6"/>
        <v>0</v>
      </c>
      <c r="O46" s="225"/>
      <c r="P46" s="159">
        <f t="shared" si="7"/>
        <v>0</v>
      </c>
      <c r="Q46" s="109">
        <f>SUM($P$8:P46)*P46</f>
        <v>0</v>
      </c>
      <c r="R46" s="160">
        <f t="shared" si="8"/>
        <v>0</v>
      </c>
      <c r="S46" s="201" t="str">
        <f t="shared" si="9"/>
        <v/>
      </c>
      <c r="T46" s="217" t="b">
        <f t="shared" si="10"/>
        <v>0</v>
      </c>
      <c r="AL46" s="182" t="str">
        <f t="shared" si="0"/>
        <v>0</v>
      </c>
      <c r="AM46" s="182">
        <f t="shared" si="1"/>
        <v>0</v>
      </c>
    </row>
    <row r="47" spans="1:39" x14ac:dyDescent="0.25">
      <c r="A47" s="106">
        <v>40</v>
      </c>
      <c r="B47" s="157">
        <f t="shared" si="2"/>
        <v>1</v>
      </c>
      <c r="C47" s="105"/>
      <c r="D47" s="106">
        <f>VLOOKUP(C47,FSGT_F_M_Inscr!$F$7:$K$61,2,FALSE)</f>
        <v>0</v>
      </c>
      <c r="E47" s="106">
        <f>VLOOKUP(C47,FSGT_F_M_Inscr!$F$7:$K$61,3,FALSE)</f>
        <v>0</v>
      </c>
      <c r="F47" s="106">
        <f>VLOOKUP(C47,FSGT_F_M_Inscr!$F$7:$K$61,4,FALSE)</f>
        <v>0</v>
      </c>
      <c r="G47" s="106">
        <f>VLOOKUP(C47,FSGT_F_M_Inscr!$F$7:$K$61,5,FALSE)</f>
        <v>0</v>
      </c>
      <c r="H47" s="106">
        <f>VLOOKUP(C47,FSGT_F_M_Inscr!$F$7:$K$61,6,FALSE)</f>
        <v>0</v>
      </c>
      <c r="I47" s="196"/>
      <c r="J47" s="159">
        <f t="shared" si="3"/>
        <v>0</v>
      </c>
      <c r="K47" s="109">
        <f>SUM($J$8:J47)*J47</f>
        <v>0</v>
      </c>
      <c r="L47" s="160">
        <f t="shared" si="4"/>
        <v>0</v>
      </c>
      <c r="M47" s="201" t="str">
        <f t="shared" si="5"/>
        <v/>
      </c>
      <c r="N47" s="217" t="b">
        <f t="shared" si="6"/>
        <v>0</v>
      </c>
      <c r="O47" s="225"/>
      <c r="P47" s="159">
        <f t="shared" si="7"/>
        <v>0</v>
      </c>
      <c r="Q47" s="109">
        <f>SUM($P$8:P47)*P47</f>
        <v>0</v>
      </c>
      <c r="R47" s="160">
        <f t="shared" si="8"/>
        <v>0</v>
      </c>
      <c r="S47" s="201" t="str">
        <f t="shared" si="9"/>
        <v/>
      </c>
      <c r="T47" s="217" t="b">
        <f t="shared" si="10"/>
        <v>0</v>
      </c>
      <c r="AL47" s="182" t="str">
        <f t="shared" si="0"/>
        <v>0</v>
      </c>
      <c r="AM47" s="182">
        <f t="shared" si="1"/>
        <v>0</v>
      </c>
    </row>
    <row r="48" spans="1:39" x14ac:dyDescent="0.25">
      <c r="A48" s="106">
        <v>41</v>
      </c>
      <c r="B48" s="157">
        <f t="shared" si="2"/>
        <v>1</v>
      </c>
      <c r="C48" s="105"/>
      <c r="D48" s="106">
        <f>VLOOKUP(C48,FSGT_F_M_Inscr!$F$7:$K$61,2,FALSE)</f>
        <v>0</v>
      </c>
      <c r="E48" s="106">
        <f>VLOOKUP(C48,FSGT_F_M_Inscr!$F$7:$K$61,3,FALSE)</f>
        <v>0</v>
      </c>
      <c r="F48" s="106">
        <f>VLOOKUP(C48,FSGT_F_M_Inscr!$F$7:$K$61,4,FALSE)</f>
        <v>0</v>
      </c>
      <c r="G48" s="106">
        <f>VLOOKUP(C48,FSGT_F_M_Inscr!$F$7:$K$61,5,FALSE)</f>
        <v>0</v>
      </c>
      <c r="H48" s="106">
        <f>VLOOKUP(C48,FSGT_F_M_Inscr!$F$7:$K$61,6,FALSE)</f>
        <v>0</v>
      </c>
      <c r="I48" s="196"/>
      <c r="J48" s="159">
        <f t="shared" si="3"/>
        <v>0</v>
      </c>
      <c r="K48" s="109">
        <f>SUM($J$8:J48)*J48</f>
        <v>0</v>
      </c>
      <c r="L48" s="160">
        <f t="shared" si="4"/>
        <v>0</v>
      </c>
      <c r="M48" s="201" t="str">
        <f t="shared" si="5"/>
        <v/>
      </c>
      <c r="N48" s="217" t="b">
        <f t="shared" si="6"/>
        <v>0</v>
      </c>
      <c r="O48" s="225"/>
      <c r="P48" s="159">
        <f t="shared" si="7"/>
        <v>0</v>
      </c>
      <c r="Q48" s="109">
        <f>SUM($P$8:P48)*P48</f>
        <v>0</v>
      </c>
      <c r="R48" s="160">
        <f t="shared" si="8"/>
        <v>0</v>
      </c>
      <c r="S48" s="201" t="str">
        <f t="shared" si="9"/>
        <v/>
      </c>
      <c r="T48" s="217" t="b">
        <f t="shared" si="10"/>
        <v>0</v>
      </c>
      <c r="AL48" s="182" t="str">
        <f t="shared" si="0"/>
        <v>0</v>
      </c>
      <c r="AM48" s="182">
        <f t="shared" si="1"/>
        <v>0</v>
      </c>
    </row>
    <row r="49" spans="1:39" x14ac:dyDescent="0.25">
      <c r="A49" s="106">
        <v>42</v>
      </c>
      <c r="B49" s="157">
        <f t="shared" si="2"/>
        <v>1</v>
      </c>
      <c r="C49" s="105"/>
      <c r="D49" s="106">
        <f>VLOOKUP(C49,FSGT_F_M_Inscr!$F$7:$K$61,2,FALSE)</f>
        <v>0</v>
      </c>
      <c r="E49" s="106">
        <f>VLOOKUP(C49,FSGT_F_M_Inscr!$F$7:$K$61,3,FALSE)</f>
        <v>0</v>
      </c>
      <c r="F49" s="106">
        <f>VLOOKUP(C49,FSGT_F_M_Inscr!$F$7:$K$61,4,FALSE)</f>
        <v>0</v>
      </c>
      <c r="G49" s="106">
        <f>VLOOKUP(C49,FSGT_F_M_Inscr!$F$7:$K$61,5,FALSE)</f>
        <v>0</v>
      </c>
      <c r="H49" s="106">
        <f>VLOOKUP(C49,FSGT_F_M_Inscr!$F$7:$K$61,6,FALSE)</f>
        <v>0</v>
      </c>
      <c r="I49" s="196"/>
      <c r="J49" s="159">
        <f t="shared" si="3"/>
        <v>0</v>
      </c>
      <c r="K49" s="109">
        <f>SUM($J$8:J49)*J49</f>
        <v>0</v>
      </c>
      <c r="L49" s="160">
        <f t="shared" si="4"/>
        <v>0</v>
      </c>
      <c r="M49" s="201" t="str">
        <f t="shared" si="5"/>
        <v/>
      </c>
      <c r="N49" s="217" t="b">
        <f t="shared" si="6"/>
        <v>0</v>
      </c>
      <c r="O49" s="225"/>
      <c r="P49" s="159">
        <f t="shared" si="7"/>
        <v>0</v>
      </c>
      <c r="Q49" s="109">
        <f>SUM($P$8:P49)*P49</f>
        <v>0</v>
      </c>
      <c r="R49" s="160">
        <f t="shared" si="8"/>
        <v>0</v>
      </c>
      <c r="S49" s="201" t="str">
        <f t="shared" si="9"/>
        <v/>
      </c>
      <c r="T49" s="217" t="b">
        <f t="shared" si="10"/>
        <v>0</v>
      </c>
      <c r="AL49" s="182" t="str">
        <f t="shared" si="0"/>
        <v>0</v>
      </c>
      <c r="AM49" s="182">
        <f t="shared" si="1"/>
        <v>0</v>
      </c>
    </row>
    <row r="50" spans="1:39" x14ac:dyDescent="0.25">
      <c r="A50" s="106">
        <v>43</v>
      </c>
      <c r="B50" s="157">
        <f t="shared" si="2"/>
        <v>1</v>
      </c>
      <c r="C50" s="105"/>
      <c r="D50" s="106">
        <f>VLOOKUP(C50,FSGT_F_M_Inscr!$F$7:$K$61,2,FALSE)</f>
        <v>0</v>
      </c>
      <c r="E50" s="106">
        <f>VLOOKUP(C50,FSGT_F_M_Inscr!$F$7:$K$61,3,FALSE)</f>
        <v>0</v>
      </c>
      <c r="F50" s="106">
        <f>VLOOKUP(C50,FSGT_F_M_Inscr!$F$7:$K$61,4,FALSE)</f>
        <v>0</v>
      </c>
      <c r="G50" s="106">
        <f>VLOOKUP(C50,FSGT_F_M_Inscr!$F$7:$K$61,5,FALSE)</f>
        <v>0</v>
      </c>
      <c r="H50" s="106">
        <f>VLOOKUP(C50,FSGT_F_M_Inscr!$F$7:$K$61,6,FALSE)</f>
        <v>0</v>
      </c>
      <c r="I50" s="196"/>
      <c r="J50" s="159">
        <f t="shared" si="3"/>
        <v>0</v>
      </c>
      <c r="K50" s="109">
        <f>SUM($J$8:J50)*J50</f>
        <v>0</v>
      </c>
      <c r="L50" s="160">
        <f t="shared" si="4"/>
        <v>0</v>
      </c>
      <c r="M50" s="201" t="str">
        <f t="shared" si="5"/>
        <v/>
      </c>
      <c r="N50" s="217" t="b">
        <f t="shared" si="6"/>
        <v>0</v>
      </c>
      <c r="O50" s="225"/>
      <c r="P50" s="159">
        <f t="shared" si="7"/>
        <v>0</v>
      </c>
      <c r="Q50" s="109">
        <f>SUM($P$8:P50)*P50</f>
        <v>0</v>
      </c>
      <c r="R50" s="160">
        <f t="shared" si="8"/>
        <v>0</v>
      </c>
      <c r="S50" s="201" t="str">
        <f t="shared" si="9"/>
        <v/>
      </c>
      <c r="T50" s="217" t="b">
        <f t="shared" si="10"/>
        <v>0</v>
      </c>
      <c r="AL50" s="182" t="str">
        <f t="shared" si="0"/>
        <v>0</v>
      </c>
      <c r="AM50" s="182">
        <f t="shared" si="1"/>
        <v>0</v>
      </c>
    </row>
    <row r="51" spans="1:39" x14ac:dyDescent="0.25">
      <c r="A51" s="106">
        <v>44</v>
      </c>
      <c r="B51" s="157">
        <f t="shared" si="2"/>
        <v>1</v>
      </c>
      <c r="C51" s="105"/>
      <c r="D51" s="106">
        <f>VLOOKUP(C51,FSGT_F_M_Inscr!$F$7:$K$61,2,FALSE)</f>
        <v>0</v>
      </c>
      <c r="E51" s="106">
        <f>VLOOKUP(C51,FSGT_F_M_Inscr!$F$7:$K$61,3,FALSE)</f>
        <v>0</v>
      </c>
      <c r="F51" s="106">
        <f>VLOOKUP(C51,FSGT_F_M_Inscr!$F$7:$K$61,4,FALSE)</f>
        <v>0</v>
      </c>
      <c r="G51" s="106">
        <f>VLOOKUP(C51,FSGT_F_M_Inscr!$F$7:$K$61,5,FALSE)</f>
        <v>0</v>
      </c>
      <c r="H51" s="106">
        <f>VLOOKUP(C51,FSGT_F_M_Inscr!$F$7:$K$61,6,FALSE)</f>
        <v>0</v>
      </c>
      <c r="I51" s="196"/>
      <c r="J51" s="159">
        <f t="shared" si="3"/>
        <v>0</v>
      </c>
      <c r="K51" s="109">
        <f>SUM($J$8:J51)*J51</f>
        <v>0</v>
      </c>
      <c r="L51" s="160">
        <f t="shared" si="4"/>
        <v>0</v>
      </c>
      <c r="M51" s="201" t="str">
        <f t="shared" si="5"/>
        <v/>
      </c>
      <c r="N51" s="217" t="b">
        <f t="shared" si="6"/>
        <v>0</v>
      </c>
      <c r="O51" s="225"/>
      <c r="P51" s="159">
        <f t="shared" si="7"/>
        <v>0</v>
      </c>
      <c r="Q51" s="109">
        <f>SUM($P$8:P51)*P51</f>
        <v>0</v>
      </c>
      <c r="R51" s="160">
        <f t="shared" si="8"/>
        <v>0</v>
      </c>
      <c r="S51" s="201" t="str">
        <f t="shared" si="9"/>
        <v/>
      </c>
      <c r="T51" s="217" t="b">
        <f t="shared" si="10"/>
        <v>0</v>
      </c>
      <c r="AL51" s="182" t="str">
        <f t="shared" si="0"/>
        <v>0</v>
      </c>
      <c r="AM51" s="182">
        <f t="shared" si="1"/>
        <v>0</v>
      </c>
    </row>
    <row r="52" spans="1:39" x14ac:dyDescent="0.25">
      <c r="A52" s="106">
        <v>45</v>
      </c>
      <c r="B52" s="157">
        <f t="shared" si="2"/>
        <v>1</v>
      </c>
      <c r="C52" s="105"/>
      <c r="D52" s="106">
        <f>VLOOKUP(C52,FSGT_F_M_Inscr!$F$7:$K$61,2,FALSE)</f>
        <v>0</v>
      </c>
      <c r="E52" s="106">
        <f>VLOOKUP(C52,FSGT_F_M_Inscr!$F$7:$K$61,3,FALSE)</f>
        <v>0</v>
      </c>
      <c r="F52" s="106">
        <f>VLOOKUP(C52,FSGT_F_M_Inscr!$F$7:$K$61,4,FALSE)</f>
        <v>0</v>
      </c>
      <c r="G52" s="106">
        <f>VLOOKUP(C52,FSGT_F_M_Inscr!$F$7:$K$61,5,FALSE)</f>
        <v>0</v>
      </c>
      <c r="H52" s="106">
        <f>VLOOKUP(C52,FSGT_F_M_Inscr!$F$7:$K$61,6,FALSE)</f>
        <v>0</v>
      </c>
      <c r="I52" s="196"/>
      <c r="J52" s="159">
        <f t="shared" si="3"/>
        <v>0</v>
      </c>
      <c r="K52" s="109">
        <f>SUM($J$8:J52)*J52</f>
        <v>0</v>
      </c>
      <c r="L52" s="160">
        <f t="shared" si="4"/>
        <v>0</v>
      </c>
      <c r="M52" s="201" t="str">
        <f t="shared" si="5"/>
        <v/>
      </c>
      <c r="N52" s="217" t="b">
        <f t="shared" si="6"/>
        <v>0</v>
      </c>
      <c r="O52" s="225"/>
      <c r="P52" s="159">
        <f t="shared" si="7"/>
        <v>0</v>
      </c>
      <c r="Q52" s="109">
        <f>SUM($P$8:P52)*P52</f>
        <v>0</v>
      </c>
      <c r="R52" s="160">
        <f t="shared" si="8"/>
        <v>0</v>
      </c>
      <c r="S52" s="201" t="str">
        <f t="shared" si="9"/>
        <v/>
      </c>
      <c r="T52" s="217" t="b">
        <f t="shared" si="10"/>
        <v>0</v>
      </c>
      <c r="AL52" s="182" t="str">
        <f t="shared" si="0"/>
        <v>0</v>
      </c>
      <c r="AM52" s="182">
        <f t="shared" si="1"/>
        <v>0</v>
      </c>
    </row>
    <row r="53" spans="1:39" x14ac:dyDescent="0.25">
      <c r="A53" s="106">
        <v>46</v>
      </c>
      <c r="B53" s="157">
        <f t="shared" si="2"/>
        <v>1</v>
      </c>
      <c r="C53" s="105"/>
      <c r="D53" s="106">
        <f>VLOOKUP(C53,FSGT_F_M_Inscr!$F$7:$K$61,2,FALSE)</f>
        <v>0</v>
      </c>
      <c r="E53" s="106">
        <f>VLOOKUP(C53,FSGT_F_M_Inscr!$F$7:$K$61,3,FALSE)</f>
        <v>0</v>
      </c>
      <c r="F53" s="106">
        <f>VLOOKUP(C53,FSGT_F_M_Inscr!$F$7:$K$61,4,FALSE)</f>
        <v>0</v>
      </c>
      <c r="G53" s="106">
        <f>VLOOKUP(C53,FSGT_F_M_Inscr!$F$7:$K$61,5,FALSE)</f>
        <v>0</v>
      </c>
      <c r="H53" s="106">
        <f>VLOOKUP(C53,FSGT_F_M_Inscr!$F$7:$K$61,6,FALSE)</f>
        <v>0</v>
      </c>
      <c r="I53" s="196"/>
      <c r="J53" s="159">
        <f t="shared" si="3"/>
        <v>0</v>
      </c>
      <c r="K53" s="109">
        <f>SUM($J$8:J53)*J53</f>
        <v>0</v>
      </c>
      <c r="L53" s="160">
        <f t="shared" si="4"/>
        <v>0</v>
      </c>
      <c r="M53" s="201" t="str">
        <f t="shared" si="5"/>
        <v/>
      </c>
      <c r="N53" s="217" t="b">
        <f t="shared" si="6"/>
        <v>0</v>
      </c>
      <c r="O53" s="225"/>
      <c r="P53" s="159">
        <f t="shared" si="7"/>
        <v>0</v>
      </c>
      <c r="Q53" s="109">
        <f>SUM($P$8:P53)*P53</f>
        <v>0</v>
      </c>
      <c r="R53" s="160">
        <f t="shared" si="8"/>
        <v>0</v>
      </c>
      <c r="S53" s="201" t="str">
        <f t="shared" si="9"/>
        <v/>
      </c>
      <c r="T53" s="217" t="b">
        <f t="shared" si="10"/>
        <v>0</v>
      </c>
      <c r="AL53" s="182" t="str">
        <f t="shared" si="0"/>
        <v>0</v>
      </c>
      <c r="AM53" s="182">
        <f t="shared" si="1"/>
        <v>0</v>
      </c>
    </row>
    <row r="54" spans="1:39" x14ac:dyDescent="0.25">
      <c r="A54" s="106">
        <v>47</v>
      </c>
      <c r="B54" s="157">
        <f t="shared" si="2"/>
        <v>1</v>
      </c>
      <c r="C54" s="105"/>
      <c r="D54" s="106">
        <f>VLOOKUP(C54,FSGT_F_M_Inscr!$F$7:$K$61,2,FALSE)</f>
        <v>0</v>
      </c>
      <c r="E54" s="106">
        <f>VLOOKUP(C54,FSGT_F_M_Inscr!$F$7:$K$61,3,FALSE)</f>
        <v>0</v>
      </c>
      <c r="F54" s="106">
        <f>VLOOKUP(C54,FSGT_F_M_Inscr!$F$7:$K$61,4,FALSE)</f>
        <v>0</v>
      </c>
      <c r="G54" s="106">
        <f>VLOOKUP(C54,FSGT_F_M_Inscr!$F$7:$K$61,5,FALSE)</f>
        <v>0</v>
      </c>
      <c r="H54" s="106">
        <f>VLOOKUP(C54,FSGT_F_M_Inscr!$F$7:$K$61,6,FALSE)</f>
        <v>0</v>
      </c>
      <c r="I54" s="196"/>
      <c r="J54" s="159">
        <f t="shared" si="3"/>
        <v>0</v>
      </c>
      <c r="K54" s="109">
        <f>SUM($J$8:J54)*J54</f>
        <v>0</v>
      </c>
      <c r="L54" s="160">
        <f t="shared" si="4"/>
        <v>0</v>
      </c>
      <c r="M54" s="201" t="str">
        <f t="shared" si="5"/>
        <v/>
      </c>
      <c r="N54" s="217" t="b">
        <f t="shared" si="6"/>
        <v>0</v>
      </c>
      <c r="O54" s="225"/>
      <c r="P54" s="159">
        <f t="shared" si="7"/>
        <v>0</v>
      </c>
      <c r="Q54" s="109">
        <f>SUM($P$8:P54)*P54</f>
        <v>0</v>
      </c>
      <c r="R54" s="160">
        <f t="shared" si="8"/>
        <v>0</v>
      </c>
      <c r="S54" s="201" t="str">
        <f t="shared" si="9"/>
        <v/>
      </c>
      <c r="T54" s="217" t="b">
        <f t="shared" si="10"/>
        <v>0</v>
      </c>
      <c r="AL54" s="182" t="str">
        <f t="shared" si="0"/>
        <v>0</v>
      </c>
      <c r="AM54" s="182">
        <f t="shared" si="1"/>
        <v>0</v>
      </c>
    </row>
    <row r="55" spans="1:39" x14ac:dyDescent="0.25">
      <c r="A55" s="106">
        <v>48</v>
      </c>
      <c r="B55" s="157">
        <f t="shared" si="2"/>
        <v>1</v>
      </c>
      <c r="C55" s="105"/>
      <c r="D55" s="106">
        <f>VLOOKUP(C55,FSGT_F_M_Inscr!$F$7:$K$61,2,FALSE)</f>
        <v>0</v>
      </c>
      <c r="E55" s="106">
        <f>VLOOKUP(C55,FSGT_F_M_Inscr!$F$7:$K$61,3,FALSE)</f>
        <v>0</v>
      </c>
      <c r="F55" s="106">
        <f>VLOOKUP(C55,FSGT_F_M_Inscr!$F$7:$K$61,4,FALSE)</f>
        <v>0</v>
      </c>
      <c r="G55" s="106">
        <f>VLOOKUP(C55,FSGT_F_M_Inscr!$F$7:$K$61,5,FALSE)</f>
        <v>0</v>
      </c>
      <c r="H55" s="106">
        <f>VLOOKUP(C55,FSGT_F_M_Inscr!$F$7:$K$61,6,FALSE)</f>
        <v>0</v>
      </c>
      <c r="I55" s="196"/>
      <c r="J55" s="159">
        <f t="shared" si="3"/>
        <v>0</v>
      </c>
      <c r="K55" s="109">
        <f>SUM($J$8:J55)*J55</f>
        <v>0</v>
      </c>
      <c r="L55" s="160">
        <f t="shared" si="4"/>
        <v>0</v>
      </c>
      <c r="M55" s="201" t="str">
        <f t="shared" si="5"/>
        <v/>
      </c>
      <c r="N55" s="217" t="b">
        <f t="shared" si="6"/>
        <v>0</v>
      </c>
      <c r="O55" s="225"/>
      <c r="P55" s="159">
        <f t="shared" si="7"/>
        <v>0</v>
      </c>
      <c r="Q55" s="109">
        <f>SUM($P$8:P55)*P55</f>
        <v>0</v>
      </c>
      <c r="R55" s="160">
        <f t="shared" si="8"/>
        <v>0</v>
      </c>
      <c r="S55" s="201" t="str">
        <f t="shared" si="9"/>
        <v/>
      </c>
      <c r="T55" s="217" t="b">
        <f t="shared" si="10"/>
        <v>0</v>
      </c>
      <c r="AL55" s="182" t="str">
        <f t="shared" si="0"/>
        <v>0</v>
      </c>
      <c r="AM55" s="182">
        <f t="shared" si="1"/>
        <v>0</v>
      </c>
    </row>
    <row r="56" spans="1:39" x14ac:dyDescent="0.25">
      <c r="A56" s="106">
        <v>49</v>
      </c>
      <c r="B56" s="157">
        <f t="shared" si="2"/>
        <v>1</v>
      </c>
      <c r="C56" s="105"/>
      <c r="D56" s="106">
        <f>VLOOKUP(C56,FSGT_F_M_Inscr!$F$7:$K$61,2,FALSE)</f>
        <v>0</v>
      </c>
      <c r="E56" s="106">
        <f>VLOOKUP(C56,FSGT_F_M_Inscr!$F$7:$K$61,3,FALSE)</f>
        <v>0</v>
      </c>
      <c r="F56" s="106">
        <f>VLOOKUP(C56,FSGT_F_M_Inscr!$F$7:$K$61,4,FALSE)</f>
        <v>0</v>
      </c>
      <c r="G56" s="106">
        <f>VLOOKUP(C56,FSGT_F_M_Inscr!$F$7:$K$61,5,FALSE)</f>
        <v>0</v>
      </c>
      <c r="H56" s="106">
        <f>VLOOKUP(C56,FSGT_F_M_Inscr!$F$7:$K$61,6,FALSE)</f>
        <v>0</v>
      </c>
      <c r="I56" s="196"/>
      <c r="J56" s="159">
        <f t="shared" si="3"/>
        <v>0</v>
      </c>
      <c r="K56" s="109">
        <f>SUM($J$8:J56)*J56</f>
        <v>0</v>
      </c>
      <c r="L56" s="160">
        <f t="shared" si="4"/>
        <v>0</v>
      </c>
      <c r="M56" s="201" t="str">
        <f t="shared" si="5"/>
        <v/>
      </c>
      <c r="N56" s="217" t="b">
        <f t="shared" si="6"/>
        <v>0</v>
      </c>
      <c r="O56" s="225"/>
      <c r="P56" s="159">
        <f t="shared" si="7"/>
        <v>0</v>
      </c>
      <c r="Q56" s="109">
        <f>SUM($P$8:P56)*P56</f>
        <v>0</v>
      </c>
      <c r="R56" s="160">
        <f t="shared" si="8"/>
        <v>0</v>
      </c>
      <c r="S56" s="201" t="str">
        <f t="shared" si="9"/>
        <v/>
      </c>
      <c r="T56" s="217" t="b">
        <f t="shared" si="10"/>
        <v>0</v>
      </c>
      <c r="AL56" s="182" t="str">
        <f t="shared" si="0"/>
        <v>0</v>
      </c>
      <c r="AM56" s="182">
        <f t="shared" si="1"/>
        <v>0</v>
      </c>
    </row>
    <row r="57" spans="1:39" ht="15.75" thickBot="1" x14ac:dyDescent="0.3">
      <c r="A57" s="106">
        <v>50</v>
      </c>
      <c r="B57" s="157">
        <f t="shared" si="2"/>
        <v>1</v>
      </c>
      <c r="C57" s="105"/>
      <c r="D57" s="106">
        <f>VLOOKUP(C57,FSGT_F_M_Inscr!$F$7:$K$61,2,FALSE)</f>
        <v>0</v>
      </c>
      <c r="E57" s="106">
        <f>VLOOKUP(C57,FSGT_F_M_Inscr!$F$7:$K$61,3,FALSE)</f>
        <v>0</v>
      </c>
      <c r="F57" s="106">
        <f>VLOOKUP(C57,FSGT_F_M_Inscr!$F$7:$K$61,4,FALSE)</f>
        <v>0</v>
      </c>
      <c r="G57" s="106">
        <f>VLOOKUP(C57,FSGT_F_M_Inscr!$F$7:$K$61,5,FALSE)</f>
        <v>0</v>
      </c>
      <c r="H57" s="106">
        <f>VLOOKUP(C57,FSGT_F_M_Inscr!$F$7:$K$61,6,FALSE)</f>
        <v>0</v>
      </c>
      <c r="I57" s="196"/>
      <c r="J57" s="159">
        <f t="shared" si="3"/>
        <v>0</v>
      </c>
      <c r="K57" s="203">
        <f>SUM($J$8:J57)*J57</f>
        <v>0</v>
      </c>
      <c r="L57" s="162">
        <f t="shared" si="4"/>
        <v>0</v>
      </c>
      <c r="M57" s="204" t="str">
        <f t="shared" si="5"/>
        <v/>
      </c>
      <c r="N57" s="218" t="b">
        <f t="shared" si="6"/>
        <v>0</v>
      </c>
      <c r="O57" s="225"/>
      <c r="P57" s="161">
        <f t="shared" si="7"/>
        <v>0</v>
      </c>
      <c r="Q57" s="203">
        <f>SUM($P$8:P57)*P57</f>
        <v>0</v>
      </c>
      <c r="R57" s="162">
        <f t="shared" si="8"/>
        <v>0</v>
      </c>
      <c r="S57" s="204" t="str">
        <f t="shared" si="9"/>
        <v/>
      </c>
      <c r="T57" s="218" t="b">
        <f t="shared" si="10"/>
        <v>0</v>
      </c>
      <c r="AL57" s="182" t="str">
        <f t="shared" si="0"/>
        <v>0</v>
      </c>
      <c r="AM57" s="182">
        <f t="shared" si="1"/>
        <v>0</v>
      </c>
    </row>
    <row r="58" spans="1:39" ht="15.75" thickTop="1" x14ac:dyDescent="0.25">
      <c r="O58" s="109"/>
      <c r="AL58" s="182" t="str">
        <f t="shared" si="0"/>
        <v/>
      </c>
    </row>
    <row r="59" spans="1:39" x14ac:dyDescent="0.25">
      <c r="AL59" s="182" t="str">
        <f t="shared" si="0"/>
        <v/>
      </c>
    </row>
    <row r="60" spans="1:39" x14ac:dyDescent="0.25">
      <c r="AL60" s="182" t="str">
        <f t="shared" si="0"/>
        <v/>
      </c>
    </row>
    <row r="61" spans="1:39" x14ac:dyDescent="0.25">
      <c r="AL61" s="182" t="str">
        <f t="shared" si="0"/>
        <v/>
      </c>
    </row>
    <row r="62" spans="1:39" x14ac:dyDescent="0.25">
      <c r="AL62" s="182" t="str">
        <f t="shared" si="0"/>
        <v/>
      </c>
    </row>
    <row r="63" spans="1:39" x14ac:dyDescent="0.25">
      <c r="AL63" s="182" t="str">
        <f t="shared" si="0"/>
        <v/>
      </c>
    </row>
    <row r="64" spans="1:39" x14ac:dyDescent="0.25">
      <c r="AL64" s="182" t="str">
        <f t="shared" si="0"/>
        <v/>
      </c>
    </row>
    <row r="65" spans="38:38" x14ac:dyDescent="0.25">
      <c r="AL65" s="182" t="str">
        <f t="shared" si="0"/>
        <v/>
      </c>
    </row>
    <row r="66" spans="38:38" x14ac:dyDescent="0.25">
      <c r="AL66" s="182" t="str">
        <f t="shared" si="0"/>
        <v/>
      </c>
    </row>
    <row r="67" spans="38:38" x14ac:dyDescent="0.25">
      <c r="AL67" s="182" t="str">
        <f t="shared" si="0"/>
        <v/>
      </c>
    </row>
    <row r="68" spans="38:38" x14ac:dyDescent="0.25">
      <c r="AL68" s="182" t="str">
        <f t="shared" si="0"/>
        <v/>
      </c>
    </row>
    <row r="69" spans="38:38" x14ac:dyDescent="0.25">
      <c r="AL69" s="182" t="str">
        <f t="shared" si="0"/>
        <v/>
      </c>
    </row>
    <row r="70" spans="38:38" x14ac:dyDescent="0.25">
      <c r="AL70" s="182" t="str">
        <f t="shared" si="0"/>
        <v/>
      </c>
    </row>
    <row r="71" spans="38:38" x14ac:dyDescent="0.25">
      <c r="AL71" s="182" t="str">
        <f t="shared" si="0"/>
        <v/>
      </c>
    </row>
    <row r="72" spans="38:38" x14ac:dyDescent="0.25">
      <c r="AL72" s="182" t="str">
        <f t="shared" ref="AL72:AL107" si="11">CONCATENATE(C72,D72)</f>
        <v/>
      </c>
    </row>
    <row r="73" spans="38:38" x14ac:dyDescent="0.25">
      <c r="AL73" s="182" t="str">
        <f t="shared" si="11"/>
        <v/>
      </c>
    </row>
    <row r="74" spans="38:38" x14ac:dyDescent="0.25">
      <c r="AL74" s="182" t="str">
        <f t="shared" si="11"/>
        <v/>
      </c>
    </row>
    <row r="75" spans="38:38" x14ac:dyDescent="0.25">
      <c r="AL75" s="182" t="str">
        <f t="shared" si="11"/>
        <v/>
      </c>
    </row>
    <row r="76" spans="38:38" x14ac:dyDescent="0.25">
      <c r="AL76" s="182" t="str">
        <f t="shared" si="11"/>
        <v/>
      </c>
    </row>
    <row r="77" spans="38:38" x14ac:dyDescent="0.25">
      <c r="AL77" s="182" t="str">
        <f t="shared" si="11"/>
        <v/>
      </c>
    </row>
    <row r="78" spans="38:38" x14ac:dyDescent="0.25">
      <c r="AL78" s="182" t="str">
        <f t="shared" si="11"/>
        <v/>
      </c>
    </row>
    <row r="79" spans="38:38" x14ac:dyDescent="0.25">
      <c r="AL79" s="182" t="str">
        <f t="shared" si="11"/>
        <v/>
      </c>
    </row>
    <row r="80" spans="38:38" x14ac:dyDescent="0.25">
      <c r="AL80" s="182" t="str">
        <f t="shared" si="11"/>
        <v/>
      </c>
    </row>
    <row r="81" spans="38:38" x14ac:dyDescent="0.25">
      <c r="AL81" s="182" t="str">
        <f t="shared" si="11"/>
        <v/>
      </c>
    </row>
    <row r="82" spans="38:38" x14ac:dyDescent="0.25">
      <c r="AL82" s="182" t="str">
        <f t="shared" si="11"/>
        <v/>
      </c>
    </row>
    <row r="83" spans="38:38" x14ac:dyDescent="0.25">
      <c r="AL83" s="182" t="str">
        <f t="shared" si="11"/>
        <v/>
      </c>
    </row>
    <row r="84" spans="38:38" x14ac:dyDescent="0.25">
      <c r="AL84" s="182" t="str">
        <f t="shared" si="11"/>
        <v/>
      </c>
    </row>
    <row r="85" spans="38:38" x14ac:dyDescent="0.25">
      <c r="AL85" s="182" t="str">
        <f t="shared" si="11"/>
        <v/>
      </c>
    </row>
    <row r="86" spans="38:38" x14ac:dyDescent="0.25">
      <c r="AL86" s="182" t="str">
        <f t="shared" si="11"/>
        <v/>
      </c>
    </row>
    <row r="87" spans="38:38" x14ac:dyDescent="0.25">
      <c r="AL87" s="182" t="str">
        <f t="shared" si="11"/>
        <v/>
      </c>
    </row>
    <row r="88" spans="38:38" x14ac:dyDescent="0.25">
      <c r="AL88" s="182" t="str">
        <f t="shared" si="11"/>
        <v/>
      </c>
    </row>
    <row r="89" spans="38:38" x14ac:dyDescent="0.25">
      <c r="AL89" s="182" t="str">
        <f t="shared" si="11"/>
        <v/>
      </c>
    </row>
    <row r="90" spans="38:38" x14ac:dyDescent="0.25">
      <c r="AL90" s="182" t="str">
        <f t="shared" si="11"/>
        <v/>
      </c>
    </row>
    <row r="91" spans="38:38" x14ac:dyDescent="0.25">
      <c r="AL91" s="182" t="str">
        <f t="shared" si="11"/>
        <v/>
      </c>
    </row>
    <row r="92" spans="38:38" x14ac:dyDescent="0.25">
      <c r="AL92" s="182" t="str">
        <f t="shared" si="11"/>
        <v/>
      </c>
    </row>
    <row r="93" spans="38:38" x14ac:dyDescent="0.25">
      <c r="AL93" s="182" t="str">
        <f t="shared" si="11"/>
        <v/>
      </c>
    </row>
    <row r="94" spans="38:38" x14ac:dyDescent="0.25">
      <c r="AL94" s="182" t="str">
        <f t="shared" si="11"/>
        <v/>
      </c>
    </row>
    <row r="95" spans="38:38" x14ac:dyDescent="0.25">
      <c r="AL95" s="182" t="str">
        <f t="shared" si="11"/>
        <v/>
      </c>
    </row>
    <row r="96" spans="38:38" x14ac:dyDescent="0.25">
      <c r="AL96" s="182" t="str">
        <f t="shared" si="11"/>
        <v/>
      </c>
    </row>
    <row r="97" spans="38:38" x14ac:dyDescent="0.25">
      <c r="AL97" s="182" t="str">
        <f t="shared" si="11"/>
        <v/>
      </c>
    </row>
    <row r="98" spans="38:38" x14ac:dyDescent="0.25">
      <c r="AL98" s="182" t="str">
        <f t="shared" si="11"/>
        <v/>
      </c>
    </row>
    <row r="99" spans="38:38" x14ac:dyDescent="0.25">
      <c r="AL99" s="182" t="str">
        <f t="shared" si="11"/>
        <v/>
      </c>
    </row>
    <row r="100" spans="38:38" x14ac:dyDescent="0.25">
      <c r="AL100" s="182" t="str">
        <f t="shared" si="11"/>
        <v/>
      </c>
    </row>
    <row r="101" spans="38:38" x14ac:dyDescent="0.25">
      <c r="AL101" s="182" t="str">
        <f t="shared" si="11"/>
        <v/>
      </c>
    </row>
    <row r="102" spans="38:38" x14ac:dyDescent="0.25">
      <c r="AL102" s="182" t="str">
        <f t="shared" si="11"/>
        <v/>
      </c>
    </row>
    <row r="103" spans="38:38" x14ac:dyDescent="0.25">
      <c r="AL103" s="182" t="str">
        <f t="shared" si="11"/>
        <v/>
      </c>
    </row>
    <row r="104" spans="38:38" x14ac:dyDescent="0.25">
      <c r="AL104" s="182" t="str">
        <f t="shared" si="11"/>
        <v/>
      </c>
    </row>
    <row r="105" spans="38:38" x14ac:dyDescent="0.25">
      <c r="AL105" s="182" t="str">
        <f t="shared" si="11"/>
        <v/>
      </c>
    </row>
    <row r="106" spans="38:38" x14ac:dyDescent="0.25">
      <c r="AL106" s="182" t="str">
        <f t="shared" si="11"/>
        <v/>
      </c>
    </row>
    <row r="107" spans="38:38" x14ac:dyDescent="0.25">
      <c r="AL107" s="182" t="str">
        <f t="shared" si="11"/>
        <v/>
      </c>
    </row>
  </sheetData>
  <mergeCells count="16">
    <mergeCell ref="P6:R7"/>
    <mergeCell ref="T6:T7"/>
    <mergeCell ref="A2:H2"/>
    <mergeCell ref="G3:H5"/>
    <mergeCell ref="A4:E4"/>
    <mergeCell ref="A6:A7"/>
    <mergeCell ref="C6:C7"/>
    <mergeCell ref="D6:D7"/>
    <mergeCell ref="E6:E7"/>
    <mergeCell ref="J3:N5"/>
    <mergeCell ref="P3:T5"/>
    <mergeCell ref="F6:F7"/>
    <mergeCell ref="G6:G7"/>
    <mergeCell ref="H6:H7"/>
    <mergeCell ref="J6:L7"/>
    <mergeCell ref="N6:N7"/>
  </mergeCells>
  <conditionalFormatting sqref="D8:H57 O3 A8:A57">
    <cfRule type="containsErrors" dxfId="15" priority="20">
      <formula>ISERROR(A3)</formula>
    </cfRule>
    <cfRule type="cellIs" dxfId="14" priority="21" operator="equal">
      <formula>0</formula>
    </cfRule>
  </conditionalFormatting>
  <conditionalFormatting sqref="C47:C57">
    <cfRule type="duplicateValues" dxfId="13" priority="19"/>
  </conditionalFormatting>
  <conditionalFormatting sqref="A42:A43 A45:A46 A48:A49 A51:A52 A54:A55 A57 A9:A40">
    <cfRule type="duplicateValues" dxfId="12" priority="18"/>
  </conditionalFormatting>
  <conditionalFormatting sqref="H8:H57">
    <cfRule type="cellIs" dxfId="11" priority="17" operator="equal">
      <formula>3</formula>
    </cfRule>
  </conditionalFormatting>
  <conditionalFormatting sqref="A9:A57">
    <cfRule type="duplicateValues" dxfId="10" priority="15"/>
  </conditionalFormatting>
  <conditionalFormatting sqref="A8:A57">
    <cfRule type="containsText" dxfId="9" priority="13" operator="containsText" text="NC">
      <formula>NOT(ISERROR(SEARCH("NC",A8)))</formula>
    </cfRule>
    <cfRule type="containsText" dxfId="8" priority="14" operator="containsText" text="A">
      <formula>NOT(ISERROR(SEARCH("A",A8)))</formula>
    </cfRule>
  </conditionalFormatting>
  <conditionalFormatting sqref="C47:C57">
    <cfRule type="duplicateValues" dxfId="7" priority="12"/>
  </conditionalFormatting>
  <conditionalFormatting sqref="J6:T1048576 J1:N2 O1:O3 P1:T2">
    <cfRule type="containsErrors" dxfId="6" priority="11">
      <formula>ISERROR(J1)</formula>
    </cfRule>
  </conditionalFormatting>
  <conditionalFormatting sqref="J8:T57">
    <cfRule type="cellIs" dxfId="5" priority="10" operator="equal">
      <formula>0</formula>
    </cfRule>
  </conditionalFormatting>
  <conditionalFormatting sqref="J8:T57">
    <cfRule type="containsText" dxfId="4" priority="9" operator="containsText" text="faux">
      <formula>NOT(ISERROR(SEARCH("faux",J8)))</formula>
    </cfRule>
  </conditionalFormatting>
  <conditionalFormatting sqref="H6:H7">
    <cfRule type="containsText" dxfId="3" priority="8" operator="containsText" text="0">
      <formula>NOT(ISERROR(SEARCH("0",H6)))</formula>
    </cfRule>
  </conditionalFormatting>
  <conditionalFormatting sqref="C1:C7 C47:C1048576">
    <cfRule type="duplicateValues" dxfId="2" priority="1"/>
  </conditionalFormatting>
  <pageMargins left="0" right="0" top="0.19685039370078741" bottom="0.19685039370078741" header="0.31496062992125984" footer="0.31496062992125984"/>
  <pageSetup paperSize="9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5"/>
  <sheetViews>
    <sheetView topLeftCell="B1" workbookViewId="0">
      <selection activeCell="C6" sqref="C6"/>
    </sheetView>
  </sheetViews>
  <sheetFormatPr baseColWidth="10" defaultRowHeight="15" x14ac:dyDescent="0.25"/>
  <cols>
    <col min="1" max="1" width="14.140625" style="111" hidden="1" customWidth="1"/>
    <col min="2" max="2" width="23.140625" style="111" customWidth="1"/>
    <col min="3" max="3" width="22.7109375" style="111" customWidth="1"/>
    <col min="4" max="4" width="17.85546875" style="111" customWidth="1"/>
    <col min="5" max="5" width="23.140625" style="111" customWidth="1"/>
    <col min="6" max="6" width="26" style="111" customWidth="1"/>
    <col min="7" max="8" width="10.7109375" style="111" customWidth="1"/>
    <col min="9" max="9" width="37.7109375" customWidth="1"/>
    <col min="10" max="16384" width="11.42578125" style="111"/>
  </cols>
  <sheetData>
    <row r="1" spans="1:9" ht="37.5" customHeight="1" x14ac:dyDescent="0.25">
      <c r="B1" s="331" t="s">
        <v>1060</v>
      </c>
      <c r="C1" s="331"/>
      <c r="D1" s="331"/>
      <c r="E1" s="331"/>
      <c r="F1" s="331"/>
      <c r="G1" s="331"/>
      <c r="H1" s="331"/>
      <c r="I1" s="331"/>
    </row>
    <row r="2" spans="1:9" ht="12" customHeight="1" x14ac:dyDescent="0.25">
      <c r="B2" s="191"/>
      <c r="C2" s="191"/>
      <c r="D2" s="171"/>
      <c r="E2" s="191"/>
      <c r="F2" s="191"/>
      <c r="G2" s="191"/>
      <c r="H2" s="191"/>
      <c r="I2" s="191"/>
    </row>
    <row r="3" spans="1:9" ht="34.5" customHeight="1" x14ac:dyDescent="0.25">
      <c r="B3" s="192"/>
      <c r="C3" s="192"/>
      <c r="D3" s="104" t="s">
        <v>1925</v>
      </c>
      <c r="E3" s="192"/>
      <c r="F3" s="192"/>
      <c r="G3" s="192"/>
      <c r="H3" s="192"/>
      <c r="I3" s="192"/>
    </row>
    <row r="4" spans="1:9" ht="15" customHeight="1" x14ac:dyDescent="0.25">
      <c r="B4" s="336" t="s">
        <v>5</v>
      </c>
      <c r="C4" s="338" t="s">
        <v>603</v>
      </c>
      <c r="D4" s="334" t="s">
        <v>295</v>
      </c>
      <c r="E4" s="332" t="s">
        <v>8</v>
      </c>
      <c r="F4" s="342" t="s">
        <v>0</v>
      </c>
      <c r="G4" s="340" t="s">
        <v>9</v>
      </c>
      <c r="H4" s="332" t="s">
        <v>533</v>
      </c>
      <c r="I4" s="336" t="s">
        <v>54</v>
      </c>
    </row>
    <row r="5" spans="1:9" ht="14.25" customHeight="1" x14ac:dyDescent="0.25">
      <c r="B5" s="337"/>
      <c r="C5" s="339"/>
      <c r="D5" s="335"/>
      <c r="E5" s="333"/>
      <c r="F5" s="343"/>
      <c r="G5" s="341"/>
      <c r="H5" s="333"/>
      <c r="I5" s="337"/>
    </row>
    <row r="6" spans="1:9" ht="31.5" customHeight="1" x14ac:dyDescent="0.25">
      <c r="A6" s="111" t="str">
        <f>CONCATENATE($D$3,1)</f>
        <v>landre1</v>
      </c>
      <c r="B6" s="171" t="str">
        <f>VLOOKUP(A6,Liste!$A$1:$W$2234,11,FALSE)</f>
        <v>FSGT</v>
      </c>
      <c r="C6" s="190">
        <f>VLOOKUP(A6,Liste!$A$1:$W$2234,12,FALSE)</f>
        <v>228599</v>
      </c>
      <c r="D6" s="172" t="str">
        <f>VLOOKUP(A6,Liste!$A$1:$W$2234,7,FALSE)</f>
        <v>LANDRE</v>
      </c>
      <c r="E6" s="171" t="str">
        <f>VLOOKUP(A6,Liste!$A$1:$W$2234,8,FALSE)</f>
        <v>Catherine</v>
      </c>
      <c r="F6" s="171" t="str">
        <f>VLOOKUP(A6,Liste!$A$1:$W$2234,9,FALSE)</f>
        <v>Creusot VS</v>
      </c>
      <c r="G6" s="171">
        <f>VLOOKUP(A6,Liste!$A$1:$W$2234,10,FALSE)</f>
        <v>71</v>
      </c>
      <c r="H6" s="171" t="str">
        <f>VLOOKUP(A6,Liste!$A$1:$W$2234,14,FALSE)</f>
        <v>F</v>
      </c>
      <c r="I6" s="172">
        <f>VLOOKUP(A6,Liste!$A$1:$W$2234,13,FALSE)</f>
        <v>28758</v>
      </c>
    </row>
    <row r="7" spans="1:9" ht="31.5" customHeight="1" x14ac:dyDescent="0.25">
      <c r="A7" s="111" t="str">
        <f>CONCATENATE($D$3,2)</f>
        <v>landre2</v>
      </c>
      <c r="B7" s="171" t="str">
        <f>VLOOKUP(A7,Liste!$A$1:$W$2234,11,FALSE)</f>
        <v>FSGT</v>
      </c>
      <c r="C7" s="190">
        <f>VLOOKUP(A7,Liste!$A$1:$W$2234,12,FALSE)</f>
        <v>228600</v>
      </c>
      <c r="D7" s="172" t="str">
        <f>VLOOKUP(A7,Liste!$A$1:$W$2234,7,FALSE)</f>
        <v>LANDRE</v>
      </c>
      <c r="E7" s="171" t="str">
        <f>VLOOKUP(A7,Liste!$A$1:$W$2234,8,FALSE)</f>
        <v>Sébastien</v>
      </c>
      <c r="F7" s="171" t="str">
        <f>VLOOKUP(A7,Liste!$A$1:$W$2234,9,FALSE)</f>
        <v>Creusot VS</v>
      </c>
      <c r="G7" s="171">
        <f>VLOOKUP(A7,Liste!$A$1:$W$2234,10,FALSE)</f>
        <v>71</v>
      </c>
      <c r="H7" s="171">
        <f>VLOOKUP(A7,Liste!$A$1:$W$2234,14,FALSE)</f>
        <v>1</v>
      </c>
      <c r="I7" s="172">
        <f>VLOOKUP(A7,Liste!$A$1:$W$2234,13,FALSE)</f>
        <v>27713</v>
      </c>
    </row>
    <row r="8" spans="1:9" ht="31.5" customHeight="1" x14ac:dyDescent="0.25">
      <c r="A8" s="111" t="str">
        <f>CONCATENATE($D$3,3)</f>
        <v>landre3</v>
      </c>
      <c r="B8" s="171" t="e">
        <f>VLOOKUP(A8,Liste!$A$1:$W$2234,11,FALSE)</f>
        <v>#N/A</v>
      </c>
      <c r="C8" s="190" t="e">
        <f>VLOOKUP(A8,Liste!$A$1:$W$2234,12,FALSE)</f>
        <v>#N/A</v>
      </c>
      <c r="D8" s="172" t="e">
        <f>VLOOKUP(A8,Liste!$A$1:$W$2234,7,FALSE)</f>
        <v>#N/A</v>
      </c>
      <c r="E8" s="171" t="e">
        <f>VLOOKUP(A8,Liste!$A$1:$W$2234,8,FALSE)</f>
        <v>#N/A</v>
      </c>
      <c r="F8" s="171" t="e">
        <f>VLOOKUP(A8,Liste!$A$1:$W$2234,9,FALSE)</f>
        <v>#N/A</v>
      </c>
      <c r="G8" s="171" t="e">
        <f>VLOOKUP(A8,Liste!$A$1:$W$2234,10,FALSE)</f>
        <v>#N/A</v>
      </c>
      <c r="H8" s="171" t="e">
        <f>VLOOKUP(A8,Liste!$A$1:$W$2234,14,FALSE)</f>
        <v>#N/A</v>
      </c>
      <c r="I8" s="172" t="e">
        <f>VLOOKUP(A8,Liste!$A$1:$W$2234,13,FALSE)</f>
        <v>#N/A</v>
      </c>
    </row>
    <row r="9" spans="1:9" ht="31.5" customHeight="1" x14ac:dyDescent="0.25">
      <c r="A9" s="111" t="str">
        <f>CONCATENATE($D$3,4)</f>
        <v>landre4</v>
      </c>
      <c r="B9" s="171" t="e">
        <f>VLOOKUP(A9,Liste!$A$1:$W$2234,11,FALSE)</f>
        <v>#N/A</v>
      </c>
      <c r="C9" s="190" t="e">
        <f>VLOOKUP(A9,Liste!$A$1:$W$2234,12,FALSE)</f>
        <v>#N/A</v>
      </c>
      <c r="D9" s="172" t="e">
        <f>VLOOKUP(A9,Liste!$A$1:$W$2234,7,FALSE)</f>
        <v>#N/A</v>
      </c>
      <c r="E9" s="171" t="e">
        <f>VLOOKUP(A9,Liste!$A$1:$W$2234,8,FALSE)</f>
        <v>#N/A</v>
      </c>
      <c r="F9" s="171" t="e">
        <f>VLOOKUP(A9,Liste!$A$1:$W$2234,9,FALSE)</f>
        <v>#N/A</v>
      </c>
      <c r="G9" s="171" t="e">
        <f>VLOOKUP(A9,Liste!$A$1:$W$2234,10,FALSE)</f>
        <v>#N/A</v>
      </c>
      <c r="H9" s="171" t="e">
        <f>VLOOKUP(A9,Liste!$A$1:$W$2234,14,FALSE)</f>
        <v>#N/A</v>
      </c>
      <c r="I9" s="172" t="e">
        <f>VLOOKUP(A9,Liste!$A$1:$W$2234,13,FALSE)</f>
        <v>#N/A</v>
      </c>
    </row>
    <row r="10" spans="1:9" ht="31.5" customHeight="1" x14ac:dyDescent="0.25">
      <c r="A10" s="111" t="str">
        <f>CONCATENATE($D$3,5)</f>
        <v>landre5</v>
      </c>
      <c r="B10" s="171" t="e">
        <f>VLOOKUP(A10,Liste!$A$1:$W$2234,11,FALSE)</f>
        <v>#N/A</v>
      </c>
      <c r="C10" s="190" t="e">
        <f>VLOOKUP(A10,Liste!$A$1:$W$2234,12,FALSE)</f>
        <v>#N/A</v>
      </c>
      <c r="D10" s="172" t="e">
        <f>VLOOKUP(A10,Liste!$A$1:$W$2234,7,FALSE)</f>
        <v>#N/A</v>
      </c>
      <c r="E10" s="171" t="e">
        <f>VLOOKUP(A10,Liste!$A$1:$W$2234,8,FALSE)</f>
        <v>#N/A</v>
      </c>
      <c r="F10" s="171" t="e">
        <f>VLOOKUP(A10,Liste!$A$1:$W$2234,9,FALSE)</f>
        <v>#N/A</v>
      </c>
      <c r="G10" s="171" t="e">
        <f>VLOOKUP(A10,Liste!$A$1:$W$2234,10,FALSE)</f>
        <v>#N/A</v>
      </c>
      <c r="H10" s="171" t="e">
        <f>VLOOKUP(A10,Liste!$A$1:$W$2234,14,FALSE)</f>
        <v>#N/A</v>
      </c>
      <c r="I10" s="172" t="e">
        <f>VLOOKUP(A10,Liste!$A$1:$W$2234,13,FALSE)</f>
        <v>#N/A</v>
      </c>
    </row>
    <row r="11" spans="1:9" ht="31.5" customHeight="1" x14ac:dyDescent="0.25">
      <c r="A11" s="111" t="str">
        <f>CONCATENATE($D$3,6)</f>
        <v>landre6</v>
      </c>
      <c r="B11" s="171" t="e">
        <f>VLOOKUP(A11,Liste!$A$1:$W$2234,11,FALSE)</f>
        <v>#N/A</v>
      </c>
      <c r="C11" s="190" t="e">
        <f>VLOOKUP(A11,Liste!$A$1:$W$2234,12,FALSE)</f>
        <v>#N/A</v>
      </c>
      <c r="D11" s="172" t="e">
        <f>VLOOKUP(A11,Liste!$A$1:$W$2234,7,FALSE)</f>
        <v>#N/A</v>
      </c>
      <c r="E11" s="171" t="e">
        <f>VLOOKUP(A11,Liste!$A$1:$W$2234,8,FALSE)</f>
        <v>#N/A</v>
      </c>
      <c r="F11" s="171" t="e">
        <f>VLOOKUP(A11,Liste!$A$1:$W$2234,9,FALSE)</f>
        <v>#N/A</v>
      </c>
      <c r="G11" s="171" t="e">
        <f>VLOOKUP(A11,Liste!$A$1:$W$2234,10,FALSE)</f>
        <v>#N/A</v>
      </c>
      <c r="H11" s="171" t="e">
        <f>VLOOKUP(A11,Liste!$A$1:$W$2234,14,FALSE)</f>
        <v>#N/A</v>
      </c>
      <c r="I11" s="172" t="e">
        <f>VLOOKUP(A11,Liste!$A$1:$W$2234,13,FALSE)</f>
        <v>#N/A</v>
      </c>
    </row>
    <row r="12" spans="1:9" ht="31.5" customHeight="1" x14ac:dyDescent="0.25">
      <c r="A12" s="111" t="str">
        <f>CONCATENATE($D$3,7)</f>
        <v>landre7</v>
      </c>
      <c r="B12" s="171" t="e">
        <f>VLOOKUP(A12,Liste!$A$1:$W$2234,11,FALSE)</f>
        <v>#N/A</v>
      </c>
      <c r="C12" s="190" t="e">
        <f>VLOOKUP(A12,Liste!$A$1:$W$2234,12,FALSE)</f>
        <v>#N/A</v>
      </c>
      <c r="D12" s="172" t="e">
        <f>VLOOKUP(A12,Liste!$A$1:$W$2234,7,FALSE)</f>
        <v>#N/A</v>
      </c>
      <c r="E12" s="171" t="e">
        <f>VLOOKUP(A12,Liste!$A$1:$W$2234,8,FALSE)</f>
        <v>#N/A</v>
      </c>
      <c r="F12" s="171" t="e">
        <f>VLOOKUP(A12,Liste!$A$1:$W$2234,9,FALSE)</f>
        <v>#N/A</v>
      </c>
      <c r="G12" s="171" t="e">
        <f>VLOOKUP(A12,Liste!$A$1:$W$2234,10,FALSE)</f>
        <v>#N/A</v>
      </c>
      <c r="H12" s="171" t="e">
        <f>VLOOKUP(A12,Liste!$A$1:$W$2234,14,FALSE)</f>
        <v>#N/A</v>
      </c>
      <c r="I12" s="172" t="e">
        <f>VLOOKUP(A12,Liste!$A$1:$W$2234,13,FALSE)</f>
        <v>#N/A</v>
      </c>
    </row>
    <row r="13" spans="1:9" ht="31.5" customHeight="1" x14ac:dyDescent="0.25">
      <c r="A13" s="111" t="str">
        <f>CONCATENATE($D$3,8)</f>
        <v>landre8</v>
      </c>
      <c r="B13" s="171" t="e">
        <f>VLOOKUP(A13,Liste!$A$1:$W$2234,11,FALSE)</f>
        <v>#N/A</v>
      </c>
      <c r="C13" s="190" t="e">
        <f>VLOOKUP(A13,Liste!$A$1:$W$2234,12,FALSE)</f>
        <v>#N/A</v>
      </c>
      <c r="D13" s="172" t="e">
        <f>VLOOKUP(A13,Liste!$A$1:$W$2234,7,FALSE)</f>
        <v>#N/A</v>
      </c>
      <c r="E13" s="171" t="e">
        <f>VLOOKUP(A13,Liste!$A$1:$W$2234,8,FALSE)</f>
        <v>#N/A</v>
      </c>
      <c r="F13" s="171" t="e">
        <f>VLOOKUP(A13,Liste!$A$1:$W$2234,9,FALSE)</f>
        <v>#N/A</v>
      </c>
      <c r="G13" s="171" t="e">
        <f>VLOOKUP(A13,Liste!$A$1:$W$2234,10,FALSE)</f>
        <v>#N/A</v>
      </c>
      <c r="H13" s="171" t="e">
        <f>VLOOKUP(A13,Liste!$A$1:$W$2234,14,FALSE)</f>
        <v>#N/A</v>
      </c>
      <c r="I13" s="172" t="e">
        <f>VLOOKUP(A13,Liste!$A$1:$W$2234,13,FALSE)</f>
        <v>#N/A</v>
      </c>
    </row>
    <row r="14" spans="1:9" ht="31.5" customHeight="1" x14ac:dyDescent="0.25">
      <c r="A14" s="111" t="str">
        <f>CONCATENATE($D$3,9)</f>
        <v>landre9</v>
      </c>
      <c r="B14" s="171" t="e">
        <f>VLOOKUP(A14,Liste!$A$1:$W$2234,11,FALSE)</f>
        <v>#N/A</v>
      </c>
      <c r="C14" s="190" t="e">
        <f>VLOOKUP(A14,Liste!$A$1:$W$2234,12,FALSE)</f>
        <v>#N/A</v>
      </c>
      <c r="D14" s="172" t="e">
        <f>VLOOKUP(A14,Liste!$A$1:$W$2234,7,FALSE)</f>
        <v>#N/A</v>
      </c>
      <c r="E14" s="171" t="e">
        <f>VLOOKUP(A14,Liste!$A$1:$W$2234,8,FALSE)</f>
        <v>#N/A</v>
      </c>
      <c r="F14" s="171" t="e">
        <f>VLOOKUP(A14,Liste!$A$1:$W$2234,9,FALSE)</f>
        <v>#N/A</v>
      </c>
      <c r="G14" s="171" t="e">
        <f>VLOOKUP(A14,Liste!$A$1:$W$2234,10,FALSE)</f>
        <v>#N/A</v>
      </c>
      <c r="H14" s="171" t="e">
        <f>VLOOKUP(A14,Liste!$A$1:$W$2234,14,FALSE)</f>
        <v>#N/A</v>
      </c>
      <c r="I14" s="172" t="e">
        <f>VLOOKUP(A14,Liste!$A$1:$W$2234,13,FALSE)</f>
        <v>#N/A</v>
      </c>
    </row>
    <row r="15" spans="1:9" ht="31.5" customHeight="1" x14ac:dyDescent="0.25">
      <c r="A15" s="111" t="str">
        <f>CONCATENATE($D$3,10)</f>
        <v>landre10</v>
      </c>
      <c r="B15" s="171" t="e">
        <f>VLOOKUP(A15,Liste!$A$1:$W$2234,11,FALSE)</f>
        <v>#N/A</v>
      </c>
      <c r="C15" s="190" t="e">
        <f>VLOOKUP(A15,Liste!$A$1:$W$2234,7,FALSE)</f>
        <v>#N/A</v>
      </c>
      <c r="D15" s="172" t="e">
        <f>VLOOKUP(A15,Liste!$A$1:$W$2234,9,FALSE)</f>
        <v>#N/A</v>
      </c>
      <c r="E15" s="171" t="e">
        <f>VLOOKUP(A15,Liste!$A$1:$W$2234,8,FALSE)</f>
        <v>#N/A</v>
      </c>
      <c r="F15" s="171" t="e">
        <f>VLOOKUP(A15,Liste!$A$1:$W$2234,10,FALSE)</f>
        <v>#N/A</v>
      </c>
      <c r="G15" s="171" t="e">
        <f>VLOOKUP(A15,Liste!$A$1:$W$2234,10,FALSE)</f>
        <v>#N/A</v>
      </c>
      <c r="H15" s="171" t="e">
        <f>VLOOKUP(A15,Liste!$A$1:$W$2234,11,FALSE)</f>
        <v>#N/A</v>
      </c>
      <c r="I15" s="172" t="e">
        <f>VLOOKUP(A15,Liste!$A$1:$W$2234,13,FALSE)</f>
        <v>#N/A</v>
      </c>
    </row>
  </sheetData>
  <mergeCells count="9">
    <mergeCell ref="B1:I1"/>
    <mergeCell ref="E4:E5"/>
    <mergeCell ref="D4:D5"/>
    <mergeCell ref="I4:I5"/>
    <mergeCell ref="C4:C5"/>
    <mergeCell ref="H4:H5"/>
    <mergeCell ref="B4:B5"/>
    <mergeCell ref="G4:G5"/>
    <mergeCell ref="F4:F5"/>
  </mergeCells>
  <conditionalFormatting sqref="B6:I15">
    <cfRule type="containsErrors" dxfId="1" priority="2">
      <formula>ISERROR(B6)</formula>
    </cfRule>
  </conditionalFormatting>
  <conditionalFormatting sqref="D3">
    <cfRule type="cellIs" dxfId="0" priority="1" operator="equal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48"/>
  <sheetViews>
    <sheetView topLeftCell="H1" zoomScaleNormal="100" workbookViewId="0">
      <pane ySplit="2" topLeftCell="A1138" activePane="bottomLeft" state="frozen"/>
      <selection pane="bottomLeft" activeCell="G568" sqref="G568"/>
    </sheetView>
  </sheetViews>
  <sheetFormatPr baseColWidth="10" defaultRowHeight="14.25" x14ac:dyDescent="0.25"/>
  <cols>
    <col min="1" max="1" width="18.140625" style="118" customWidth="1"/>
    <col min="2" max="2" width="5.42578125" style="111" customWidth="1"/>
    <col min="3" max="5" width="11.42578125" style="111"/>
    <col min="6" max="6" width="24.7109375" style="111" customWidth="1"/>
    <col min="7" max="7" width="22.7109375" style="111" customWidth="1"/>
    <col min="8" max="8" width="14.7109375" style="111" customWidth="1"/>
    <col min="9" max="9" width="21.42578125" style="111" customWidth="1"/>
    <col min="10" max="10" width="7.140625" style="111" customWidth="1"/>
    <col min="11" max="11" width="24.140625" style="111" customWidth="1"/>
    <col min="12" max="12" width="21.140625" style="111" customWidth="1"/>
    <col min="13" max="13" width="15" style="136" customWidth="1"/>
    <col min="14" max="14" width="12" style="111" customWidth="1"/>
    <col min="15" max="17" width="11.42578125" style="111"/>
    <col min="18" max="18" width="13.140625" style="111" customWidth="1"/>
    <col min="19" max="16384" width="11.42578125" style="111"/>
  </cols>
  <sheetData>
    <row r="1" spans="1:18" x14ac:dyDescent="0.25">
      <c r="G1" s="183"/>
      <c r="H1" s="183"/>
      <c r="I1" s="183"/>
      <c r="J1" s="183"/>
      <c r="K1" s="183"/>
      <c r="L1" s="183"/>
      <c r="M1" s="275" t="s">
        <v>54</v>
      </c>
      <c r="N1" s="183"/>
      <c r="R1" s="276"/>
    </row>
    <row r="2" spans="1:18" x14ac:dyDescent="0.25">
      <c r="G2" s="184" t="s">
        <v>295</v>
      </c>
      <c r="H2" s="183" t="s">
        <v>8</v>
      </c>
      <c r="I2" s="185" t="s">
        <v>0</v>
      </c>
      <c r="J2" s="186" t="s">
        <v>9</v>
      </c>
      <c r="K2" s="183" t="s">
        <v>5</v>
      </c>
      <c r="L2" s="183" t="s">
        <v>603</v>
      </c>
      <c r="M2" s="275"/>
      <c r="N2" s="183" t="s">
        <v>508</v>
      </c>
      <c r="O2" s="111" t="s">
        <v>509</v>
      </c>
      <c r="P2" s="111" t="s">
        <v>510</v>
      </c>
      <c r="Q2" s="113" t="s">
        <v>511</v>
      </c>
      <c r="R2" s="276"/>
    </row>
    <row r="3" spans="1:18" x14ac:dyDescent="0.25">
      <c r="A3" s="166" t="str">
        <f t="shared" ref="A3:A68" si="0">CONCATENATE(G3,B3)</f>
        <v>ABERKANE1</v>
      </c>
      <c r="B3" s="163">
        <f t="shared" ref="B3:B68" si="1">IF(G3&lt;&gt;G2,1,(B2+1))</f>
        <v>1</v>
      </c>
      <c r="F3" s="111" t="str">
        <f t="shared" ref="F3:F66" si="2">CONCATENATE(K3,L3)</f>
        <v>FSGT538188</v>
      </c>
      <c r="G3" s="112" t="s">
        <v>1136</v>
      </c>
      <c r="H3" s="112" t="s">
        <v>172</v>
      </c>
      <c r="I3" s="112" t="s">
        <v>79</v>
      </c>
      <c r="J3" s="112" t="s">
        <v>29</v>
      </c>
      <c r="K3" s="111" t="s">
        <v>1058</v>
      </c>
      <c r="L3" s="111" t="s">
        <v>1137</v>
      </c>
      <c r="M3" s="164">
        <v>29186</v>
      </c>
      <c r="N3" s="111">
        <v>5</v>
      </c>
      <c r="O3" s="163">
        <f t="shared" ref="O3:O66" si="3">IF(N3="F","F",0)</f>
        <v>0</v>
      </c>
      <c r="P3" s="163">
        <f t="shared" ref="P3:P66" si="4">IF(N3="M","M",0)</f>
        <v>0</v>
      </c>
      <c r="Q3" s="111" t="s">
        <v>512</v>
      </c>
    </row>
    <row r="4" spans="1:18" x14ac:dyDescent="0.25">
      <c r="A4" s="166" t="str">
        <f t="shared" si="0"/>
        <v>AIGON1</v>
      </c>
      <c r="B4" s="163">
        <f t="shared" si="1"/>
        <v>1</v>
      </c>
      <c r="F4" s="111" t="str">
        <f t="shared" si="2"/>
        <v>FSGT436686</v>
      </c>
      <c r="G4" s="112" t="s">
        <v>462</v>
      </c>
      <c r="H4" s="112" t="s">
        <v>15</v>
      </c>
      <c r="I4" s="112" t="s">
        <v>16</v>
      </c>
      <c r="J4" s="112" t="s">
        <v>35</v>
      </c>
      <c r="K4" s="111" t="s">
        <v>1058</v>
      </c>
      <c r="L4" s="111" t="s">
        <v>1833</v>
      </c>
      <c r="M4" s="164">
        <v>23516</v>
      </c>
      <c r="N4" s="111">
        <v>2</v>
      </c>
      <c r="O4" s="163">
        <f t="shared" si="3"/>
        <v>0</v>
      </c>
      <c r="P4" s="163">
        <f t="shared" si="4"/>
        <v>0</v>
      </c>
      <c r="Q4" s="111" t="s">
        <v>512</v>
      </c>
    </row>
    <row r="5" spans="1:18" x14ac:dyDescent="0.25">
      <c r="A5" s="166" t="str">
        <f t="shared" si="0"/>
        <v>ALLAIN1</v>
      </c>
      <c r="B5" s="163">
        <f t="shared" si="1"/>
        <v>1</v>
      </c>
      <c r="F5" s="111" t="str">
        <f t="shared" si="2"/>
        <v>FSGT55476522</v>
      </c>
      <c r="G5" s="112" t="s">
        <v>463</v>
      </c>
      <c r="H5" s="112" t="s">
        <v>341</v>
      </c>
      <c r="I5" s="112" t="s">
        <v>28</v>
      </c>
      <c r="J5" s="112" t="s">
        <v>29</v>
      </c>
      <c r="K5" s="111" t="s">
        <v>1058</v>
      </c>
      <c r="L5" s="111" t="s">
        <v>1868</v>
      </c>
      <c r="M5" s="164">
        <v>24507</v>
      </c>
      <c r="N5" s="111">
        <v>2</v>
      </c>
      <c r="O5" s="163">
        <f t="shared" si="3"/>
        <v>0</v>
      </c>
      <c r="P5" s="163">
        <f t="shared" si="4"/>
        <v>0</v>
      </c>
      <c r="Q5" s="111" t="s">
        <v>512</v>
      </c>
    </row>
    <row r="6" spans="1:18" x14ac:dyDescent="0.25">
      <c r="A6" s="166" t="str">
        <f t="shared" si="0"/>
        <v>ALONSO1</v>
      </c>
      <c r="B6" s="163">
        <f t="shared" si="1"/>
        <v>1</v>
      </c>
      <c r="F6" s="111" t="str">
        <f t="shared" si="2"/>
        <v>FSGT55542011</v>
      </c>
      <c r="G6" s="112" t="s">
        <v>1891</v>
      </c>
      <c r="H6" s="112" t="s">
        <v>524</v>
      </c>
      <c r="I6" s="112" t="s">
        <v>1836</v>
      </c>
      <c r="J6" s="112" t="s">
        <v>29</v>
      </c>
      <c r="K6" s="111" t="s">
        <v>1058</v>
      </c>
      <c r="L6" s="111" t="s">
        <v>1892</v>
      </c>
      <c r="M6" s="164">
        <v>28982</v>
      </c>
      <c r="N6" s="111">
        <v>4</v>
      </c>
      <c r="O6" s="163">
        <f t="shared" si="3"/>
        <v>0</v>
      </c>
      <c r="P6" s="163">
        <f t="shared" si="4"/>
        <v>0</v>
      </c>
      <c r="Q6" s="111" t="s">
        <v>512</v>
      </c>
    </row>
    <row r="7" spans="1:18" x14ac:dyDescent="0.25">
      <c r="A7" s="166" t="str">
        <f t="shared" si="0"/>
        <v>AMANT1</v>
      </c>
      <c r="B7" s="163">
        <f t="shared" si="1"/>
        <v>1</v>
      </c>
      <c r="F7" s="111" t="str">
        <f t="shared" si="2"/>
        <v>UFOLEP071_96271649</v>
      </c>
      <c r="G7" s="112" t="s">
        <v>1893</v>
      </c>
      <c r="H7" s="112" t="s">
        <v>81</v>
      </c>
      <c r="I7" s="112" t="s">
        <v>333</v>
      </c>
      <c r="J7" s="112" t="s">
        <v>43</v>
      </c>
      <c r="K7" s="111" t="s">
        <v>11</v>
      </c>
      <c r="L7" s="111" t="s">
        <v>1894</v>
      </c>
      <c r="M7" s="164">
        <v>18872</v>
      </c>
      <c r="N7" s="111">
        <v>4</v>
      </c>
      <c r="O7" s="163">
        <f t="shared" si="3"/>
        <v>0</v>
      </c>
      <c r="P7" s="163">
        <f t="shared" si="4"/>
        <v>0</v>
      </c>
      <c r="Q7" s="111" t="s">
        <v>512</v>
      </c>
    </row>
    <row r="8" spans="1:18" x14ac:dyDescent="0.25">
      <c r="A8" s="166" t="str">
        <f t="shared" si="0"/>
        <v>ARAR1</v>
      </c>
      <c r="B8" s="163">
        <f t="shared" si="1"/>
        <v>1</v>
      </c>
      <c r="F8" s="111" t="str">
        <f t="shared" si="2"/>
        <v>FSGT55543379</v>
      </c>
      <c r="G8" s="112" t="s">
        <v>1138</v>
      </c>
      <c r="H8" s="112" t="s">
        <v>256</v>
      </c>
      <c r="I8" s="112" t="s">
        <v>1139</v>
      </c>
      <c r="J8" s="112" t="s">
        <v>39</v>
      </c>
      <c r="K8" s="111" t="s">
        <v>1058</v>
      </c>
      <c r="L8" s="111" t="s">
        <v>1140</v>
      </c>
      <c r="M8" s="164">
        <v>22697</v>
      </c>
      <c r="N8" s="111">
        <v>4</v>
      </c>
      <c r="O8" s="163">
        <f t="shared" si="3"/>
        <v>0</v>
      </c>
      <c r="P8" s="163">
        <f t="shared" si="4"/>
        <v>0</v>
      </c>
      <c r="Q8" s="111" t="s">
        <v>512</v>
      </c>
    </row>
    <row r="9" spans="1:18" x14ac:dyDescent="0.25">
      <c r="A9" s="166" t="str">
        <f t="shared" si="0"/>
        <v>AROLES1</v>
      </c>
      <c r="B9" s="163">
        <f t="shared" si="1"/>
        <v>1</v>
      </c>
      <c r="F9" s="111" t="str">
        <f t="shared" si="2"/>
        <v>UFOLEP071_96271285</v>
      </c>
      <c r="G9" s="112" t="s">
        <v>1141</v>
      </c>
      <c r="H9" s="112" t="s">
        <v>158</v>
      </c>
      <c r="I9" s="112" t="s">
        <v>333</v>
      </c>
      <c r="J9" s="112" t="s">
        <v>43</v>
      </c>
      <c r="K9" s="111" t="s">
        <v>11</v>
      </c>
      <c r="L9" s="111" t="s">
        <v>1142</v>
      </c>
      <c r="M9" s="164">
        <v>20661</v>
      </c>
      <c r="N9" s="111">
        <v>3</v>
      </c>
      <c r="O9" s="163">
        <f t="shared" si="3"/>
        <v>0</v>
      </c>
      <c r="P9" s="163">
        <f t="shared" si="4"/>
        <v>0</v>
      </c>
      <c r="Q9" s="111" t="s">
        <v>512</v>
      </c>
    </row>
    <row r="10" spans="1:18" x14ac:dyDescent="0.25">
      <c r="A10" s="166" t="str">
        <f t="shared" si="0"/>
        <v>AUBOEUF1</v>
      </c>
      <c r="B10" s="163">
        <f t="shared" si="1"/>
        <v>1</v>
      </c>
      <c r="F10" s="111" t="str">
        <f t="shared" si="2"/>
        <v>UFOLEP071_20058087</v>
      </c>
      <c r="G10" s="112" t="s">
        <v>1081</v>
      </c>
      <c r="H10" s="112" t="s">
        <v>117</v>
      </c>
      <c r="I10" s="112" t="s">
        <v>313</v>
      </c>
      <c r="J10" s="112" t="s">
        <v>43</v>
      </c>
      <c r="K10" s="111" t="s">
        <v>11</v>
      </c>
      <c r="L10" s="111" t="s">
        <v>1895</v>
      </c>
      <c r="M10" s="164">
        <v>25470</v>
      </c>
      <c r="N10" s="111">
        <v>4</v>
      </c>
      <c r="O10" s="163">
        <f t="shared" si="3"/>
        <v>0</v>
      </c>
      <c r="P10" s="163">
        <f t="shared" si="4"/>
        <v>0</v>
      </c>
      <c r="Q10" s="111" t="s">
        <v>512</v>
      </c>
    </row>
    <row r="11" spans="1:18" x14ac:dyDescent="0.25">
      <c r="A11" s="166" t="str">
        <f t="shared" si="0"/>
        <v>AUMONIER1</v>
      </c>
      <c r="B11" s="163">
        <f t="shared" si="1"/>
        <v>1</v>
      </c>
      <c r="F11" s="111" t="str">
        <f t="shared" si="2"/>
        <v>UFOLEP001_59201073</v>
      </c>
      <c r="G11" s="112" t="s">
        <v>339</v>
      </c>
      <c r="H11" s="112" t="s">
        <v>340</v>
      </c>
      <c r="I11" s="112" t="s">
        <v>382</v>
      </c>
      <c r="J11" s="112" t="s">
        <v>23</v>
      </c>
      <c r="K11" s="111" t="s">
        <v>11</v>
      </c>
      <c r="L11" s="111" t="s">
        <v>1143</v>
      </c>
      <c r="M11" s="164">
        <v>21308</v>
      </c>
      <c r="N11" s="111">
        <v>4</v>
      </c>
      <c r="O11" s="163">
        <f t="shared" si="3"/>
        <v>0</v>
      </c>
      <c r="P11" s="163">
        <f t="shared" si="4"/>
        <v>0</v>
      </c>
      <c r="Q11" s="111" t="s">
        <v>512</v>
      </c>
    </row>
    <row r="12" spans="1:18" x14ac:dyDescent="0.25">
      <c r="A12" s="166" t="str">
        <f t="shared" si="0"/>
        <v>AURIAC1</v>
      </c>
      <c r="B12" s="163">
        <f t="shared" si="1"/>
        <v>1</v>
      </c>
      <c r="F12" s="111" t="str">
        <f t="shared" si="2"/>
        <v>UFOLEP021_57063027</v>
      </c>
      <c r="G12" s="112" t="s">
        <v>135</v>
      </c>
      <c r="H12" s="112" t="s">
        <v>136</v>
      </c>
      <c r="I12" s="112" t="s">
        <v>338</v>
      </c>
      <c r="J12" s="112" t="s">
        <v>35</v>
      </c>
      <c r="K12" s="111" t="s">
        <v>11</v>
      </c>
      <c r="L12" s="111" t="s">
        <v>1144</v>
      </c>
      <c r="M12" s="164">
        <v>23710</v>
      </c>
      <c r="N12" s="111">
        <v>5</v>
      </c>
      <c r="O12" s="163">
        <f t="shared" si="3"/>
        <v>0</v>
      </c>
      <c r="P12" s="163">
        <f t="shared" si="4"/>
        <v>0</v>
      </c>
      <c r="Q12" s="111" t="s">
        <v>512</v>
      </c>
    </row>
    <row r="13" spans="1:18" x14ac:dyDescent="0.25">
      <c r="A13" s="166" t="str">
        <f t="shared" si="0"/>
        <v>BADEY1</v>
      </c>
      <c r="B13" s="163">
        <f t="shared" si="1"/>
        <v>1</v>
      </c>
      <c r="F13" s="111" t="str">
        <f t="shared" si="2"/>
        <v>UFOLEP001_71309731</v>
      </c>
      <c r="G13" s="112" t="s">
        <v>137</v>
      </c>
      <c r="H13" s="112" t="s">
        <v>17</v>
      </c>
      <c r="I13" s="112" t="s">
        <v>305</v>
      </c>
      <c r="J13" s="112" t="s">
        <v>23</v>
      </c>
      <c r="K13" s="111" t="s">
        <v>11</v>
      </c>
      <c r="L13" s="111" t="s">
        <v>1578</v>
      </c>
      <c r="M13" s="164">
        <v>28012</v>
      </c>
      <c r="N13" s="111">
        <v>2</v>
      </c>
      <c r="O13" s="163">
        <f t="shared" si="3"/>
        <v>0</v>
      </c>
      <c r="P13" s="163">
        <f t="shared" si="4"/>
        <v>0</v>
      </c>
      <c r="Q13" s="111" t="s">
        <v>512</v>
      </c>
    </row>
    <row r="14" spans="1:18" x14ac:dyDescent="0.25">
      <c r="A14" s="166" t="str">
        <f t="shared" si="0"/>
        <v>BALOUZAT1</v>
      </c>
      <c r="B14" s="163">
        <f t="shared" si="1"/>
        <v>1</v>
      </c>
      <c r="F14" s="111" t="str">
        <f t="shared" si="2"/>
        <v>UFOLEP039_53161470</v>
      </c>
      <c r="G14" s="112" t="s">
        <v>1145</v>
      </c>
      <c r="H14" s="112" t="s">
        <v>18</v>
      </c>
      <c r="I14" s="112" t="s">
        <v>1146</v>
      </c>
      <c r="J14" s="112" t="s">
        <v>294</v>
      </c>
      <c r="K14" s="111" t="s">
        <v>11</v>
      </c>
      <c r="L14" s="111" t="s">
        <v>1147</v>
      </c>
      <c r="M14" s="164">
        <v>22294</v>
      </c>
      <c r="N14" s="111">
        <v>5</v>
      </c>
      <c r="O14" s="163">
        <f t="shared" si="3"/>
        <v>0</v>
      </c>
      <c r="P14" s="163">
        <f t="shared" si="4"/>
        <v>0</v>
      </c>
      <c r="Q14" s="111" t="s">
        <v>512</v>
      </c>
    </row>
    <row r="15" spans="1:18" x14ac:dyDescent="0.25">
      <c r="A15" s="166" t="str">
        <f t="shared" si="0"/>
        <v>BARATIN1</v>
      </c>
      <c r="B15" s="163">
        <f t="shared" si="1"/>
        <v>1</v>
      </c>
      <c r="F15" s="111" t="str">
        <f t="shared" si="2"/>
        <v>UFOLEP001_71310241</v>
      </c>
      <c r="G15" s="112" t="s">
        <v>1148</v>
      </c>
      <c r="H15" s="112" t="s">
        <v>760</v>
      </c>
      <c r="I15" s="112" t="s">
        <v>314</v>
      </c>
      <c r="J15" s="112" t="s">
        <v>23</v>
      </c>
      <c r="K15" s="111" t="s">
        <v>11</v>
      </c>
      <c r="L15" s="111" t="s">
        <v>1149</v>
      </c>
      <c r="M15" s="164">
        <v>22645</v>
      </c>
      <c r="N15" s="111">
        <v>4</v>
      </c>
      <c r="O15" s="163">
        <f t="shared" si="3"/>
        <v>0</v>
      </c>
      <c r="P15" s="163">
        <f t="shared" si="4"/>
        <v>0</v>
      </c>
      <c r="Q15" s="111" t="s">
        <v>512</v>
      </c>
    </row>
    <row r="16" spans="1:18" x14ac:dyDescent="0.25">
      <c r="A16" s="166" t="str">
        <f t="shared" si="0"/>
        <v>BARBET1</v>
      </c>
      <c r="B16" s="163">
        <f t="shared" si="1"/>
        <v>1</v>
      </c>
      <c r="F16" s="111" t="str">
        <f t="shared" si="2"/>
        <v>FSGT231102</v>
      </c>
      <c r="G16" s="112" t="s">
        <v>595</v>
      </c>
      <c r="H16" s="112" t="s">
        <v>139</v>
      </c>
      <c r="I16" s="112" t="s">
        <v>311</v>
      </c>
      <c r="J16" s="112" t="s">
        <v>35</v>
      </c>
      <c r="K16" s="111" t="s">
        <v>1058</v>
      </c>
      <c r="L16" s="111" t="s">
        <v>1840</v>
      </c>
      <c r="M16" s="164">
        <v>34425</v>
      </c>
      <c r="N16" s="111">
        <v>2</v>
      </c>
      <c r="O16" s="163">
        <f t="shared" si="3"/>
        <v>0</v>
      </c>
      <c r="P16" s="163">
        <f t="shared" si="4"/>
        <v>0</v>
      </c>
      <c r="Q16" s="111" t="s">
        <v>512</v>
      </c>
    </row>
    <row r="17" spans="1:17" x14ac:dyDescent="0.25">
      <c r="A17" s="166" t="str">
        <f t="shared" si="0"/>
        <v>BARDAY1</v>
      </c>
      <c r="B17" s="163">
        <f t="shared" si="1"/>
        <v>1</v>
      </c>
      <c r="F17" s="111" t="str">
        <f t="shared" si="2"/>
        <v>UFOLEP001_71306950</v>
      </c>
      <c r="G17" s="112" t="s">
        <v>140</v>
      </c>
      <c r="H17" s="112" t="s">
        <v>141</v>
      </c>
      <c r="I17" s="112" t="s">
        <v>315</v>
      </c>
      <c r="J17" s="112" t="s">
        <v>23</v>
      </c>
      <c r="K17" s="111" t="s">
        <v>11</v>
      </c>
      <c r="L17" s="111" t="s">
        <v>1579</v>
      </c>
      <c r="M17" s="164">
        <v>18454</v>
      </c>
      <c r="N17" s="111">
        <v>5</v>
      </c>
      <c r="O17" s="163">
        <f t="shared" si="3"/>
        <v>0</v>
      </c>
      <c r="P17" s="163">
        <f t="shared" si="4"/>
        <v>0</v>
      </c>
      <c r="Q17" s="111" t="s">
        <v>512</v>
      </c>
    </row>
    <row r="18" spans="1:17" x14ac:dyDescent="0.25">
      <c r="A18" s="166" t="str">
        <f t="shared" si="0"/>
        <v>BARLE1</v>
      </c>
      <c r="B18" s="163">
        <f t="shared" si="1"/>
        <v>1</v>
      </c>
      <c r="F18" s="111" t="str">
        <f t="shared" si="2"/>
        <v>FSGT488257</v>
      </c>
      <c r="G18" s="112" t="s">
        <v>94</v>
      </c>
      <c r="H18" s="112" t="s">
        <v>95</v>
      </c>
      <c r="I18" s="112" t="s">
        <v>96</v>
      </c>
      <c r="J18" s="112" t="s">
        <v>29</v>
      </c>
      <c r="K18" s="111" t="s">
        <v>1058</v>
      </c>
      <c r="L18" s="111" t="s">
        <v>1150</v>
      </c>
      <c r="M18" s="164">
        <v>16986</v>
      </c>
      <c r="N18" s="111">
        <v>5</v>
      </c>
      <c r="O18" s="163">
        <f t="shared" si="3"/>
        <v>0</v>
      </c>
      <c r="P18" s="163">
        <f t="shared" si="4"/>
        <v>0</v>
      </c>
      <c r="Q18" s="111" t="s">
        <v>512</v>
      </c>
    </row>
    <row r="19" spans="1:17" x14ac:dyDescent="0.25">
      <c r="A19" s="166" t="str">
        <f t="shared" si="0"/>
        <v>BARTHELEMY1</v>
      </c>
      <c r="B19" s="163">
        <f t="shared" si="1"/>
        <v>1</v>
      </c>
      <c r="F19" s="111" t="str">
        <f t="shared" si="2"/>
        <v>UFOLEP001_47154739</v>
      </c>
      <c r="G19" s="112" t="s">
        <v>1151</v>
      </c>
      <c r="H19" s="112" t="s">
        <v>143</v>
      </c>
      <c r="I19" s="112" t="s">
        <v>62</v>
      </c>
      <c r="J19" s="112" t="s">
        <v>23</v>
      </c>
      <c r="K19" s="111" t="s">
        <v>11</v>
      </c>
      <c r="L19" s="111" t="s">
        <v>1152</v>
      </c>
      <c r="M19" s="164">
        <v>19297</v>
      </c>
      <c r="N19" s="111">
        <v>5</v>
      </c>
      <c r="O19" s="163">
        <f t="shared" si="3"/>
        <v>0</v>
      </c>
      <c r="P19" s="163">
        <f t="shared" si="4"/>
        <v>0</v>
      </c>
      <c r="Q19" s="111" t="s">
        <v>512</v>
      </c>
    </row>
    <row r="20" spans="1:17" x14ac:dyDescent="0.25">
      <c r="A20" s="166" t="str">
        <f t="shared" si="0"/>
        <v>BARTHELEMY2</v>
      </c>
      <c r="B20" s="163">
        <f t="shared" si="1"/>
        <v>2</v>
      </c>
      <c r="F20" s="111" t="str">
        <f t="shared" si="2"/>
        <v>UFOLEP001_71316082</v>
      </c>
      <c r="G20" s="112" t="s">
        <v>1151</v>
      </c>
      <c r="H20" s="112" t="s">
        <v>206</v>
      </c>
      <c r="I20" s="112" t="s">
        <v>62</v>
      </c>
      <c r="J20" s="112" t="s">
        <v>23</v>
      </c>
      <c r="K20" s="111" t="s">
        <v>11</v>
      </c>
      <c r="L20" s="111" t="s">
        <v>1153</v>
      </c>
      <c r="M20" s="164">
        <v>28995</v>
      </c>
      <c r="N20" s="111">
        <v>4</v>
      </c>
      <c r="O20" s="163">
        <f t="shared" si="3"/>
        <v>0</v>
      </c>
      <c r="P20" s="163">
        <f t="shared" si="4"/>
        <v>0</v>
      </c>
      <c r="Q20" s="111" t="s">
        <v>512</v>
      </c>
    </row>
    <row r="21" spans="1:17" x14ac:dyDescent="0.25">
      <c r="A21" s="166" t="str">
        <f t="shared" si="0"/>
        <v>BEAL1</v>
      </c>
      <c r="B21" s="163">
        <f t="shared" si="1"/>
        <v>1</v>
      </c>
      <c r="F21" s="111" t="str">
        <f t="shared" si="2"/>
        <v>FSGT143647</v>
      </c>
      <c r="G21" s="112" t="s">
        <v>104</v>
      </c>
      <c r="H21" s="112" t="s">
        <v>27</v>
      </c>
      <c r="I21" s="112" t="s">
        <v>105</v>
      </c>
      <c r="J21" s="112" t="s">
        <v>39</v>
      </c>
      <c r="K21" s="111" t="s">
        <v>1058</v>
      </c>
      <c r="L21" s="111" t="s">
        <v>1154</v>
      </c>
      <c r="M21" s="164">
        <v>22384</v>
      </c>
      <c r="N21" s="111">
        <v>4</v>
      </c>
      <c r="O21" s="163">
        <f t="shared" si="3"/>
        <v>0</v>
      </c>
      <c r="P21" s="163">
        <f t="shared" si="4"/>
        <v>0</v>
      </c>
      <c r="Q21" s="111" t="s">
        <v>512</v>
      </c>
    </row>
    <row r="22" spans="1:17" x14ac:dyDescent="0.25">
      <c r="A22" s="166" t="str">
        <f t="shared" si="0"/>
        <v>BEAUGEY1</v>
      </c>
      <c r="B22" s="163">
        <f t="shared" si="1"/>
        <v>1</v>
      </c>
      <c r="F22" s="111" t="str">
        <f t="shared" si="2"/>
        <v>UFOLEP021_61019911</v>
      </c>
      <c r="G22" s="112" t="s">
        <v>380</v>
      </c>
      <c r="H22" s="112" t="s">
        <v>158</v>
      </c>
      <c r="I22" s="112" t="s">
        <v>118</v>
      </c>
      <c r="J22" s="112" t="s">
        <v>35</v>
      </c>
      <c r="K22" s="111" t="s">
        <v>11</v>
      </c>
      <c r="L22" s="111" t="s">
        <v>1580</v>
      </c>
      <c r="M22" s="164">
        <v>28457</v>
      </c>
      <c r="N22" s="111">
        <v>4</v>
      </c>
      <c r="O22" s="163">
        <f t="shared" si="3"/>
        <v>0</v>
      </c>
      <c r="P22" s="163">
        <f t="shared" si="4"/>
        <v>0</v>
      </c>
      <c r="Q22" s="111" t="s">
        <v>512</v>
      </c>
    </row>
    <row r="23" spans="1:17" x14ac:dyDescent="0.25">
      <c r="A23" s="166" t="str">
        <f t="shared" si="0"/>
        <v>BECAERT1</v>
      </c>
      <c r="B23" s="163">
        <f t="shared" si="1"/>
        <v>1</v>
      </c>
      <c r="F23" s="111" t="str">
        <f t="shared" si="2"/>
        <v>UFOLEP039_93259692</v>
      </c>
      <c r="G23" s="112" t="s">
        <v>1869</v>
      </c>
      <c r="H23" s="112" t="s">
        <v>1870</v>
      </c>
      <c r="I23" s="112" t="s">
        <v>329</v>
      </c>
      <c r="J23" s="112" t="s">
        <v>294</v>
      </c>
      <c r="K23" s="111" t="s">
        <v>11</v>
      </c>
      <c r="L23" s="111" t="s">
        <v>1871</v>
      </c>
      <c r="M23" s="164">
        <v>33742</v>
      </c>
      <c r="N23" s="111">
        <v>2</v>
      </c>
      <c r="O23" s="163">
        <f t="shared" si="3"/>
        <v>0</v>
      </c>
      <c r="P23" s="163">
        <f t="shared" si="4"/>
        <v>0</v>
      </c>
      <c r="Q23" s="111" t="s">
        <v>512</v>
      </c>
    </row>
    <row r="24" spans="1:17" x14ac:dyDescent="0.25">
      <c r="A24" s="166" t="str">
        <f t="shared" si="0"/>
        <v>BELOUZE1</v>
      </c>
      <c r="B24" s="163">
        <f t="shared" si="1"/>
        <v>1</v>
      </c>
      <c r="F24" s="111" t="str">
        <f t="shared" si="2"/>
        <v>UFOLEP071_65038854</v>
      </c>
      <c r="G24" s="112" t="s">
        <v>148</v>
      </c>
      <c r="H24" s="112" t="s">
        <v>1155</v>
      </c>
      <c r="I24" s="112" t="s">
        <v>1156</v>
      </c>
      <c r="J24" s="112" t="s">
        <v>43</v>
      </c>
      <c r="K24" s="111" t="s">
        <v>11</v>
      </c>
      <c r="L24" s="111" t="s">
        <v>1157</v>
      </c>
      <c r="M24" s="164">
        <v>25848</v>
      </c>
      <c r="N24" s="111">
        <v>4</v>
      </c>
      <c r="O24" s="163">
        <f t="shared" si="3"/>
        <v>0</v>
      </c>
      <c r="P24" s="163">
        <f t="shared" si="4"/>
        <v>0</v>
      </c>
      <c r="Q24" s="111" t="s">
        <v>512</v>
      </c>
    </row>
    <row r="25" spans="1:17" x14ac:dyDescent="0.25">
      <c r="A25" s="166" t="str">
        <f t="shared" si="0"/>
        <v>BERGEROT1</v>
      </c>
      <c r="B25" s="163">
        <f t="shared" si="1"/>
        <v>1</v>
      </c>
      <c r="F25" s="111" t="str">
        <f t="shared" si="2"/>
        <v>UFOLEP021_054038</v>
      </c>
      <c r="G25" s="112" t="s">
        <v>152</v>
      </c>
      <c r="H25" s="112" t="s">
        <v>31</v>
      </c>
      <c r="I25" s="112" t="s">
        <v>118</v>
      </c>
      <c r="J25" s="112" t="s">
        <v>35</v>
      </c>
      <c r="K25" s="111" t="s">
        <v>11</v>
      </c>
      <c r="L25" s="111" t="s">
        <v>1896</v>
      </c>
      <c r="M25" s="164">
        <v>16490</v>
      </c>
      <c r="N25" s="111">
        <v>5</v>
      </c>
      <c r="O25" s="163">
        <f t="shared" si="3"/>
        <v>0</v>
      </c>
      <c r="P25" s="163">
        <f t="shared" si="4"/>
        <v>0</v>
      </c>
      <c r="Q25" s="111" t="s">
        <v>512</v>
      </c>
    </row>
    <row r="26" spans="1:17" x14ac:dyDescent="0.25">
      <c r="A26" s="166" t="str">
        <f t="shared" si="0"/>
        <v>BERLAND1</v>
      </c>
      <c r="B26" s="163">
        <f t="shared" si="1"/>
        <v>1</v>
      </c>
      <c r="F26" s="111" t="str">
        <f t="shared" si="2"/>
        <v>FSGT430129</v>
      </c>
      <c r="G26" s="112" t="s">
        <v>153</v>
      </c>
      <c r="H26" s="112" t="s">
        <v>154</v>
      </c>
      <c r="I26" s="112" t="s">
        <v>311</v>
      </c>
      <c r="J26" s="112" t="s">
        <v>35</v>
      </c>
      <c r="K26" s="111" t="s">
        <v>1058</v>
      </c>
      <c r="L26" s="111" t="s">
        <v>1581</v>
      </c>
      <c r="M26" s="164">
        <v>28387</v>
      </c>
      <c r="N26" s="111">
        <v>1</v>
      </c>
      <c r="O26" s="163">
        <f t="shared" si="3"/>
        <v>0</v>
      </c>
      <c r="P26" s="163">
        <f t="shared" si="4"/>
        <v>0</v>
      </c>
      <c r="Q26" s="111" t="s">
        <v>512</v>
      </c>
    </row>
    <row r="27" spans="1:17" x14ac:dyDescent="0.25">
      <c r="A27" s="166" t="str">
        <f t="shared" si="0"/>
        <v>BERNARD1</v>
      </c>
      <c r="B27" s="163">
        <f t="shared" si="1"/>
        <v>1</v>
      </c>
      <c r="F27" s="111" t="str">
        <f t="shared" si="2"/>
        <v>FSGT237755</v>
      </c>
      <c r="G27" s="112" t="s">
        <v>1841</v>
      </c>
      <c r="H27" s="112" t="s">
        <v>197</v>
      </c>
      <c r="I27" s="112" t="s">
        <v>1842</v>
      </c>
      <c r="J27" s="112" t="s">
        <v>1843</v>
      </c>
      <c r="K27" s="111" t="s">
        <v>1058</v>
      </c>
      <c r="L27" s="111" t="s">
        <v>1844</v>
      </c>
      <c r="M27" s="164">
        <v>33065</v>
      </c>
      <c r="N27" s="111">
        <v>1</v>
      </c>
      <c r="O27" s="163">
        <f t="shared" si="3"/>
        <v>0</v>
      </c>
      <c r="P27" s="163">
        <f t="shared" si="4"/>
        <v>0</v>
      </c>
      <c r="Q27" s="111" t="s">
        <v>512</v>
      </c>
    </row>
    <row r="28" spans="1:17" x14ac:dyDescent="0.25">
      <c r="A28" s="166" t="str">
        <f t="shared" si="0"/>
        <v>BERTHET1</v>
      </c>
      <c r="B28" s="163">
        <f t="shared" si="1"/>
        <v>1</v>
      </c>
      <c r="F28" s="111" t="str">
        <f t="shared" si="2"/>
        <v>FSGT144807</v>
      </c>
      <c r="G28" s="112" t="s">
        <v>1897</v>
      </c>
      <c r="H28" s="112" t="s">
        <v>24</v>
      </c>
      <c r="I28" s="112" t="s">
        <v>328</v>
      </c>
      <c r="J28" s="112" t="s">
        <v>39</v>
      </c>
      <c r="K28" s="111" t="s">
        <v>1058</v>
      </c>
      <c r="L28" s="111" t="s">
        <v>1898</v>
      </c>
      <c r="M28" s="164">
        <v>18235</v>
      </c>
      <c r="N28" s="111">
        <v>5</v>
      </c>
      <c r="O28" s="163">
        <f t="shared" si="3"/>
        <v>0</v>
      </c>
      <c r="P28" s="163">
        <f t="shared" si="4"/>
        <v>0</v>
      </c>
      <c r="Q28" s="111" t="s">
        <v>512</v>
      </c>
    </row>
    <row r="29" spans="1:17" x14ac:dyDescent="0.25">
      <c r="A29" s="166" t="str">
        <f t="shared" si="0"/>
        <v>BESSON1</v>
      </c>
      <c r="B29" s="163">
        <f t="shared" si="1"/>
        <v>1</v>
      </c>
      <c r="F29" s="111" t="str">
        <f t="shared" si="2"/>
        <v>UFOLEP001_71315343</v>
      </c>
      <c r="G29" s="112" t="s">
        <v>100</v>
      </c>
      <c r="H29" s="112" t="s">
        <v>101</v>
      </c>
      <c r="I29" s="112" t="s">
        <v>62</v>
      </c>
      <c r="J29" s="112" t="s">
        <v>29</v>
      </c>
      <c r="K29" s="111" t="s">
        <v>11</v>
      </c>
      <c r="L29" s="111" t="s">
        <v>1158</v>
      </c>
      <c r="M29" s="164">
        <v>18763</v>
      </c>
      <c r="N29" s="111">
        <v>5</v>
      </c>
      <c r="O29" s="163">
        <f t="shared" si="3"/>
        <v>0</v>
      </c>
      <c r="P29" s="163">
        <f t="shared" si="4"/>
        <v>0</v>
      </c>
      <c r="Q29" s="111" t="s">
        <v>512</v>
      </c>
    </row>
    <row r="30" spans="1:17" x14ac:dyDescent="0.25">
      <c r="A30" s="166" t="str">
        <f t="shared" si="0"/>
        <v>BESSY1</v>
      </c>
      <c r="B30" s="163">
        <f t="shared" si="1"/>
        <v>1</v>
      </c>
      <c r="F30" s="111" t="str">
        <f t="shared" si="2"/>
        <v>UFOLEP069_98851345</v>
      </c>
      <c r="G30" s="112" t="s">
        <v>386</v>
      </c>
      <c r="H30" s="112" t="s">
        <v>260</v>
      </c>
      <c r="I30" s="112" t="s">
        <v>49</v>
      </c>
      <c r="J30" s="112" t="s">
        <v>29</v>
      </c>
      <c r="K30" s="111" t="s">
        <v>11</v>
      </c>
      <c r="L30" s="111" t="s">
        <v>1159</v>
      </c>
      <c r="M30" s="164">
        <v>31505</v>
      </c>
      <c r="N30" s="111">
        <v>4</v>
      </c>
      <c r="O30" s="163">
        <f t="shared" si="3"/>
        <v>0</v>
      </c>
      <c r="P30" s="163">
        <f t="shared" si="4"/>
        <v>0</v>
      </c>
      <c r="Q30" s="111" t="s">
        <v>512</v>
      </c>
    </row>
    <row r="31" spans="1:17" x14ac:dyDescent="0.25">
      <c r="A31" s="166" t="str">
        <f t="shared" si="0"/>
        <v>BIGNON1</v>
      </c>
      <c r="B31" s="163">
        <f t="shared" si="1"/>
        <v>1</v>
      </c>
      <c r="F31" s="111" t="str">
        <f t="shared" si="2"/>
        <v>FSGT242405</v>
      </c>
      <c r="G31" s="112" t="s">
        <v>160</v>
      </c>
      <c r="H31" s="112" t="s">
        <v>161</v>
      </c>
      <c r="I31" s="112" t="s">
        <v>1139</v>
      </c>
      <c r="J31" s="112" t="s">
        <v>39</v>
      </c>
      <c r="K31" s="111" t="s">
        <v>1058</v>
      </c>
      <c r="L31" s="111" t="s">
        <v>1160</v>
      </c>
      <c r="M31" s="164">
        <v>19520</v>
      </c>
      <c r="N31" s="111">
        <v>5</v>
      </c>
      <c r="O31" s="163">
        <f t="shared" si="3"/>
        <v>0</v>
      </c>
      <c r="P31" s="163">
        <f t="shared" si="4"/>
        <v>0</v>
      </c>
      <c r="Q31" s="111" t="s">
        <v>512</v>
      </c>
    </row>
    <row r="32" spans="1:17" x14ac:dyDescent="0.25">
      <c r="A32" s="166" t="str">
        <f t="shared" si="0"/>
        <v>BONDETTI1</v>
      </c>
      <c r="B32" s="163">
        <f t="shared" si="1"/>
        <v>1</v>
      </c>
      <c r="F32" s="111" t="str">
        <f t="shared" si="2"/>
        <v>FSGT511568</v>
      </c>
      <c r="G32" s="112" t="s">
        <v>163</v>
      </c>
      <c r="H32" s="112" t="s">
        <v>164</v>
      </c>
      <c r="I32" s="112" t="s">
        <v>28</v>
      </c>
      <c r="J32" s="112" t="s">
        <v>29</v>
      </c>
      <c r="K32" s="111" t="s">
        <v>1058</v>
      </c>
      <c r="L32" s="111" t="s">
        <v>1161</v>
      </c>
      <c r="M32" s="164">
        <v>21748</v>
      </c>
      <c r="N32" s="111">
        <v>3</v>
      </c>
      <c r="O32" s="163">
        <f t="shared" si="3"/>
        <v>0</v>
      </c>
      <c r="P32" s="163">
        <f t="shared" si="4"/>
        <v>0</v>
      </c>
      <c r="Q32" s="111" t="s">
        <v>512</v>
      </c>
    </row>
    <row r="33" spans="1:17" x14ac:dyDescent="0.25">
      <c r="A33" s="166" t="str">
        <f t="shared" si="0"/>
        <v>BONNARD1</v>
      </c>
      <c r="B33" s="163">
        <f t="shared" si="1"/>
        <v>1</v>
      </c>
      <c r="F33" s="111" t="str">
        <f t="shared" si="2"/>
        <v>FSGT55538753</v>
      </c>
      <c r="G33" s="112" t="s">
        <v>1582</v>
      </c>
      <c r="H33" s="112" t="s">
        <v>714</v>
      </c>
      <c r="I33" s="112" t="s">
        <v>1583</v>
      </c>
      <c r="J33" s="112" t="s">
        <v>39</v>
      </c>
      <c r="K33" s="111" t="s">
        <v>1058</v>
      </c>
      <c r="L33" s="111" t="s">
        <v>1584</v>
      </c>
      <c r="M33" s="164">
        <v>25649</v>
      </c>
      <c r="N33" s="111">
        <v>2</v>
      </c>
      <c r="O33" s="163">
        <f t="shared" si="3"/>
        <v>0</v>
      </c>
      <c r="P33" s="163">
        <f t="shared" si="4"/>
        <v>0</v>
      </c>
      <c r="Q33" s="111" t="s">
        <v>512</v>
      </c>
    </row>
    <row r="34" spans="1:17" x14ac:dyDescent="0.25">
      <c r="A34" s="166" t="str">
        <f t="shared" si="0"/>
        <v>BONNEAU1</v>
      </c>
      <c r="B34" s="163">
        <f t="shared" si="1"/>
        <v>1</v>
      </c>
      <c r="F34" s="111" t="str">
        <f t="shared" si="2"/>
        <v>UFOLEP058_66734561</v>
      </c>
      <c r="G34" s="112" t="s">
        <v>1759</v>
      </c>
      <c r="H34" s="112" t="s">
        <v>17</v>
      </c>
      <c r="I34" s="112" t="s">
        <v>74</v>
      </c>
      <c r="J34" s="112" t="s">
        <v>75</v>
      </c>
      <c r="K34" s="111" t="s">
        <v>11</v>
      </c>
      <c r="L34" s="111" t="s">
        <v>1760</v>
      </c>
      <c r="M34" s="164">
        <v>25881</v>
      </c>
      <c r="N34" s="111">
        <v>4</v>
      </c>
      <c r="O34" s="163">
        <f t="shared" si="3"/>
        <v>0</v>
      </c>
      <c r="P34" s="163">
        <f t="shared" si="4"/>
        <v>0</v>
      </c>
      <c r="Q34" s="111" t="s">
        <v>512</v>
      </c>
    </row>
    <row r="35" spans="1:17" x14ac:dyDescent="0.25">
      <c r="A35" s="166" t="str">
        <f t="shared" si="0"/>
        <v>BOUCHET1</v>
      </c>
      <c r="B35" s="163">
        <f t="shared" si="1"/>
        <v>1</v>
      </c>
      <c r="F35" s="111" t="str">
        <f t="shared" si="2"/>
        <v>FSGT144808</v>
      </c>
      <c r="G35" s="112" t="s">
        <v>165</v>
      </c>
      <c r="H35" s="112" t="s">
        <v>166</v>
      </c>
      <c r="I35" s="112" t="s">
        <v>303</v>
      </c>
      <c r="J35" s="112" t="s">
        <v>39</v>
      </c>
      <c r="K35" s="111" t="s">
        <v>1058</v>
      </c>
      <c r="L35" s="111" t="s">
        <v>1689</v>
      </c>
      <c r="M35" s="164">
        <v>19616</v>
      </c>
      <c r="N35" s="111">
        <v>3</v>
      </c>
      <c r="O35" s="163">
        <f t="shared" si="3"/>
        <v>0</v>
      </c>
      <c r="P35" s="163">
        <f t="shared" si="4"/>
        <v>0</v>
      </c>
      <c r="Q35" s="111" t="s">
        <v>512</v>
      </c>
    </row>
    <row r="36" spans="1:17" x14ac:dyDescent="0.25">
      <c r="A36" s="166" t="str">
        <f t="shared" si="0"/>
        <v>BOUCLIER1</v>
      </c>
      <c r="B36" s="163">
        <f t="shared" si="1"/>
        <v>1</v>
      </c>
      <c r="F36" s="111" t="str">
        <f t="shared" si="2"/>
        <v>FSGT55546000</v>
      </c>
      <c r="G36" s="112" t="s">
        <v>1585</v>
      </c>
      <c r="H36" s="112" t="s">
        <v>863</v>
      </c>
      <c r="I36" s="112" t="s">
        <v>1586</v>
      </c>
      <c r="J36" s="112" t="s">
        <v>29</v>
      </c>
      <c r="K36" s="111" t="s">
        <v>1058</v>
      </c>
      <c r="L36" s="111" t="s">
        <v>1587</v>
      </c>
      <c r="M36" s="164">
        <v>32059</v>
      </c>
      <c r="N36" s="111">
        <v>3</v>
      </c>
      <c r="O36" s="163">
        <f t="shared" si="3"/>
        <v>0</v>
      </c>
      <c r="P36" s="163">
        <f t="shared" si="4"/>
        <v>0</v>
      </c>
      <c r="Q36" s="111" t="s">
        <v>512</v>
      </c>
    </row>
    <row r="37" spans="1:17" x14ac:dyDescent="0.25">
      <c r="A37" s="166" t="str">
        <f t="shared" si="0"/>
        <v>BOUILLER1</v>
      </c>
      <c r="B37" s="163">
        <f t="shared" si="1"/>
        <v>1</v>
      </c>
      <c r="F37" s="111" t="str">
        <f t="shared" si="2"/>
        <v>UFOLEP039_65119521</v>
      </c>
      <c r="G37" s="112" t="s">
        <v>1872</v>
      </c>
      <c r="H37" s="112" t="s">
        <v>33</v>
      </c>
      <c r="I37" s="112" t="s">
        <v>1146</v>
      </c>
      <c r="J37" s="112" t="s">
        <v>294</v>
      </c>
      <c r="K37" s="111" t="s">
        <v>11</v>
      </c>
      <c r="L37" s="111" t="s">
        <v>1873</v>
      </c>
      <c r="M37" s="164">
        <v>21138</v>
      </c>
      <c r="N37" s="111">
        <v>5</v>
      </c>
      <c r="O37" s="163">
        <f t="shared" si="3"/>
        <v>0</v>
      </c>
      <c r="P37" s="163">
        <f t="shared" si="4"/>
        <v>0</v>
      </c>
      <c r="Q37" s="111" t="s">
        <v>512</v>
      </c>
    </row>
    <row r="38" spans="1:17" x14ac:dyDescent="0.25">
      <c r="A38" s="166" t="str">
        <f t="shared" si="0"/>
        <v>BOULICAUT1</v>
      </c>
      <c r="B38" s="163">
        <f t="shared" si="1"/>
        <v>1</v>
      </c>
      <c r="F38" s="111" t="str">
        <f t="shared" si="2"/>
        <v>UFOLEP071_59056205</v>
      </c>
      <c r="G38" s="112" t="s">
        <v>1899</v>
      </c>
      <c r="H38" s="112" t="s">
        <v>26</v>
      </c>
      <c r="I38" s="112" t="s">
        <v>313</v>
      </c>
      <c r="J38" s="112" t="s">
        <v>43</v>
      </c>
      <c r="K38" s="111" t="s">
        <v>11</v>
      </c>
      <c r="L38" s="111" t="s">
        <v>1900</v>
      </c>
      <c r="M38" s="164">
        <v>27925</v>
      </c>
      <c r="N38" s="111">
        <v>4</v>
      </c>
      <c r="O38" s="163">
        <f t="shared" si="3"/>
        <v>0</v>
      </c>
      <c r="P38" s="163">
        <f t="shared" si="4"/>
        <v>0</v>
      </c>
      <c r="Q38" s="111" t="s">
        <v>512</v>
      </c>
    </row>
    <row r="39" spans="1:17" x14ac:dyDescent="0.25">
      <c r="A39" s="166" t="str">
        <f t="shared" si="0"/>
        <v>BOURGEON1</v>
      </c>
      <c r="B39" s="163">
        <f t="shared" si="1"/>
        <v>1</v>
      </c>
      <c r="F39" s="111" t="str">
        <f t="shared" si="2"/>
        <v>UFOLEP001_71310575</v>
      </c>
      <c r="G39" s="112" t="s">
        <v>167</v>
      </c>
      <c r="H39" s="112" t="s">
        <v>168</v>
      </c>
      <c r="I39" s="112" t="s">
        <v>320</v>
      </c>
      <c r="J39" s="112" t="s">
        <v>23</v>
      </c>
      <c r="K39" s="111" t="s">
        <v>11</v>
      </c>
      <c r="L39" s="111" t="s">
        <v>1162</v>
      </c>
      <c r="M39" s="164">
        <v>21798</v>
      </c>
      <c r="N39" s="111">
        <v>5</v>
      </c>
      <c r="O39" s="163">
        <f t="shared" si="3"/>
        <v>0</v>
      </c>
      <c r="P39" s="163">
        <f t="shared" si="4"/>
        <v>0</v>
      </c>
      <c r="Q39" s="111" t="s">
        <v>512</v>
      </c>
    </row>
    <row r="40" spans="1:17" x14ac:dyDescent="0.25">
      <c r="A40" s="166" t="str">
        <f t="shared" si="0"/>
        <v>BRET1</v>
      </c>
      <c r="B40" s="163">
        <f t="shared" si="1"/>
        <v>1</v>
      </c>
      <c r="F40" s="111" t="str">
        <f t="shared" si="2"/>
        <v>UFOLEP086_20081263</v>
      </c>
      <c r="G40" s="112" t="s">
        <v>170</v>
      </c>
      <c r="H40" s="112" t="s">
        <v>171</v>
      </c>
      <c r="I40" s="112" t="s">
        <v>317</v>
      </c>
      <c r="J40" s="112" t="s">
        <v>297</v>
      </c>
      <c r="K40" s="111" t="s">
        <v>11</v>
      </c>
      <c r="L40" s="111" t="s">
        <v>1761</v>
      </c>
      <c r="M40" s="164">
        <v>26516</v>
      </c>
      <c r="N40" s="111">
        <v>2</v>
      </c>
      <c r="O40" s="163">
        <f t="shared" si="3"/>
        <v>0</v>
      </c>
      <c r="P40" s="163">
        <f t="shared" si="4"/>
        <v>0</v>
      </c>
      <c r="Q40" s="111" t="s">
        <v>512</v>
      </c>
    </row>
    <row r="41" spans="1:17" x14ac:dyDescent="0.25">
      <c r="A41" s="166" t="str">
        <f t="shared" si="0"/>
        <v>BROE1</v>
      </c>
      <c r="B41" s="163">
        <f t="shared" si="1"/>
        <v>1</v>
      </c>
      <c r="F41" s="111" t="str">
        <f t="shared" si="2"/>
        <v>UFOLEP071_96266646</v>
      </c>
      <c r="G41" s="112" t="s">
        <v>543</v>
      </c>
      <c r="H41" s="112" t="s">
        <v>18</v>
      </c>
      <c r="I41" s="112" t="s">
        <v>19</v>
      </c>
      <c r="J41" s="112">
        <v>71</v>
      </c>
      <c r="K41" s="111" t="s">
        <v>11</v>
      </c>
      <c r="L41" s="111" t="s">
        <v>1588</v>
      </c>
      <c r="M41" s="164">
        <v>22967</v>
      </c>
      <c r="N41" s="111">
        <v>3</v>
      </c>
      <c r="O41" s="163">
        <f t="shared" si="3"/>
        <v>0</v>
      </c>
      <c r="P41" s="163">
        <f t="shared" si="4"/>
        <v>0</v>
      </c>
      <c r="Q41" s="111" t="s">
        <v>512</v>
      </c>
    </row>
    <row r="42" spans="1:17" x14ac:dyDescent="0.25">
      <c r="A42" s="166" t="str">
        <f t="shared" si="0"/>
        <v>BROUSSE1</v>
      </c>
      <c r="B42" s="163">
        <f t="shared" si="1"/>
        <v>1</v>
      </c>
      <c r="F42" s="111" t="str">
        <f t="shared" si="2"/>
        <v>FSGT308296</v>
      </c>
      <c r="G42" s="112" t="s">
        <v>1690</v>
      </c>
      <c r="H42" s="112" t="s">
        <v>44</v>
      </c>
      <c r="I42" s="112" t="s">
        <v>566</v>
      </c>
      <c r="J42" s="112" t="s">
        <v>35</v>
      </c>
      <c r="K42" s="111" t="s">
        <v>1058</v>
      </c>
      <c r="L42" s="111" t="s">
        <v>1691</v>
      </c>
      <c r="M42" s="164">
        <v>32871</v>
      </c>
      <c r="N42" s="111">
        <v>1</v>
      </c>
      <c r="O42" s="163">
        <f t="shared" si="3"/>
        <v>0</v>
      </c>
      <c r="P42" s="163">
        <f t="shared" si="4"/>
        <v>0</v>
      </c>
      <c r="Q42" s="111" t="s">
        <v>512</v>
      </c>
    </row>
    <row r="43" spans="1:17" x14ac:dyDescent="0.25">
      <c r="A43" s="166" t="str">
        <f t="shared" si="0"/>
        <v>BUET1</v>
      </c>
      <c r="B43" s="163">
        <f t="shared" si="1"/>
        <v>1</v>
      </c>
      <c r="F43" s="111" t="str">
        <f t="shared" si="2"/>
        <v>UFOLEP001_47154844</v>
      </c>
      <c r="G43" s="112" t="s">
        <v>1163</v>
      </c>
      <c r="H43" s="112" t="s">
        <v>81</v>
      </c>
      <c r="I43" s="112" t="s">
        <v>320</v>
      </c>
      <c r="J43" s="112" t="s">
        <v>23</v>
      </c>
      <c r="K43" s="111" t="s">
        <v>11</v>
      </c>
      <c r="L43" s="111" t="s">
        <v>1164</v>
      </c>
      <c r="M43" s="164">
        <v>17349</v>
      </c>
      <c r="N43" s="111">
        <v>5</v>
      </c>
      <c r="O43" s="163">
        <f t="shared" si="3"/>
        <v>0</v>
      </c>
      <c r="P43" s="163">
        <f t="shared" si="4"/>
        <v>0</v>
      </c>
      <c r="Q43" s="111" t="s">
        <v>512</v>
      </c>
    </row>
    <row r="44" spans="1:17" x14ac:dyDescent="0.25">
      <c r="A44" s="166" t="str">
        <f t="shared" si="0"/>
        <v>BUHLER1</v>
      </c>
      <c r="B44" s="163">
        <f t="shared" si="1"/>
        <v>1</v>
      </c>
      <c r="F44" s="111" t="str">
        <f t="shared" si="2"/>
        <v>FSGT424088</v>
      </c>
      <c r="G44" s="112" t="s">
        <v>455</v>
      </c>
      <c r="H44" s="112" t="s">
        <v>347</v>
      </c>
      <c r="I44" s="112" t="s">
        <v>356</v>
      </c>
      <c r="J44" s="112" t="s">
        <v>300</v>
      </c>
      <c r="K44" s="111" t="s">
        <v>1058</v>
      </c>
      <c r="L44" s="111" t="s">
        <v>1165</v>
      </c>
      <c r="M44" s="164">
        <v>18974</v>
      </c>
      <c r="N44" s="111">
        <v>4</v>
      </c>
      <c r="O44" s="163">
        <f t="shared" si="3"/>
        <v>0</v>
      </c>
      <c r="P44" s="163">
        <f t="shared" si="4"/>
        <v>0</v>
      </c>
      <c r="Q44" s="111" t="s">
        <v>512</v>
      </c>
    </row>
    <row r="45" spans="1:17" x14ac:dyDescent="0.25">
      <c r="A45" s="166" t="str">
        <f t="shared" si="0"/>
        <v>CARPENTIER1</v>
      </c>
      <c r="B45" s="163">
        <f t="shared" si="1"/>
        <v>1</v>
      </c>
      <c r="F45" s="111" t="str">
        <f t="shared" si="2"/>
        <v>UFOLEP001_59201314</v>
      </c>
      <c r="G45" s="112" t="s">
        <v>1166</v>
      </c>
      <c r="H45" s="112" t="s">
        <v>202</v>
      </c>
      <c r="I45" s="112" t="s">
        <v>22</v>
      </c>
      <c r="J45" s="112" t="s">
        <v>23</v>
      </c>
      <c r="K45" s="111" t="s">
        <v>11</v>
      </c>
      <c r="L45" s="111" t="s">
        <v>1167</v>
      </c>
      <c r="M45" s="164">
        <v>23346</v>
      </c>
      <c r="N45" s="111">
        <v>2</v>
      </c>
      <c r="O45" s="163">
        <f t="shared" si="3"/>
        <v>0</v>
      </c>
      <c r="P45" s="163">
        <f t="shared" si="4"/>
        <v>0</v>
      </c>
      <c r="Q45" s="111" t="s">
        <v>512</v>
      </c>
    </row>
    <row r="46" spans="1:17" x14ac:dyDescent="0.25">
      <c r="A46" s="166" t="str">
        <f t="shared" si="0"/>
        <v>CARRARA1</v>
      </c>
      <c r="B46" s="163">
        <f t="shared" si="1"/>
        <v>1</v>
      </c>
      <c r="F46" s="111" t="str">
        <f t="shared" si="2"/>
        <v>UFOLEP001_71303923</v>
      </c>
      <c r="G46" s="112" t="s">
        <v>173</v>
      </c>
      <c r="H46" s="112" t="s">
        <v>143</v>
      </c>
      <c r="I46" s="112" t="s">
        <v>315</v>
      </c>
      <c r="J46" s="112" t="s">
        <v>23</v>
      </c>
      <c r="K46" s="111" t="s">
        <v>11</v>
      </c>
      <c r="L46" s="111" t="s">
        <v>1762</v>
      </c>
      <c r="M46" s="164">
        <v>18199</v>
      </c>
      <c r="N46" s="111">
        <v>5</v>
      </c>
      <c r="O46" s="163">
        <f t="shared" si="3"/>
        <v>0</v>
      </c>
      <c r="P46" s="163">
        <f t="shared" si="4"/>
        <v>0</v>
      </c>
      <c r="Q46" s="111" t="s">
        <v>512</v>
      </c>
    </row>
    <row r="47" spans="1:17" x14ac:dyDescent="0.25">
      <c r="A47" s="166" t="str">
        <f t="shared" si="0"/>
        <v>CARRE1</v>
      </c>
      <c r="B47" s="163">
        <f t="shared" si="1"/>
        <v>1</v>
      </c>
      <c r="F47" s="111" t="str">
        <f t="shared" si="2"/>
        <v>FSGT143623</v>
      </c>
      <c r="G47" s="112" t="s">
        <v>174</v>
      </c>
      <c r="H47" s="112" t="s">
        <v>166</v>
      </c>
      <c r="I47" s="112" t="s">
        <v>369</v>
      </c>
      <c r="J47" s="112" t="s">
        <v>39</v>
      </c>
      <c r="K47" s="111" t="s">
        <v>1058</v>
      </c>
      <c r="L47" s="111" t="s">
        <v>1168</v>
      </c>
      <c r="M47" s="164">
        <v>19572</v>
      </c>
      <c r="N47" s="111">
        <v>5</v>
      </c>
      <c r="O47" s="163">
        <f t="shared" si="3"/>
        <v>0</v>
      </c>
      <c r="P47" s="163">
        <f t="shared" si="4"/>
        <v>0</v>
      </c>
      <c r="Q47" s="111" t="s">
        <v>512</v>
      </c>
    </row>
    <row r="48" spans="1:17" x14ac:dyDescent="0.25">
      <c r="A48" s="166" t="str">
        <f t="shared" si="0"/>
        <v>CARRE2</v>
      </c>
      <c r="B48" s="163">
        <f t="shared" si="1"/>
        <v>2</v>
      </c>
      <c r="F48" s="111" t="str">
        <f t="shared" si="2"/>
        <v>FSGT139008</v>
      </c>
      <c r="G48" s="112" t="s">
        <v>174</v>
      </c>
      <c r="H48" s="112" t="s">
        <v>95</v>
      </c>
      <c r="I48" s="112" t="s">
        <v>324</v>
      </c>
      <c r="J48" s="112" t="s">
        <v>39</v>
      </c>
      <c r="K48" s="111" t="s">
        <v>1058</v>
      </c>
      <c r="L48" s="111" t="s">
        <v>1169</v>
      </c>
      <c r="M48" s="164">
        <v>18429</v>
      </c>
      <c r="N48" s="111">
        <v>4</v>
      </c>
      <c r="O48" s="163">
        <f t="shared" si="3"/>
        <v>0</v>
      </c>
      <c r="P48" s="163">
        <f t="shared" si="4"/>
        <v>0</v>
      </c>
      <c r="Q48" s="111" t="s">
        <v>512</v>
      </c>
    </row>
    <row r="49" spans="1:17" x14ac:dyDescent="0.25">
      <c r="A49" s="166" t="str">
        <f t="shared" si="0"/>
        <v>CARRE3</v>
      </c>
      <c r="B49" s="163">
        <f t="shared" si="1"/>
        <v>3</v>
      </c>
      <c r="F49" s="111" t="str">
        <f t="shared" si="2"/>
        <v>FSGT143660</v>
      </c>
      <c r="G49" s="112" t="s">
        <v>174</v>
      </c>
      <c r="H49" s="112" t="s">
        <v>175</v>
      </c>
      <c r="I49" s="112" t="s">
        <v>105</v>
      </c>
      <c r="J49" s="112" t="s">
        <v>39</v>
      </c>
      <c r="K49" s="111" t="s">
        <v>1058</v>
      </c>
      <c r="L49" s="111" t="s">
        <v>1170</v>
      </c>
      <c r="M49" s="164">
        <v>24536</v>
      </c>
      <c r="N49" s="111">
        <v>4</v>
      </c>
      <c r="O49" s="163">
        <f t="shared" si="3"/>
        <v>0</v>
      </c>
      <c r="P49" s="163">
        <f t="shared" si="4"/>
        <v>0</v>
      </c>
      <c r="Q49" s="111" t="s">
        <v>512</v>
      </c>
    </row>
    <row r="50" spans="1:17" x14ac:dyDescent="0.25">
      <c r="A50" s="166" t="str">
        <f t="shared" si="0"/>
        <v>CARRE4</v>
      </c>
      <c r="B50" s="163">
        <f t="shared" si="1"/>
        <v>4</v>
      </c>
      <c r="F50" s="111" t="str">
        <f t="shared" si="2"/>
        <v>FSGT55538187</v>
      </c>
      <c r="G50" s="112" t="s">
        <v>174</v>
      </c>
      <c r="H50" s="112" t="s">
        <v>98</v>
      </c>
      <c r="I50" s="112" t="s">
        <v>1813</v>
      </c>
      <c r="J50" s="112" t="s">
        <v>1814</v>
      </c>
      <c r="K50" s="111" t="s">
        <v>1058</v>
      </c>
      <c r="L50" s="111" t="s">
        <v>1815</v>
      </c>
      <c r="M50" s="164">
        <v>26753</v>
      </c>
      <c r="N50" s="111">
        <v>4</v>
      </c>
      <c r="O50" s="163">
        <f t="shared" si="3"/>
        <v>0</v>
      </c>
      <c r="P50" s="163">
        <f t="shared" si="4"/>
        <v>0</v>
      </c>
      <c r="Q50" s="111" t="s">
        <v>512</v>
      </c>
    </row>
    <row r="51" spans="1:17" x14ac:dyDescent="0.25">
      <c r="A51" s="166" t="str">
        <f t="shared" si="0"/>
        <v>CATTIAUX1</v>
      </c>
      <c r="B51" s="163">
        <f t="shared" si="1"/>
        <v>1</v>
      </c>
      <c r="F51" s="111" t="str">
        <f t="shared" si="2"/>
        <v>FSGT300325</v>
      </c>
      <c r="G51" s="112" t="s">
        <v>177</v>
      </c>
      <c r="H51" s="112" t="s">
        <v>37</v>
      </c>
      <c r="I51" s="112" t="s">
        <v>414</v>
      </c>
      <c r="J51" s="112" t="s">
        <v>29</v>
      </c>
      <c r="K51" s="111" t="s">
        <v>1058</v>
      </c>
      <c r="L51" s="111" t="s">
        <v>1589</v>
      </c>
      <c r="M51" s="164">
        <v>27999</v>
      </c>
      <c r="N51" s="111">
        <v>1</v>
      </c>
      <c r="O51" s="163">
        <f t="shared" si="3"/>
        <v>0</v>
      </c>
      <c r="P51" s="163">
        <f t="shared" si="4"/>
        <v>0</v>
      </c>
      <c r="Q51" s="111" t="s">
        <v>512</v>
      </c>
    </row>
    <row r="52" spans="1:17" x14ac:dyDescent="0.25">
      <c r="A52" s="166" t="str">
        <f t="shared" si="0"/>
        <v>CAUTY1</v>
      </c>
      <c r="B52" s="163">
        <f t="shared" si="1"/>
        <v>1</v>
      </c>
      <c r="F52" s="111" t="str">
        <f t="shared" si="2"/>
        <v>UFOLEP001_71312674</v>
      </c>
      <c r="G52" s="112" t="s">
        <v>1171</v>
      </c>
      <c r="H52" s="112" t="s">
        <v>515</v>
      </c>
      <c r="I52" s="112" t="s">
        <v>1172</v>
      </c>
      <c r="J52" s="112" t="s">
        <v>23</v>
      </c>
      <c r="K52" s="111" t="s">
        <v>11</v>
      </c>
      <c r="L52" s="111" t="s">
        <v>1173</v>
      </c>
      <c r="M52" s="164">
        <v>28218</v>
      </c>
      <c r="N52" s="111">
        <v>4</v>
      </c>
      <c r="O52" s="163">
        <f t="shared" si="3"/>
        <v>0</v>
      </c>
      <c r="P52" s="163">
        <f t="shared" si="4"/>
        <v>0</v>
      </c>
      <c r="Q52" s="111" t="s">
        <v>512</v>
      </c>
    </row>
    <row r="53" spans="1:17" x14ac:dyDescent="0.25">
      <c r="A53" s="166" t="str">
        <f t="shared" si="0"/>
        <v>CHABANON1</v>
      </c>
      <c r="B53" s="163">
        <f t="shared" si="1"/>
        <v>1</v>
      </c>
      <c r="F53" s="111" t="str">
        <f t="shared" si="2"/>
        <v>UFOLEP001_71316522</v>
      </c>
      <c r="G53" s="112" t="s">
        <v>1422</v>
      </c>
      <c r="H53" s="112" t="s">
        <v>1816</v>
      </c>
      <c r="I53" s="112" t="s">
        <v>1817</v>
      </c>
      <c r="J53" s="112" t="s">
        <v>23</v>
      </c>
      <c r="K53" s="111" t="s">
        <v>11</v>
      </c>
      <c r="L53" s="111" t="s">
        <v>1818</v>
      </c>
      <c r="M53" s="164">
        <v>33083</v>
      </c>
      <c r="N53" s="111">
        <v>6</v>
      </c>
      <c r="O53" s="163">
        <f t="shared" si="3"/>
        <v>0</v>
      </c>
      <c r="P53" s="163">
        <f t="shared" si="4"/>
        <v>0</v>
      </c>
      <c r="Q53" s="111" t="s">
        <v>512</v>
      </c>
    </row>
    <row r="54" spans="1:17" x14ac:dyDescent="0.25">
      <c r="A54" s="166" t="str">
        <f t="shared" si="0"/>
        <v>CHAMBARD1</v>
      </c>
      <c r="B54" s="163">
        <f t="shared" si="1"/>
        <v>1</v>
      </c>
      <c r="F54" s="111" t="str">
        <f t="shared" si="2"/>
        <v>UFOLEP001_71315416</v>
      </c>
      <c r="G54" s="112" t="s">
        <v>1174</v>
      </c>
      <c r="H54" s="112" t="s">
        <v>683</v>
      </c>
      <c r="I54" s="112" t="s">
        <v>320</v>
      </c>
      <c r="J54" s="112" t="s">
        <v>23</v>
      </c>
      <c r="K54" s="111" t="s">
        <v>11</v>
      </c>
      <c r="L54" s="111" t="s">
        <v>1175</v>
      </c>
      <c r="M54" s="164">
        <v>28096</v>
      </c>
      <c r="N54" s="111">
        <v>4</v>
      </c>
      <c r="O54" s="163">
        <f t="shared" si="3"/>
        <v>0</v>
      </c>
      <c r="P54" s="163">
        <f t="shared" si="4"/>
        <v>0</v>
      </c>
      <c r="Q54" s="111" t="s">
        <v>512</v>
      </c>
    </row>
    <row r="55" spans="1:17" x14ac:dyDescent="0.25">
      <c r="A55" s="166" t="str">
        <f t="shared" si="0"/>
        <v>CHAMBON1</v>
      </c>
      <c r="B55" s="163">
        <f t="shared" si="1"/>
        <v>1</v>
      </c>
      <c r="F55" s="111" t="str">
        <f t="shared" si="2"/>
        <v>UFOLEP001_71314201</v>
      </c>
      <c r="G55" s="112" t="s">
        <v>182</v>
      </c>
      <c r="H55" s="112" t="s">
        <v>223</v>
      </c>
      <c r="I55" s="112" t="s">
        <v>62</v>
      </c>
      <c r="J55" s="112" t="s">
        <v>23</v>
      </c>
      <c r="K55" s="111" t="s">
        <v>11</v>
      </c>
      <c r="L55" s="111" t="s">
        <v>1176</v>
      </c>
      <c r="M55" s="164">
        <v>31251</v>
      </c>
      <c r="N55" s="111">
        <v>3</v>
      </c>
      <c r="O55" s="163">
        <f t="shared" si="3"/>
        <v>0</v>
      </c>
      <c r="P55" s="163">
        <f t="shared" si="4"/>
        <v>0</v>
      </c>
      <c r="Q55" s="111" t="s">
        <v>512</v>
      </c>
    </row>
    <row r="56" spans="1:17" x14ac:dyDescent="0.25">
      <c r="A56" s="166" t="str">
        <f t="shared" si="0"/>
        <v>CHANEL1</v>
      </c>
      <c r="B56" s="163">
        <f t="shared" si="1"/>
        <v>1</v>
      </c>
      <c r="F56" s="111" t="str">
        <f t="shared" si="2"/>
        <v>UFOLEP001_71309784</v>
      </c>
      <c r="G56" s="112" t="s">
        <v>20</v>
      </c>
      <c r="H56" s="112" t="s">
        <v>21</v>
      </c>
      <c r="I56" s="112" t="s">
        <v>22</v>
      </c>
      <c r="J56" s="112" t="s">
        <v>23</v>
      </c>
      <c r="K56" s="111" t="s">
        <v>11</v>
      </c>
      <c r="L56" s="111" t="s">
        <v>1177</v>
      </c>
      <c r="M56" s="164">
        <v>26151</v>
      </c>
      <c r="N56" s="111">
        <v>2</v>
      </c>
      <c r="O56" s="163">
        <f t="shared" si="3"/>
        <v>0</v>
      </c>
      <c r="P56" s="163">
        <f t="shared" si="4"/>
        <v>0</v>
      </c>
      <c r="Q56" s="111" t="s">
        <v>512</v>
      </c>
    </row>
    <row r="57" spans="1:17" x14ac:dyDescent="0.25">
      <c r="A57" s="166" t="str">
        <f t="shared" si="0"/>
        <v>CHAPAT1</v>
      </c>
      <c r="B57" s="163">
        <f t="shared" si="1"/>
        <v>1</v>
      </c>
      <c r="F57" s="111" t="str">
        <f t="shared" si="2"/>
        <v>FSGT55543207</v>
      </c>
      <c r="G57" s="112" t="s">
        <v>1178</v>
      </c>
      <c r="H57" s="112" t="s">
        <v>1179</v>
      </c>
      <c r="I57" s="112" t="s">
        <v>329</v>
      </c>
      <c r="J57" s="112" t="s">
        <v>294</v>
      </c>
      <c r="K57" s="111" t="s">
        <v>1058</v>
      </c>
      <c r="L57" s="111" t="s">
        <v>1180</v>
      </c>
      <c r="M57" s="164">
        <v>29252</v>
      </c>
      <c r="N57" s="111">
        <v>2</v>
      </c>
      <c r="O57" s="163">
        <f t="shared" si="3"/>
        <v>0</v>
      </c>
      <c r="P57" s="163">
        <f t="shared" si="4"/>
        <v>0</v>
      </c>
      <c r="Q57" s="111" t="s">
        <v>512</v>
      </c>
    </row>
    <row r="58" spans="1:17" x14ac:dyDescent="0.25">
      <c r="A58" s="166" t="str">
        <f t="shared" si="0"/>
        <v>CHARBONNIER1</v>
      </c>
      <c r="B58" s="163">
        <f t="shared" si="1"/>
        <v>1</v>
      </c>
      <c r="F58" s="111" t="str">
        <f t="shared" si="2"/>
        <v>FSGT55476521</v>
      </c>
      <c r="G58" s="112" t="s">
        <v>471</v>
      </c>
      <c r="H58" s="112" t="s">
        <v>33</v>
      </c>
      <c r="I58" s="112" t="s">
        <v>28</v>
      </c>
      <c r="J58" s="112" t="s">
        <v>29</v>
      </c>
      <c r="K58" s="111" t="s">
        <v>1058</v>
      </c>
      <c r="L58" s="111" t="s">
        <v>1181</v>
      </c>
      <c r="M58" s="164">
        <v>25255</v>
      </c>
      <c r="N58" s="111">
        <v>2</v>
      </c>
      <c r="O58" s="163">
        <f t="shared" si="3"/>
        <v>0</v>
      </c>
      <c r="P58" s="163">
        <f t="shared" si="4"/>
        <v>0</v>
      </c>
      <c r="Q58" s="111" t="s">
        <v>512</v>
      </c>
    </row>
    <row r="59" spans="1:17" x14ac:dyDescent="0.25">
      <c r="A59" s="166" t="str">
        <f t="shared" si="0"/>
        <v>CHARCOSSET1</v>
      </c>
      <c r="B59" s="163">
        <f t="shared" si="1"/>
        <v>1</v>
      </c>
      <c r="F59" s="111" t="str">
        <f t="shared" si="2"/>
        <v>UFOLEP069_98851344</v>
      </c>
      <c r="G59" s="112" t="s">
        <v>1590</v>
      </c>
      <c r="H59" s="112" t="s">
        <v>719</v>
      </c>
      <c r="I59" s="112" t="s">
        <v>1336</v>
      </c>
      <c r="J59" s="112" t="s">
        <v>29</v>
      </c>
      <c r="K59" s="111" t="s">
        <v>11</v>
      </c>
      <c r="L59" s="111" t="s">
        <v>1591</v>
      </c>
      <c r="M59" s="164">
        <v>29390</v>
      </c>
      <c r="N59" s="111">
        <v>4</v>
      </c>
      <c r="O59" s="163">
        <f t="shared" si="3"/>
        <v>0</v>
      </c>
      <c r="P59" s="163">
        <f t="shared" si="4"/>
        <v>0</v>
      </c>
      <c r="Q59" s="111" t="s">
        <v>512</v>
      </c>
    </row>
    <row r="60" spans="1:17" x14ac:dyDescent="0.25">
      <c r="A60" s="166" t="str">
        <f t="shared" si="0"/>
        <v>CHASSAGNE1</v>
      </c>
      <c r="B60" s="163">
        <f t="shared" si="1"/>
        <v>1</v>
      </c>
      <c r="F60" s="111" t="str">
        <f t="shared" si="2"/>
        <v>FSGT138973</v>
      </c>
      <c r="G60" s="112" t="s">
        <v>72</v>
      </c>
      <c r="H60" s="112" t="s">
        <v>26</v>
      </c>
      <c r="I60" s="112" t="s">
        <v>77</v>
      </c>
      <c r="J60" s="112" t="s">
        <v>39</v>
      </c>
      <c r="K60" s="111" t="s">
        <v>1058</v>
      </c>
      <c r="L60" s="111" t="s">
        <v>1182</v>
      </c>
      <c r="M60" s="164">
        <v>28828</v>
      </c>
      <c r="N60" s="111">
        <v>1</v>
      </c>
      <c r="O60" s="163">
        <f t="shared" si="3"/>
        <v>0</v>
      </c>
      <c r="P60" s="163">
        <f t="shared" si="4"/>
        <v>0</v>
      </c>
      <c r="Q60" s="111" t="s">
        <v>512</v>
      </c>
    </row>
    <row r="61" spans="1:17" x14ac:dyDescent="0.25">
      <c r="A61" s="166" t="str">
        <f t="shared" si="0"/>
        <v>CHEYPPE1</v>
      </c>
      <c r="B61" s="163">
        <f t="shared" si="1"/>
        <v>1</v>
      </c>
      <c r="F61" s="111" t="str">
        <f t="shared" si="2"/>
        <v>FSGT55476882</v>
      </c>
      <c r="G61" s="112" t="s">
        <v>1183</v>
      </c>
      <c r="H61" s="112" t="s">
        <v>202</v>
      </c>
      <c r="I61" s="112" t="s">
        <v>1184</v>
      </c>
      <c r="J61" s="112" t="s">
        <v>1185</v>
      </c>
      <c r="K61" s="111" t="s">
        <v>1058</v>
      </c>
      <c r="L61" s="111" t="s">
        <v>1186</v>
      </c>
      <c r="M61" s="164">
        <v>20820</v>
      </c>
      <c r="N61" s="111">
        <v>5</v>
      </c>
      <c r="O61" s="163">
        <f t="shared" si="3"/>
        <v>0</v>
      </c>
      <c r="P61" s="163">
        <f t="shared" si="4"/>
        <v>0</v>
      </c>
      <c r="Q61" s="111" t="s">
        <v>512</v>
      </c>
    </row>
    <row r="62" spans="1:17" x14ac:dyDescent="0.25">
      <c r="A62" s="166" t="str">
        <f t="shared" si="0"/>
        <v>CHIRAT1</v>
      </c>
      <c r="B62" s="163">
        <f t="shared" si="1"/>
        <v>1</v>
      </c>
      <c r="F62" s="111" t="str">
        <f t="shared" si="2"/>
        <v>UFOLEP001_20020105</v>
      </c>
      <c r="G62" s="112" t="s">
        <v>184</v>
      </c>
      <c r="H62" s="112" t="s">
        <v>185</v>
      </c>
      <c r="I62" s="112" t="s">
        <v>22</v>
      </c>
      <c r="J62" s="112" t="s">
        <v>23</v>
      </c>
      <c r="K62" s="111" t="s">
        <v>11</v>
      </c>
      <c r="L62" s="111" t="s">
        <v>1187</v>
      </c>
      <c r="M62" s="164">
        <v>23759</v>
      </c>
      <c r="N62" s="111">
        <v>1</v>
      </c>
      <c r="O62" s="163">
        <f t="shared" si="3"/>
        <v>0</v>
      </c>
      <c r="P62" s="163">
        <f t="shared" si="4"/>
        <v>0</v>
      </c>
      <c r="Q62" s="111" t="s">
        <v>512</v>
      </c>
    </row>
    <row r="63" spans="1:17" x14ac:dyDescent="0.25">
      <c r="A63" s="166" t="str">
        <f t="shared" si="0"/>
        <v>CHOMAUD1</v>
      </c>
      <c r="B63" s="163">
        <f t="shared" si="1"/>
        <v>1</v>
      </c>
      <c r="F63" s="111" t="str">
        <f t="shared" si="2"/>
        <v>FSGT423037</v>
      </c>
      <c r="G63" s="112" t="s">
        <v>1692</v>
      </c>
      <c r="H63" s="112" t="s">
        <v>151</v>
      </c>
      <c r="I63" s="112" t="s">
        <v>132</v>
      </c>
      <c r="J63" s="112" t="s">
        <v>29</v>
      </c>
      <c r="K63" s="111" t="s">
        <v>1058</v>
      </c>
      <c r="L63" s="111" t="s">
        <v>1693</v>
      </c>
      <c r="M63" s="164">
        <v>19589</v>
      </c>
      <c r="N63" s="111">
        <v>5</v>
      </c>
      <c r="O63" s="163">
        <f t="shared" si="3"/>
        <v>0</v>
      </c>
      <c r="P63" s="163">
        <f t="shared" si="4"/>
        <v>0</v>
      </c>
      <c r="Q63" s="111" t="s">
        <v>512</v>
      </c>
    </row>
    <row r="64" spans="1:17" x14ac:dyDescent="0.25">
      <c r="A64" s="166" t="str">
        <f t="shared" si="0"/>
        <v>CIGOLOTTI1</v>
      </c>
      <c r="B64" s="163">
        <f t="shared" si="1"/>
        <v>1</v>
      </c>
      <c r="F64" s="111" t="str">
        <f t="shared" si="2"/>
        <v>FSGT483310</v>
      </c>
      <c r="G64" s="112" t="s">
        <v>1819</v>
      </c>
      <c r="H64" s="112" t="s">
        <v>95</v>
      </c>
      <c r="I64" s="112" t="s">
        <v>561</v>
      </c>
      <c r="J64" s="112" t="s">
        <v>29</v>
      </c>
      <c r="K64" s="111" t="s">
        <v>1058</v>
      </c>
      <c r="L64" s="111" t="s">
        <v>1820</v>
      </c>
      <c r="M64" s="164">
        <v>23509</v>
      </c>
      <c r="N64" s="111">
        <v>3</v>
      </c>
      <c r="O64" s="163">
        <f t="shared" si="3"/>
        <v>0</v>
      </c>
      <c r="P64" s="163">
        <f t="shared" si="4"/>
        <v>0</v>
      </c>
      <c r="Q64" s="111" t="s">
        <v>512</v>
      </c>
    </row>
    <row r="65" spans="1:17" x14ac:dyDescent="0.25">
      <c r="A65" s="166" t="str">
        <f t="shared" si="0"/>
        <v>CLOIX1</v>
      </c>
      <c r="B65" s="163">
        <f t="shared" si="1"/>
        <v>1</v>
      </c>
      <c r="F65" s="111" t="str">
        <f t="shared" si="2"/>
        <v>FSGT307643</v>
      </c>
      <c r="G65" s="112" t="s">
        <v>1694</v>
      </c>
      <c r="H65" s="112" t="s">
        <v>171</v>
      </c>
      <c r="I65" s="112" t="s">
        <v>96</v>
      </c>
      <c r="J65" s="112" t="s">
        <v>29</v>
      </c>
      <c r="K65" s="111" t="s">
        <v>1058</v>
      </c>
      <c r="L65" s="111" t="s">
        <v>1695</v>
      </c>
      <c r="M65" s="164">
        <v>24712</v>
      </c>
      <c r="N65" s="111">
        <v>1</v>
      </c>
      <c r="O65" s="163">
        <f t="shared" si="3"/>
        <v>0</v>
      </c>
      <c r="P65" s="163">
        <f t="shared" si="4"/>
        <v>0</v>
      </c>
      <c r="Q65" s="111" t="s">
        <v>512</v>
      </c>
    </row>
    <row r="66" spans="1:17" x14ac:dyDescent="0.25">
      <c r="A66" s="166" t="str">
        <f t="shared" si="0"/>
        <v>COLIN1</v>
      </c>
      <c r="B66" s="163">
        <f t="shared" si="1"/>
        <v>1</v>
      </c>
      <c r="F66" s="111" t="str">
        <f t="shared" si="2"/>
        <v>UFOLEP069_98860965</v>
      </c>
      <c r="G66" s="112" t="s">
        <v>725</v>
      </c>
      <c r="H66" s="112" t="s">
        <v>178</v>
      </c>
      <c r="I66" s="112" t="s">
        <v>46</v>
      </c>
      <c r="J66" s="112" t="s">
        <v>29</v>
      </c>
      <c r="K66" s="111" t="s">
        <v>11</v>
      </c>
      <c r="L66" s="111" t="s">
        <v>1696</v>
      </c>
      <c r="M66" s="164">
        <v>27554</v>
      </c>
      <c r="N66" s="111">
        <v>4</v>
      </c>
      <c r="O66" s="163">
        <f t="shared" si="3"/>
        <v>0</v>
      </c>
      <c r="P66" s="163">
        <f t="shared" si="4"/>
        <v>0</v>
      </c>
      <c r="Q66" s="111" t="s">
        <v>512</v>
      </c>
    </row>
    <row r="67" spans="1:17" x14ac:dyDescent="0.25">
      <c r="A67" s="166" t="str">
        <f t="shared" ref="A67:A129" si="5">CONCATENATE(G67,B67)</f>
        <v>CONDAMIN1</v>
      </c>
      <c r="B67" s="163">
        <f t="shared" ref="B67:B129" si="6">IF(G67&lt;&gt;G66,1,(B66+1))</f>
        <v>1</v>
      </c>
      <c r="F67" s="111" t="str">
        <f t="shared" ref="F67:F129" si="7">CONCATENATE(K67,L67)</f>
        <v>FSGT149747</v>
      </c>
      <c r="G67" s="112" t="s">
        <v>1592</v>
      </c>
      <c r="H67" s="112" t="s">
        <v>1228</v>
      </c>
      <c r="I67" s="112" t="s">
        <v>1583</v>
      </c>
      <c r="J67" s="112" t="s">
        <v>39</v>
      </c>
      <c r="K67" s="111" t="s">
        <v>1058</v>
      </c>
      <c r="L67" s="111" t="s">
        <v>1593</v>
      </c>
      <c r="M67" s="164">
        <v>30092</v>
      </c>
      <c r="N67" s="111">
        <v>4</v>
      </c>
      <c r="O67" s="163">
        <f t="shared" ref="O67:O130" si="8">IF(N67="F","F",0)</f>
        <v>0</v>
      </c>
      <c r="P67" s="163">
        <f t="shared" ref="P67:P130" si="9">IF(N67="M","M",0)</f>
        <v>0</v>
      </c>
      <c r="Q67" s="111" t="s">
        <v>512</v>
      </c>
    </row>
    <row r="68" spans="1:17" x14ac:dyDescent="0.25">
      <c r="A68" s="166" t="str">
        <f t="shared" si="0"/>
        <v>COPPEE1</v>
      </c>
      <c r="B68" s="163">
        <f t="shared" si="1"/>
        <v>1</v>
      </c>
      <c r="F68" s="111" t="str">
        <f t="shared" si="7"/>
        <v>FSGT55485205</v>
      </c>
      <c r="G68" s="112" t="s">
        <v>1901</v>
      </c>
      <c r="H68" s="112" t="s">
        <v>779</v>
      </c>
      <c r="I68" s="112" t="s">
        <v>1333</v>
      </c>
      <c r="J68" s="112" t="s">
        <v>294</v>
      </c>
      <c r="K68" s="111" t="s">
        <v>1058</v>
      </c>
      <c r="L68" s="111" t="s">
        <v>1902</v>
      </c>
      <c r="M68" s="164">
        <v>19188</v>
      </c>
      <c r="N68" s="111">
        <v>3</v>
      </c>
      <c r="O68" s="163">
        <f t="shared" si="8"/>
        <v>0</v>
      </c>
      <c r="P68" s="163">
        <f t="shared" si="9"/>
        <v>0</v>
      </c>
      <c r="Q68" s="111" t="s">
        <v>512</v>
      </c>
    </row>
    <row r="69" spans="1:17" x14ac:dyDescent="0.25">
      <c r="A69" s="166" t="str">
        <f t="shared" si="5"/>
        <v>CORBRAT1</v>
      </c>
      <c r="B69" s="163">
        <f t="shared" si="6"/>
        <v>1</v>
      </c>
      <c r="F69" s="111" t="str">
        <f t="shared" si="7"/>
        <v>UFOLEP069_50002522</v>
      </c>
      <c r="G69" s="112" t="s">
        <v>412</v>
      </c>
      <c r="H69" s="112" t="s">
        <v>113</v>
      </c>
      <c r="I69" s="112" t="s">
        <v>46</v>
      </c>
      <c r="J69" s="112" t="s">
        <v>29</v>
      </c>
      <c r="K69" s="111" t="s">
        <v>11</v>
      </c>
      <c r="L69" s="111" t="s">
        <v>1188</v>
      </c>
      <c r="M69" s="164">
        <v>25565</v>
      </c>
      <c r="N69" s="111">
        <v>5</v>
      </c>
      <c r="O69" s="163">
        <f t="shared" si="8"/>
        <v>0</v>
      </c>
      <c r="P69" s="163">
        <f t="shared" si="9"/>
        <v>0</v>
      </c>
      <c r="Q69" s="111" t="s">
        <v>512</v>
      </c>
    </row>
    <row r="70" spans="1:17" x14ac:dyDescent="0.25">
      <c r="A70" s="166" t="str">
        <f t="shared" si="5"/>
        <v>CROZIER1</v>
      </c>
      <c r="B70" s="163">
        <f t="shared" si="6"/>
        <v>1</v>
      </c>
      <c r="F70" s="111" t="str">
        <f t="shared" si="7"/>
        <v>FSGT55536385</v>
      </c>
      <c r="G70" s="112" t="s">
        <v>1372</v>
      </c>
      <c r="H70" s="112" t="s">
        <v>209</v>
      </c>
      <c r="I70" s="112" t="s">
        <v>1326</v>
      </c>
      <c r="J70" s="112" t="s">
        <v>29</v>
      </c>
      <c r="K70" s="111" t="s">
        <v>1058</v>
      </c>
      <c r="L70" s="111" t="s">
        <v>1373</v>
      </c>
      <c r="M70" s="164">
        <v>24710</v>
      </c>
      <c r="N70" s="111">
        <v>5</v>
      </c>
      <c r="O70" s="163">
        <f t="shared" si="8"/>
        <v>0</v>
      </c>
      <c r="P70" s="163">
        <f t="shared" si="9"/>
        <v>0</v>
      </c>
      <c r="Q70" s="111" t="s">
        <v>512</v>
      </c>
    </row>
    <row r="71" spans="1:17" x14ac:dyDescent="0.25">
      <c r="A71" s="166" t="str">
        <f t="shared" si="5"/>
        <v>DE POURCQ1</v>
      </c>
      <c r="B71" s="163">
        <f t="shared" si="6"/>
        <v>1</v>
      </c>
      <c r="F71" s="111" t="str">
        <f t="shared" si="7"/>
        <v>FSGT458635</v>
      </c>
      <c r="G71" s="112" t="s">
        <v>558</v>
      </c>
      <c r="H71" s="112" t="s">
        <v>176</v>
      </c>
      <c r="I71" s="112" t="s">
        <v>559</v>
      </c>
      <c r="J71" s="112" t="s">
        <v>35</v>
      </c>
      <c r="K71" s="111" t="s">
        <v>1058</v>
      </c>
      <c r="L71" s="111" t="s">
        <v>1189</v>
      </c>
      <c r="M71" s="164">
        <v>30855</v>
      </c>
      <c r="N71" s="111">
        <v>1</v>
      </c>
      <c r="O71" s="163">
        <f t="shared" si="8"/>
        <v>0</v>
      </c>
      <c r="P71" s="163">
        <f t="shared" si="9"/>
        <v>0</v>
      </c>
      <c r="Q71" s="111" t="s">
        <v>512</v>
      </c>
    </row>
    <row r="72" spans="1:17" x14ac:dyDescent="0.25">
      <c r="A72" s="166" t="str">
        <f t="shared" si="5"/>
        <v>DELEERSNYDER1</v>
      </c>
      <c r="B72" s="163">
        <f t="shared" si="6"/>
        <v>1</v>
      </c>
      <c r="F72" s="111" t="str">
        <f t="shared" si="7"/>
        <v>UFOLEP001_71305756</v>
      </c>
      <c r="G72" s="112" t="s">
        <v>193</v>
      </c>
      <c r="H72" s="112" t="s">
        <v>147</v>
      </c>
      <c r="I72" s="112" t="s">
        <v>305</v>
      </c>
      <c r="J72" s="112" t="s">
        <v>23</v>
      </c>
      <c r="K72" s="111" t="s">
        <v>11</v>
      </c>
      <c r="L72" s="111" t="s">
        <v>1594</v>
      </c>
      <c r="M72" s="164">
        <v>27621</v>
      </c>
      <c r="N72" s="111">
        <v>1</v>
      </c>
      <c r="O72" s="163">
        <f t="shared" si="8"/>
        <v>0</v>
      </c>
      <c r="P72" s="163">
        <f t="shared" si="9"/>
        <v>0</v>
      </c>
      <c r="Q72" s="111" t="s">
        <v>512</v>
      </c>
    </row>
    <row r="73" spans="1:17" x14ac:dyDescent="0.25">
      <c r="A73" s="166" t="str">
        <f t="shared" si="5"/>
        <v>DEMARIA1</v>
      </c>
      <c r="B73" s="163">
        <f t="shared" si="6"/>
        <v>1</v>
      </c>
      <c r="F73" s="111" t="str">
        <f t="shared" si="7"/>
        <v>FSGT55485209</v>
      </c>
      <c r="G73" s="112" t="s">
        <v>194</v>
      </c>
      <c r="H73" s="112" t="s">
        <v>143</v>
      </c>
      <c r="I73" s="112" t="s">
        <v>1333</v>
      </c>
      <c r="J73" s="112" t="s">
        <v>294</v>
      </c>
      <c r="K73" s="111" t="s">
        <v>1058</v>
      </c>
      <c r="L73" s="111" t="s">
        <v>1595</v>
      </c>
      <c r="M73" s="164">
        <v>17386</v>
      </c>
      <c r="N73" s="111">
        <v>5</v>
      </c>
      <c r="O73" s="163">
        <f t="shared" si="8"/>
        <v>0</v>
      </c>
      <c r="P73" s="163">
        <f t="shared" si="9"/>
        <v>0</v>
      </c>
      <c r="Q73" s="111" t="s">
        <v>512</v>
      </c>
    </row>
    <row r="74" spans="1:17" x14ac:dyDescent="0.25">
      <c r="A74" s="166" t="str">
        <f t="shared" si="5"/>
        <v>DERRE1</v>
      </c>
      <c r="B74" s="163">
        <f t="shared" si="6"/>
        <v>1</v>
      </c>
      <c r="F74" s="111" t="str">
        <f t="shared" si="7"/>
        <v>UFOLEP001_71307410</v>
      </c>
      <c r="G74" s="112" t="s">
        <v>1190</v>
      </c>
      <c r="H74" s="112" t="s">
        <v>341</v>
      </c>
      <c r="I74" s="112" t="s">
        <v>569</v>
      </c>
      <c r="J74" s="112" t="s">
        <v>23</v>
      </c>
      <c r="K74" s="111" t="s">
        <v>11</v>
      </c>
      <c r="L74" s="111" t="s">
        <v>1191</v>
      </c>
      <c r="M74" s="164">
        <v>18965</v>
      </c>
      <c r="N74" s="111">
        <v>3</v>
      </c>
      <c r="O74" s="163">
        <f t="shared" si="8"/>
        <v>0</v>
      </c>
      <c r="P74" s="163">
        <f t="shared" si="9"/>
        <v>0</v>
      </c>
      <c r="Q74" s="111" t="s">
        <v>512</v>
      </c>
    </row>
    <row r="75" spans="1:17" x14ac:dyDescent="0.25">
      <c r="A75" s="166" t="str">
        <f t="shared" si="5"/>
        <v>DETHEVE1</v>
      </c>
      <c r="B75" s="163">
        <f t="shared" si="6"/>
        <v>1</v>
      </c>
      <c r="F75" s="111" t="str">
        <f t="shared" si="7"/>
        <v>FSGT143653</v>
      </c>
      <c r="G75" s="112" t="s">
        <v>1192</v>
      </c>
      <c r="H75" s="112" t="s">
        <v>27</v>
      </c>
      <c r="I75" s="112" t="s">
        <v>105</v>
      </c>
      <c r="J75" s="112" t="s">
        <v>39</v>
      </c>
      <c r="K75" s="111" t="s">
        <v>1058</v>
      </c>
      <c r="L75" s="111" t="s">
        <v>1193</v>
      </c>
      <c r="M75" s="164">
        <v>34885</v>
      </c>
      <c r="N75" s="111">
        <v>5</v>
      </c>
      <c r="O75" s="163">
        <f t="shared" si="8"/>
        <v>0</v>
      </c>
      <c r="P75" s="163">
        <f t="shared" si="9"/>
        <v>0</v>
      </c>
      <c r="Q75" s="111" t="s">
        <v>512</v>
      </c>
    </row>
    <row r="76" spans="1:17" x14ac:dyDescent="0.25">
      <c r="A76" s="166" t="str">
        <f t="shared" si="5"/>
        <v>DEVELAY1</v>
      </c>
      <c r="B76" s="163">
        <f t="shared" si="6"/>
        <v>1</v>
      </c>
      <c r="F76" s="111" t="str">
        <f t="shared" si="7"/>
        <v>UFOLEP001_71316086</v>
      </c>
      <c r="G76" s="112" t="s">
        <v>763</v>
      </c>
      <c r="H76" s="112" t="s">
        <v>579</v>
      </c>
      <c r="I76" s="112" t="s">
        <v>62</v>
      </c>
      <c r="J76" s="112" t="s">
        <v>23</v>
      </c>
      <c r="K76" s="111" t="s">
        <v>11</v>
      </c>
      <c r="L76" s="111" t="s">
        <v>1194</v>
      </c>
      <c r="M76" s="164">
        <v>28021</v>
      </c>
      <c r="N76" s="111">
        <v>4</v>
      </c>
      <c r="O76" s="163">
        <f t="shared" si="8"/>
        <v>0</v>
      </c>
      <c r="P76" s="163">
        <f t="shared" si="9"/>
        <v>0</v>
      </c>
      <c r="Q76" s="111" t="s">
        <v>512</v>
      </c>
    </row>
    <row r="77" spans="1:17" x14ac:dyDescent="0.25">
      <c r="A77" s="166" t="str">
        <f t="shared" si="5"/>
        <v>DEYRAIL1</v>
      </c>
      <c r="B77" s="163">
        <f t="shared" si="6"/>
        <v>1</v>
      </c>
      <c r="F77" s="111" t="str">
        <f t="shared" si="7"/>
        <v>FSGT536808</v>
      </c>
      <c r="G77" s="112" t="s">
        <v>93</v>
      </c>
      <c r="H77" s="112" t="s">
        <v>88</v>
      </c>
      <c r="I77" s="112" t="s">
        <v>79</v>
      </c>
      <c r="J77" s="112" t="s">
        <v>29</v>
      </c>
      <c r="K77" s="111" t="s">
        <v>1058</v>
      </c>
      <c r="L77" s="111" t="s">
        <v>1195</v>
      </c>
      <c r="M77" s="164">
        <v>24023</v>
      </c>
      <c r="N77" s="111">
        <v>4</v>
      </c>
      <c r="O77" s="163">
        <f t="shared" si="8"/>
        <v>0</v>
      </c>
      <c r="P77" s="163">
        <f t="shared" si="9"/>
        <v>0</v>
      </c>
      <c r="Q77" s="111" t="s">
        <v>512</v>
      </c>
    </row>
    <row r="78" spans="1:17" x14ac:dyDescent="0.25">
      <c r="A78" s="166" t="str">
        <f t="shared" si="5"/>
        <v>DI MANNO1</v>
      </c>
      <c r="B78" s="163">
        <f t="shared" si="6"/>
        <v>1</v>
      </c>
      <c r="F78" s="111" t="str">
        <f t="shared" si="7"/>
        <v>FSGT308282</v>
      </c>
      <c r="G78" s="112" t="s">
        <v>1596</v>
      </c>
      <c r="H78" s="112" t="s">
        <v>219</v>
      </c>
      <c r="I78" s="112" t="s">
        <v>1583</v>
      </c>
      <c r="J78" s="112" t="s">
        <v>39</v>
      </c>
      <c r="K78" s="111" t="s">
        <v>1058</v>
      </c>
      <c r="L78" s="111" t="s">
        <v>1597</v>
      </c>
      <c r="M78" s="164">
        <v>26144</v>
      </c>
      <c r="N78" s="111">
        <v>2</v>
      </c>
      <c r="O78" s="163">
        <f t="shared" si="8"/>
        <v>0</v>
      </c>
      <c r="P78" s="163">
        <f t="shared" si="9"/>
        <v>0</v>
      </c>
      <c r="Q78" s="111" t="s">
        <v>512</v>
      </c>
    </row>
    <row r="79" spans="1:17" x14ac:dyDescent="0.25">
      <c r="A79" s="166" t="str">
        <f t="shared" si="5"/>
        <v>DIVAY1</v>
      </c>
      <c r="B79" s="163">
        <f t="shared" si="6"/>
        <v>1</v>
      </c>
      <c r="F79" s="111" t="str">
        <f t="shared" si="7"/>
        <v>FSGT440098</v>
      </c>
      <c r="G79" s="112" t="s">
        <v>1697</v>
      </c>
      <c r="H79" s="112" t="s">
        <v>1698</v>
      </c>
      <c r="I79" s="112" t="s">
        <v>28</v>
      </c>
      <c r="J79" s="112" t="s">
        <v>29</v>
      </c>
      <c r="K79" s="111" t="s">
        <v>1058</v>
      </c>
      <c r="L79" s="111" t="s">
        <v>1699</v>
      </c>
      <c r="M79" s="164">
        <v>21077</v>
      </c>
      <c r="N79" s="111">
        <v>2</v>
      </c>
      <c r="O79" s="163">
        <f t="shared" si="8"/>
        <v>0</v>
      </c>
      <c r="P79" s="163">
        <f t="shared" si="9"/>
        <v>0</v>
      </c>
      <c r="Q79" s="111" t="s">
        <v>512</v>
      </c>
    </row>
    <row r="80" spans="1:17" x14ac:dyDescent="0.25">
      <c r="A80" s="166" t="str">
        <f t="shared" si="5"/>
        <v>DOS SANTOS1</v>
      </c>
      <c r="B80" s="163">
        <f t="shared" si="6"/>
        <v>1</v>
      </c>
      <c r="F80" s="111" t="str">
        <f t="shared" si="7"/>
        <v>UFOLEP021_57060160</v>
      </c>
      <c r="G80" s="112" t="s">
        <v>768</v>
      </c>
      <c r="H80" s="112" t="s">
        <v>1700</v>
      </c>
      <c r="I80" s="112" t="s">
        <v>338</v>
      </c>
      <c r="J80" s="112" t="s">
        <v>35</v>
      </c>
      <c r="K80" s="111" t="s">
        <v>11</v>
      </c>
      <c r="L80" s="111" t="s">
        <v>1701</v>
      </c>
      <c r="M80" s="164">
        <v>25109</v>
      </c>
      <c r="N80" s="111">
        <v>4</v>
      </c>
      <c r="O80" s="163">
        <f t="shared" si="8"/>
        <v>0</v>
      </c>
      <c r="P80" s="163">
        <f t="shared" si="9"/>
        <v>0</v>
      </c>
      <c r="Q80" s="111" t="s">
        <v>512</v>
      </c>
    </row>
    <row r="81" spans="1:17" x14ac:dyDescent="0.25">
      <c r="A81" s="166" t="str">
        <f t="shared" si="5"/>
        <v>DRUET1</v>
      </c>
      <c r="B81" s="163">
        <f t="shared" si="6"/>
        <v>1</v>
      </c>
      <c r="F81" s="111" t="str">
        <f t="shared" si="7"/>
        <v>UFOLEP001_71316434</v>
      </c>
      <c r="G81" s="112" t="s">
        <v>774</v>
      </c>
      <c r="H81" s="112" t="s">
        <v>760</v>
      </c>
      <c r="I81" s="112" t="s">
        <v>309</v>
      </c>
      <c r="J81" s="112" t="s">
        <v>23</v>
      </c>
      <c r="K81" s="111" t="s">
        <v>11</v>
      </c>
      <c r="L81" s="111" t="s">
        <v>1598</v>
      </c>
      <c r="M81" s="164">
        <v>24154</v>
      </c>
      <c r="N81" s="111">
        <v>5</v>
      </c>
      <c r="O81" s="163">
        <f t="shared" si="8"/>
        <v>0</v>
      </c>
      <c r="P81" s="163">
        <f t="shared" si="9"/>
        <v>0</v>
      </c>
      <c r="Q81" s="111" t="s">
        <v>512</v>
      </c>
    </row>
    <row r="82" spans="1:17" x14ac:dyDescent="0.25">
      <c r="A82" s="166" t="str">
        <f t="shared" si="5"/>
        <v>DUBIEF1</v>
      </c>
      <c r="B82" s="163">
        <f t="shared" si="6"/>
        <v>1</v>
      </c>
      <c r="F82" s="111" t="str">
        <f t="shared" si="7"/>
        <v>UFOLEP021_66552833</v>
      </c>
      <c r="G82" s="112" t="s">
        <v>199</v>
      </c>
      <c r="H82" s="112" t="s">
        <v>200</v>
      </c>
      <c r="I82" s="112" t="s">
        <v>1599</v>
      </c>
      <c r="J82" s="112" t="s">
        <v>35</v>
      </c>
      <c r="K82" s="111" t="s">
        <v>11</v>
      </c>
      <c r="L82" s="111" t="s">
        <v>1600</v>
      </c>
      <c r="M82" s="164">
        <v>23449</v>
      </c>
      <c r="N82" s="111">
        <v>2</v>
      </c>
      <c r="O82" s="163">
        <f t="shared" si="8"/>
        <v>0</v>
      </c>
      <c r="P82" s="163">
        <f t="shared" si="9"/>
        <v>0</v>
      </c>
      <c r="Q82" s="111" t="s">
        <v>512</v>
      </c>
    </row>
    <row r="83" spans="1:17" x14ac:dyDescent="0.25">
      <c r="A83" s="166" t="str">
        <f t="shared" si="5"/>
        <v>DUBY1</v>
      </c>
      <c r="B83" s="163">
        <f t="shared" si="6"/>
        <v>1</v>
      </c>
      <c r="F83" s="111" t="str">
        <f t="shared" si="7"/>
        <v>UFOLEP001_71301617</v>
      </c>
      <c r="G83" s="112" t="s">
        <v>201</v>
      </c>
      <c r="H83" s="112" t="s">
        <v>202</v>
      </c>
      <c r="I83" s="112" t="s">
        <v>320</v>
      </c>
      <c r="J83" s="112" t="s">
        <v>23</v>
      </c>
      <c r="K83" s="111" t="s">
        <v>11</v>
      </c>
      <c r="L83" s="111" t="s">
        <v>1196</v>
      </c>
      <c r="M83" s="164">
        <v>23324</v>
      </c>
      <c r="N83" s="111">
        <v>4</v>
      </c>
      <c r="O83" s="163">
        <f t="shared" si="8"/>
        <v>0</v>
      </c>
      <c r="P83" s="163">
        <f t="shared" si="9"/>
        <v>0</v>
      </c>
      <c r="Q83" s="111" t="s">
        <v>512</v>
      </c>
    </row>
    <row r="84" spans="1:17" x14ac:dyDescent="0.25">
      <c r="A84" s="166" t="str">
        <f t="shared" si="5"/>
        <v>DUCHAINE1</v>
      </c>
      <c r="B84" s="163">
        <f t="shared" si="6"/>
        <v>1</v>
      </c>
      <c r="F84" s="111" t="str">
        <f t="shared" si="7"/>
        <v>FSGT500505</v>
      </c>
      <c r="G84" s="112" t="s">
        <v>58</v>
      </c>
      <c r="H84" s="112" t="s">
        <v>59</v>
      </c>
      <c r="I84" s="112" t="s">
        <v>34</v>
      </c>
      <c r="J84" s="112" t="s">
        <v>35</v>
      </c>
      <c r="K84" s="111" t="s">
        <v>1058</v>
      </c>
      <c r="L84" s="111" t="s">
        <v>1197</v>
      </c>
      <c r="M84" s="164">
        <v>18240</v>
      </c>
      <c r="N84" s="111">
        <v>5</v>
      </c>
      <c r="O84" s="163">
        <f t="shared" si="8"/>
        <v>0</v>
      </c>
      <c r="P84" s="163">
        <f t="shared" si="9"/>
        <v>0</v>
      </c>
      <c r="Q84" s="111" t="s">
        <v>512</v>
      </c>
    </row>
    <row r="85" spans="1:17" x14ac:dyDescent="0.25">
      <c r="A85" s="166" t="str">
        <f t="shared" si="5"/>
        <v>DUFOSSE1</v>
      </c>
      <c r="B85" s="163">
        <f t="shared" si="6"/>
        <v>1</v>
      </c>
      <c r="F85" s="111" t="str">
        <f t="shared" si="7"/>
        <v>UFOLEP059_99023987</v>
      </c>
      <c r="G85" s="112" t="s">
        <v>97</v>
      </c>
      <c r="H85" s="112" t="s">
        <v>98</v>
      </c>
      <c r="I85" s="112" t="s">
        <v>364</v>
      </c>
      <c r="J85" s="112" t="s">
        <v>1601</v>
      </c>
      <c r="K85" s="111" t="s">
        <v>11</v>
      </c>
      <c r="L85" s="111" t="s">
        <v>1602</v>
      </c>
      <c r="M85" s="164">
        <v>24973</v>
      </c>
      <c r="N85" s="111">
        <v>1</v>
      </c>
      <c r="O85" s="163">
        <f t="shared" si="8"/>
        <v>0</v>
      </c>
      <c r="P85" s="163">
        <f t="shared" si="9"/>
        <v>0</v>
      </c>
      <c r="Q85" s="111" t="s">
        <v>512</v>
      </c>
    </row>
    <row r="86" spans="1:17" x14ac:dyDescent="0.25">
      <c r="A86" s="166" t="str">
        <f t="shared" si="5"/>
        <v>DUJARDIN1</v>
      </c>
      <c r="B86" s="163">
        <f t="shared" si="6"/>
        <v>1</v>
      </c>
      <c r="F86" s="111" t="str">
        <f t="shared" si="7"/>
        <v>UFOLEP0</v>
      </c>
      <c r="G86" s="112" t="s">
        <v>1845</v>
      </c>
      <c r="H86" s="112" t="s">
        <v>256</v>
      </c>
      <c r="I86" s="112" t="s">
        <v>1846</v>
      </c>
      <c r="J86" s="112" t="s">
        <v>43</v>
      </c>
      <c r="K86" s="111" t="s">
        <v>11</v>
      </c>
      <c r="L86" s="111">
        <v>0</v>
      </c>
      <c r="M86" s="164">
        <v>24476</v>
      </c>
      <c r="N86" s="111">
        <v>2</v>
      </c>
      <c r="O86" s="163">
        <f t="shared" si="8"/>
        <v>0</v>
      </c>
      <c r="P86" s="163">
        <f t="shared" si="9"/>
        <v>0</v>
      </c>
      <c r="Q86" s="111" t="s">
        <v>512</v>
      </c>
    </row>
    <row r="87" spans="1:17" x14ac:dyDescent="0.25">
      <c r="A87" s="166" t="str">
        <f t="shared" si="5"/>
        <v>DUPOUY1</v>
      </c>
      <c r="B87" s="163">
        <f t="shared" si="6"/>
        <v>1</v>
      </c>
      <c r="F87" s="111" t="str">
        <f t="shared" si="7"/>
        <v>UFOLEP069_50002519</v>
      </c>
      <c r="G87" s="112" t="s">
        <v>1198</v>
      </c>
      <c r="H87" s="112" t="s">
        <v>579</v>
      </c>
      <c r="I87" s="112" t="s">
        <v>46</v>
      </c>
      <c r="J87" s="112" t="s">
        <v>29</v>
      </c>
      <c r="K87" s="111" t="s">
        <v>11</v>
      </c>
      <c r="L87" s="111" t="s">
        <v>1199</v>
      </c>
      <c r="M87" s="164">
        <v>29136</v>
      </c>
      <c r="N87" s="111">
        <v>4</v>
      </c>
      <c r="O87" s="163">
        <f t="shared" si="8"/>
        <v>0</v>
      </c>
      <c r="P87" s="163">
        <f t="shared" si="9"/>
        <v>0</v>
      </c>
      <c r="Q87" s="111" t="s">
        <v>512</v>
      </c>
    </row>
    <row r="88" spans="1:17" x14ac:dyDescent="0.25">
      <c r="A88" s="166" t="str">
        <f t="shared" si="5"/>
        <v>DUPUY1</v>
      </c>
      <c r="B88" s="163">
        <f t="shared" si="6"/>
        <v>1</v>
      </c>
      <c r="F88" s="111" t="str">
        <f t="shared" si="7"/>
        <v>FSGT138975</v>
      </c>
      <c r="G88" s="112" t="s">
        <v>205</v>
      </c>
      <c r="H88" s="112" t="s">
        <v>33</v>
      </c>
      <c r="I88" s="112" t="s">
        <v>77</v>
      </c>
      <c r="J88" s="112" t="s">
        <v>39</v>
      </c>
      <c r="K88" s="111" t="s">
        <v>1058</v>
      </c>
      <c r="L88" s="111" t="s">
        <v>1736</v>
      </c>
      <c r="M88" s="164">
        <v>24028</v>
      </c>
      <c r="N88" s="111">
        <v>4</v>
      </c>
      <c r="O88" s="163">
        <f t="shared" si="8"/>
        <v>0</v>
      </c>
      <c r="P88" s="163">
        <f t="shared" si="9"/>
        <v>0</v>
      </c>
      <c r="Q88" s="111" t="s">
        <v>512</v>
      </c>
    </row>
    <row r="89" spans="1:17" x14ac:dyDescent="0.25">
      <c r="A89" s="166" t="str">
        <f t="shared" si="5"/>
        <v>ECHARDOUR1</v>
      </c>
      <c r="B89" s="163">
        <f t="shared" si="6"/>
        <v>1</v>
      </c>
      <c r="F89" s="111" t="str">
        <f t="shared" si="7"/>
        <v>FSGT430141</v>
      </c>
      <c r="G89" s="112" t="s">
        <v>1374</v>
      </c>
      <c r="H89" s="112" t="s">
        <v>1375</v>
      </c>
      <c r="I89" s="112" t="s">
        <v>1376</v>
      </c>
      <c r="J89" s="112" t="s">
        <v>29</v>
      </c>
      <c r="K89" s="111" t="s">
        <v>1058</v>
      </c>
      <c r="L89" s="111" t="s">
        <v>1377</v>
      </c>
      <c r="M89" s="164">
        <v>28449</v>
      </c>
      <c r="N89" s="111">
        <v>3</v>
      </c>
      <c r="O89" s="163">
        <f t="shared" si="8"/>
        <v>0</v>
      </c>
      <c r="P89" s="163">
        <f t="shared" si="9"/>
        <v>0</v>
      </c>
      <c r="Q89" s="111" t="s">
        <v>512</v>
      </c>
    </row>
    <row r="90" spans="1:17" x14ac:dyDescent="0.25">
      <c r="A90" s="166" t="str">
        <f t="shared" si="5"/>
        <v>EHRHOLD1</v>
      </c>
      <c r="B90" s="163">
        <f t="shared" si="6"/>
        <v>1</v>
      </c>
      <c r="F90" s="111" t="str">
        <f t="shared" si="7"/>
        <v>UFOLEP071_65574442</v>
      </c>
      <c r="G90" s="112" t="s">
        <v>345</v>
      </c>
      <c r="H90" s="112" t="s">
        <v>202</v>
      </c>
      <c r="I90" s="112" t="s">
        <v>42</v>
      </c>
      <c r="J90" s="112" t="s">
        <v>43</v>
      </c>
      <c r="K90" s="111" t="s">
        <v>11</v>
      </c>
      <c r="L90" s="111" t="s">
        <v>1903</v>
      </c>
      <c r="M90" s="164">
        <v>23278</v>
      </c>
      <c r="N90" s="111">
        <v>5</v>
      </c>
      <c r="O90" s="163">
        <f t="shared" si="8"/>
        <v>0</v>
      </c>
      <c r="P90" s="163">
        <f t="shared" si="9"/>
        <v>0</v>
      </c>
      <c r="Q90" s="111" t="s">
        <v>512</v>
      </c>
    </row>
    <row r="91" spans="1:17" x14ac:dyDescent="0.25">
      <c r="A91" s="166" t="str">
        <f t="shared" si="5"/>
        <v>ENAULT1</v>
      </c>
      <c r="B91" s="163">
        <f t="shared" si="6"/>
        <v>1</v>
      </c>
      <c r="F91" s="111" t="str">
        <f t="shared" si="7"/>
        <v>UFOLEP021_63110585</v>
      </c>
      <c r="G91" s="112" t="s">
        <v>116</v>
      </c>
      <c r="H91" s="112" t="s">
        <v>117</v>
      </c>
      <c r="I91" s="112" t="s">
        <v>1200</v>
      </c>
      <c r="J91" s="112" t="s">
        <v>35</v>
      </c>
      <c r="K91" s="111" t="s">
        <v>11</v>
      </c>
      <c r="L91" s="111" t="s">
        <v>1201</v>
      </c>
      <c r="M91" s="164">
        <v>20874</v>
      </c>
      <c r="N91" s="111">
        <v>3</v>
      </c>
      <c r="O91" s="163">
        <f t="shared" si="8"/>
        <v>0</v>
      </c>
      <c r="P91" s="163">
        <f t="shared" si="9"/>
        <v>0</v>
      </c>
      <c r="Q91" s="111" t="s">
        <v>512</v>
      </c>
    </row>
    <row r="92" spans="1:17" x14ac:dyDescent="0.25">
      <c r="A92" s="166" t="str">
        <f t="shared" si="5"/>
        <v>FARES1</v>
      </c>
      <c r="B92" s="163">
        <f t="shared" si="6"/>
        <v>1</v>
      </c>
      <c r="F92" s="111" t="str">
        <f t="shared" si="7"/>
        <v>UFOLEP001_71310075</v>
      </c>
      <c r="G92" s="112" t="s">
        <v>1202</v>
      </c>
      <c r="H92" s="112" t="s">
        <v>1203</v>
      </c>
      <c r="I92" s="112" t="s">
        <v>309</v>
      </c>
      <c r="J92" s="112" t="s">
        <v>23</v>
      </c>
      <c r="K92" s="111" t="s">
        <v>11</v>
      </c>
      <c r="L92" s="111" t="s">
        <v>1204</v>
      </c>
      <c r="M92" s="164">
        <v>23655</v>
      </c>
      <c r="N92" s="111">
        <v>4</v>
      </c>
      <c r="O92" s="163">
        <f t="shared" si="8"/>
        <v>0</v>
      </c>
      <c r="P92" s="163">
        <f t="shared" si="9"/>
        <v>0</v>
      </c>
      <c r="Q92" s="111" t="s">
        <v>512</v>
      </c>
    </row>
    <row r="93" spans="1:17" x14ac:dyDescent="0.25">
      <c r="A93" s="166" t="str">
        <f t="shared" si="5"/>
        <v>FAURE1</v>
      </c>
      <c r="B93" s="163">
        <f t="shared" si="6"/>
        <v>1</v>
      </c>
      <c r="F93" s="111" t="str">
        <f t="shared" si="7"/>
        <v>FSGT297216</v>
      </c>
      <c r="G93" s="112" t="s">
        <v>1461</v>
      </c>
      <c r="H93" s="112" t="s">
        <v>498</v>
      </c>
      <c r="I93" s="112" t="s">
        <v>126</v>
      </c>
      <c r="J93" s="112" t="s">
        <v>29</v>
      </c>
      <c r="K93" s="111" t="s">
        <v>1058</v>
      </c>
      <c r="L93" s="111" t="s">
        <v>1603</v>
      </c>
      <c r="M93" s="164">
        <v>22015</v>
      </c>
      <c r="N93" s="111">
        <v>4</v>
      </c>
      <c r="O93" s="163">
        <f t="shared" si="8"/>
        <v>0</v>
      </c>
      <c r="P93" s="163">
        <f t="shared" si="9"/>
        <v>0</v>
      </c>
      <c r="Q93" s="111" t="s">
        <v>512</v>
      </c>
    </row>
    <row r="94" spans="1:17" x14ac:dyDescent="0.25">
      <c r="A94" s="166" t="str">
        <f t="shared" si="5"/>
        <v>FAVRE1</v>
      </c>
      <c r="B94" s="163">
        <f t="shared" si="6"/>
        <v>1</v>
      </c>
      <c r="F94" s="111" t="str">
        <f t="shared" si="7"/>
        <v>FSGT448266</v>
      </c>
      <c r="G94" s="112" t="s">
        <v>522</v>
      </c>
      <c r="H94" s="112" t="s">
        <v>27</v>
      </c>
      <c r="I94" s="112" t="s">
        <v>28</v>
      </c>
      <c r="J94" s="112" t="s">
        <v>29</v>
      </c>
      <c r="K94" s="111" t="s">
        <v>1058</v>
      </c>
      <c r="L94" s="111" t="s">
        <v>1205</v>
      </c>
      <c r="M94" s="164">
        <v>24566</v>
      </c>
      <c r="N94" s="111">
        <v>4</v>
      </c>
      <c r="O94" s="163">
        <f t="shared" si="8"/>
        <v>0</v>
      </c>
      <c r="P94" s="163">
        <f t="shared" si="9"/>
        <v>0</v>
      </c>
      <c r="Q94" s="111" t="s">
        <v>512</v>
      </c>
    </row>
    <row r="95" spans="1:17" x14ac:dyDescent="0.25">
      <c r="A95" s="166" t="str">
        <f t="shared" si="5"/>
        <v>FERRAND1</v>
      </c>
      <c r="B95" s="163">
        <f t="shared" si="6"/>
        <v>1</v>
      </c>
      <c r="F95" s="111" t="str">
        <f t="shared" si="7"/>
        <v>UFOLEP069_98866109</v>
      </c>
      <c r="G95" s="112" t="s">
        <v>1206</v>
      </c>
      <c r="H95" s="112" t="s">
        <v>125</v>
      </c>
      <c r="I95" s="112" t="s">
        <v>2</v>
      </c>
      <c r="J95" s="112" t="s">
        <v>29</v>
      </c>
      <c r="K95" s="111" t="s">
        <v>11</v>
      </c>
      <c r="L95" s="111" t="s">
        <v>1207</v>
      </c>
      <c r="M95" s="164">
        <v>21890</v>
      </c>
      <c r="N95" s="111">
        <v>4</v>
      </c>
      <c r="O95" s="163">
        <f t="shared" si="8"/>
        <v>0</v>
      </c>
      <c r="P95" s="163">
        <f t="shared" si="9"/>
        <v>0</v>
      </c>
      <c r="Q95" s="111" t="s">
        <v>512</v>
      </c>
    </row>
    <row r="96" spans="1:17" x14ac:dyDescent="0.25">
      <c r="A96" s="166" t="str">
        <f t="shared" si="5"/>
        <v>FERRET1</v>
      </c>
      <c r="B96" s="163">
        <f t="shared" si="6"/>
        <v>1</v>
      </c>
      <c r="F96" s="111" t="str">
        <f t="shared" si="7"/>
        <v>UFOLEP001_20000926</v>
      </c>
      <c r="G96" s="112" t="s">
        <v>346</v>
      </c>
      <c r="H96" s="112" t="s">
        <v>402</v>
      </c>
      <c r="I96" s="112" t="s">
        <v>382</v>
      </c>
      <c r="J96" s="112" t="s">
        <v>23</v>
      </c>
      <c r="K96" s="111" t="s">
        <v>11</v>
      </c>
      <c r="L96" s="111" t="s">
        <v>1208</v>
      </c>
      <c r="M96" s="164">
        <v>29226</v>
      </c>
      <c r="N96" s="111">
        <v>3</v>
      </c>
      <c r="O96" s="163">
        <f t="shared" si="8"/>
        <v>0</v>
      </c>
      <c r="P96" s="163">
        <f t="shared" si="9"/>
        <v>0</v>
      </c>
      <c r="Q96" s="111" t="s">
        <v>512</v>
      </c>
    </row>
    <row r="97" spans="1:17" x14ac:dyDescent="0.25">
      <c r="A97" s="166" t="str">
        <f t="shared" si="5"/>
        <v>FERRET2</v>
      </c>
      <c r="B97" s="163">
        <f t="shared" si="6"/>
        <v>2</v>
      </c>
      <c r="F97" s="111" t="str">
        <f t="shared" si="7"/>
        <v>UFOLEP001_01427006</v>
      </c>
      <c r="G97" s="112" t="s">
        <v>346</v>
      </c>
      <c r="H97" s="112" t="s">
        <v>399</v>
      </c>
      <c r="I97" s="112" t="s">
        <v>382</v>
      </c>
      <c r="J97" s="112" t="s">
        <v>23</v>
      </c>
      <c r="K97" s="111" t="s">
        <v>11</v>
      </c>
      <c r="L97" s="111" t="s">
        <v>1209</v>
      </c>
      <c r="M97" s="164">
        <v>19551</v>
      </c>
      <c r="N97" s="111">
        <v>5</v>
      </c>
      <c r="O97" s="163">
        <f t="shared" si="8"/>
        <v>0</v>
      </c>
      <c r="P97" s="163">
        <f t="shared" si="9"/>
        <v>0</v>
      </c>
      <c r="Q97" s="111" t="s">
        <v>512</v>
      </c>
    </row>
    <row r="98" spans="1:17" x14ac:dyDescent="0.25">
      <c r="A98" s="166" t="str">
        <f t="shared" si="5"/>
        <v>FETTET1</v>
      </c>
      <c r="B98" s="163">
        <f t="shared" si="6"/>
        <v>1</v>
      </c>
      <c r="F98" s="111" t="str">
        <f t="shared" si="7"/>
        <v>UFOLEP001_71313352</v>
      </c>
      <c r="G98" s="112" t="s">
        <v>1210</v>
      </c>
      <c r="H98" s="112" t="s">
        <v>18</v>
      </c>
      <c r="I98" s="112" t="s">
        <v>1211</v>
      </c>
      <c r="J98" s="112" t="s">
        <v>23</v>
      </c>
      <c r="K98" s="111" t="s">
        <v>11</v>
      </c>
      <c r="L98" s="111" t="s">
        <v>1212</v>
      </c>
      <c r="M98" s="164">
        <v>22376</v>
      </c>
      <c r="N98" s="111">
        <v>5</v>
      </c>
      <c r="O98" s="163">
        <f t="shared" si="8"/>
        <v>0</v>
      </c>
      <c r="P98" s="163">
        <f t="shared" si="9"/>
        <v>0</v>
      </c>
      <c r="Q98" s="111" t="s">
        <v>512</v>
      </c>
    </row>
    <row r="99" spans="1:17" x14ac:dyDescent="0.25">
      <c r="A99" s="166" t="str">
        <f t="shared" si="5"/>
        <v>FLACELIERE1</v>
      </c>
      <c r="B99" s="163">
        <f t="shared" si="6"/>
        <v>1</v>
      </c>
      <c r="F99" s="111" t="str">
        <f t="shared" si="7"/>
        <v>UFOLEP058_04745070</v>
      </c>
      <c r="G99" s="112" t="s">
        <v>1604</v>
      </c>
      <c r="H99" s="112" t="s">
        <v>171</v>
      </c>
      <c r="I99" s="112" t="s">
        <v>1605</v>
      </c>
      <c r="J99" s="112" t="s">
        <v>75</v>
      </c>
      <c r="K99" s="111" t="s">
        <v>11</v>
      </c>
      <c r="L99" s="111" t="s">
        <v>1606</v>
      </c>
      <c r="M99" s="164">
        <v>26131</v>
      </c>
      <c r="N99" s="111">
        <v>2</v>
      </c>
      <c r="O99" s="163">
        <f t="shared" si="8"/>
        <v>0</v>
      </c>
      <c r="P99" s="163">
        <f t="shared" si="9"/>
        <v>0</v>
      </c>
      <c r="Q99" s="111" t="s">
        <v>512</v>
      </c>
    </row>
    <row r="100" spans="1:17" x14ac:dyDescent="0.25">
      <c r="A100" s="166" t="str">
        <f t="shared" si="5"/>
        <v>FLAJOLLET1</v>
      </c>
      <c r="B100" s="163">
        <f t="shared" si="6"/>
        <v>1</v>
      </c>
      <c r="F100" s="111" t="str">
        <f t="shared" si="7"/>
        <v>UFOLEP021_50144917</v>
      </c>
      <c r="G100" s="112" t="s">
        <v>1702</v>
      </c>
      <c r="H100" s="112" t="s">
        <v>1703</v>
      </c>
      <c r="I100" s="112" t="s">
        <v>118</v>
      </c>
      <c r="J100" s="112" t="s">
        <v>35</v>
      </c>
      <c r="K100" s="111" t="s">
        <v>11</v>
      </c>
      <c r="L100" s="111" t="s">
        <v>1704</v>
      </c>
      <c r="M100" s="164">
        <v>18668</v>
      </c>
      <c r="N100" s="111">
        <v>5</v>
      </c>
      <c r="O100" s="163">
        <f t="shared" si="8"/>
        <v>0</v>
      </c>
      <c r="P100" s="163">
        <f t="shared" si="9"/>
        <v>0</v>
      </c>
      <c r="Q100" s="111" t="s">
        <v>512</v>
      </c>
    </row>
    <row r="101" spans="1:17" x14ac:dyDescent="0.25">
      <c r="A101" s="166" t="str">
        <f t="shared" si="5"/>
        <v>FLEUROT1</v>
      </c>
      <c r="B101" s="163">
        <f t="shared" si="6"/>
        <v>1</v>
      </c>
      <c r="F101" s="111" t="str">
        <f t="shared" si="7"/>
        <v>FSGT55490626</v>
      </c>
      <c r="G101" s="112" t="s">
        <v>1705</v>
      </c>
      <c r="H101" s="112" t="s">
        <v>59</v>
      </c>
      <c r="I101" s="112" t="s">
        <v>566</v>
      </c>
      <c r="J101" s="112" t="s">
        <v>35</v>
      </c>
      <c r="K101" s="111" t="s">
        <v>1058</v>
      </c>
      <c r="L101" s="111" t="s">
        <v>1706</v>
      </c>
      <c r="M101" s="164">
        <v>32948</v>
      </c>
      <c r="N101" s="111">
        <v>1</v>
      </c>
      <c r="O101" s="163">
        <f t="shared" si="8"/>
        <v>0</v>
      </c>
      <c r="P101" s="163">
        <f t="shared" si="9"/>
        <v>0</v>
      </c>
      <c r="Q101" s="111" t="s">
        <v>512</v>
      </c>
    </row>
    <row r="102" spans="1:17" x14ac:dyDescent="0.25">
      <c r="A102" s="166" t="str">
        <f t="shared" si="5"/>
        <v>FLORENCE1</v>
      </c>
      <c r="B102" s="163">
        <f t="shared" si="6"/>
        <v>1</v>
      </c>
      <c r="F102" s="111" t="str">
        <f t="shared" si="7"/>
        <v>FSGT55543977</v>
      </c>
      <c r="G102" s="112" t="s">
        <v>542</v>
      </c>
      <c r="H102" s="112" t="s">
        <v>117</v>
      </c>
      <c r="I102" s="112" t="s">
        <v>77</v>
      </c>
      <c r="J102" s="112" t="s">
        <v>39</v>
      </c>
      <c r="K102" s="111" t="s">
        <v>1058</v>
      </c>
      <c r="L102" s="111" t="s">
        <v>1607</v>
      </c>
      <c r="M102" s="164">
        <v>22904</v>
      </c>
      <c r="N102" s="111">
        <v>4</v>
      </c>
      <c r="O102" s="163">
        <f t="shared" si="8"/>
        <v>0</v>
      </c>
      <c r="P102" s="163">
        <f t="shared" si="9"/>
        <v>0</v>
      </c>
      <c r="Q102" s="111" t="s">
        <v>512</v>
      </c>
    </row>
    <row r="103" spans="1:17" x14ac:dyDescent="0.25">
      <c r="A103" s="166" t="str">
        <f t="shared" si="5"/>
        <v>FORGE1</v>
      </c>
      <c r="B103" s="163">
        <f t="shared" si="6"/>
        <v>1</v>
      </c>
      <c r="F103" s="111" t="str">
        <f t="shared" si="7"/>
        <v>UFOLEP001_71316332</v>
      </c>
      <c r="G103" s="112" t="s">
        <v>1874</v>
      </c>
      <c r="H103" s="112" t="s">
        <v>211</v>
      </c>
      <c r="I103" s="112" t="s">
        <v>382</v>
      </c>
      <c r="J103" s="112" t="s">
        <v>23</v>
      </c>
      <c r="K103" s="111" t="s">
        <v>11</v>
      </c>
      <c r="L103" s="111" t="s">
        <v>1875</v>
      </c>
      <c r="M103" s="164">
        <v>28281</v>
      </c>
      <c r="N103" s="111">
        <v>3</v>
      </c>
      <c r="O103" s="163">
        <f t="shared" si="8"/>
        <v>0</v>
      </c>
      <c r="P103" s="163">
        <f t="shared" si="9"/>
        <v>0</v>
      </c>
      <c r="Q103" s="111" t="s">
        <v>512</v>
      </c>
    </row>
    <row r="104" spans="1:17" x14ac:dyDescent="0.25">
      <c r="A104" s="166" t="str">
        <f t="shared" si="5"/>
        <v>FORLINI1</v>
      </c>
      <c r="B104" s="163">
        <f t="shared" si="6"/>
        <v>1</v>
      </c>
      <c r="F104" s="111" t="str">
        <f t="shared" si="7"/>
        <v>UFOLEP001_71310507</v>
      </c>
      <c r="G104" s="112" t="s">
        <v>212</v>
      </c>
      <c r="H104" s="112" t="s">
        <v>213</v>
      </c>
      <c r="I104" s="112" t="s">
        <v>22</v>
      </c>
      <c r="J104" s="112" t="s">
        <v>23</v>
      </c>
      <c r="K104" s="111" t="s">
        <v>11</v>
      </c>
      <c r="L104" s="111" t="s">
        <v>1213</v>
      </c>
      <c r="M104" s="164">
        <v>24975</v>
      </c>
      <c r="N104" s="111">
        <v>1</v>
      </c>
      <c r="O104" s="163">
        <f t="shared" si="8"/>
        <v>0</v>
      </c>
      <c r="P104" s="163">
        <f t="shared" si="9"/>
        <v>0</v>
      </c>
      <c r="Q104" s="111" t="s">
        <v>512</v>
      </c>
    </row>
    <row r="105" spans="1:17" x14ac:dyDescent="0.25">
      <c r="A105" s="166" t="str">
        <f t="shared" si="5"/>
        <v>FRASSANITO1</v>
      </c>
      <c r="B105" s="163">
        <f t="shared" si="6"/>
        <v>1</v>
      </c>
      <c r="F105" s="111" t="str">
        <f t="shared" si="7"/>
        <v>FSGT429134</v>
      </c>
      <c r="G105" s="112" t="s">
        <v>215</v>
      </c>
      <c r="H105" s="112" t="s">
        <v>341</v>
      </c>
      <c r="I105" s="112" t="s">
        <v>132</v>
      </c>
      <c r="J105" s="112" t="s">
        <v>29</v>
      </c>
      <c r="K105" s="111" t="s">
        <v>1058</v>
      </c>
      <c r="L105" s="111" t="s">
        <v>1214</v>
      </c>
      <c r="M105" s="164">
        <v>17200</v>
      </c>
      <c r="N105" s="111">
        <v>4</v>
      </c>
      <c r="O105" s="163">
        <f t="shared" si="8"/>
        <v>0</v>
      </c>
      <c r="P105" s="163">
        <f t="shared" si="9"/>
        <v>0</v>
      </c>
      <c r="Q105" s="111" t="s">
        <v>512</v>
      </c>
    </row>
    <row r="106" spans="1:17" x14ac:dyDescent="0.25">
      <c r="A106" s="166" t="str">
        <f t="shared" si="5"/>
        <v>FREMY1</v>
      </c>
      <c r="B106" s="163">
        <f t="shared" si="6"/>
        <v>1</v>
      </c>
      <c r="F106" s="111" t="str">
        <f t="shared" si="7"/>
        <v>UFOLEP001_71309767</v>
      </c>
      <c r="G106" s="112" t="s">
        <v>1215</v>
      </c>
      <c r="H106" s="112" t="s">
        <v>117</v>
      </c>
      <c r="I106" s="112" t="s">
        <v>309</v>
      </c>
      <c r="J106" s="112" t="s">
        <v>23</v>
      </c>
      <c r="K106" s="111" t="s">
        <v>11</v>
      </c>
      <c r="L106" s="111" t="s">
        <v>1216</v>
      </c>
      <c r="M106" s="164">
        <v>23526</v>
      </c>
      <c r="N106" s="111">
        <v>5</v>
      </c>
      <c r="O106" s="163">
        <f t="shared" si="8"/>
        <v>0</v>
      </c>
      <c r="P106" s="163">
        <f t="shared" si="9"/>
        <v>0</v>
      </c>
      <c r="Q106" s="111" t="s">
        <v>512</v>
      </c>
    </row>
    <row r="107" spans="1:17" x14ac:dyDescent="0.25">
      <c r="A107" s="166" t="str">
        <f t="shared" si="5"/>
        <v>FROIDEVAL1</v>
      </c>
      <c r="B107" s="163">
        <f t="shared" si="6"/>
        <v>1</v>
      </c>
      <c r="F107" s="111" t="str">
        <f t="shared" si="7"/>
        <v>FSGT428864</v>
      </c>
      <c r="G107" s="112" t="s">
        <v>1608</v>
      </c>
      <c r="H107" s="112" t="s">
        <v>722</v>
      </c>
      <c r="I107" s="112" t="s">
        <v>311</v>
      </c>
      <c r="J107" s="112" t="s">
        <v>35</v>
      </c>
      <c r="K107" s="111" t="s">
        <v>1058</v>
      </c>
      <c r="L107" s="111" t="s">
        <v>1609</v>
      </c>
      <c r="M107" s="164">
        <v>26962</v>
      </c>
      <c r="N107" s="111">
        <v>3</v>
      </c>
      <c r="O107" s="163">
        <f t="shared" si="8"/>
        <v>0</v>
      </c>
      <c r="P107" s="163">
        <f t="shared" si="9"/>
        <v>0</v>
      </c>
      <c r="Q107" s="111" t="s">
        <v>512</v>
      </c>
    </row>
    <row r="108" spans="1:17" x14ac:dyDescent="0.25">
      <c r="A108" s="166" t="str">
        <f t="shared" si="5"/>
        <v>FUSARO1</v>
      </c>
      <c r="B108" s="163">
        <f t="shared" si="6"/>
        <v>1</v>
      </c>
      <c r="F108" s="111" t="str">
        <f t="shared" si="7"/>
        <v>FSGT55487460</v>
      </c>
      <c r="G108" s="112" t="s">
        <v>1847</v>
      </c>
      <c r="H108" s="112" t="s">
        <v>95</v>
      </c>
      <c r="I108" s="112" t="s">
        <v>559</v>
      </c>
      <c r="J108" s="112" t="s">
        <v>35</v>
      </c>
      <c r="K108" s="111" t="s">
        <v>1058</v>
      </c>
      <c r="L108" s="111" t="s">
        <v>1848</v>
      </c>
      <c r="M108" s="164">
        <v>25060</v>
      </c>
      <c r="N108" s="111">
        <v>4</v>
      </c>
      <c r="O108" s="163">
        <f t="shared" si="8"/>
        <v>0</v>
      </c>
      <c r="P108" s="163">
        <f t="shared" si="9"/>
        <v>0</v>
      </c>
      <c r="Q108" s="111" t="s">
        <v>512</v>
      </c>
    </row>
    <row r="109" spans="1:17" x14ac:dyDescent="0.25">
      <c r="A109" s="166" t="str">
        <f t="shared" si="5"/>
        <v>GARNIER1</v>
      </c>
      <c r="B109" s="163">
        <f t="shared" si="6"/>
        <v>1</v>
      </c>
      <c r="F109" s="111" t="str">
        <f t="shared" si="7"/>
        <v>FSGT228774</v>
      </c>
      <c r="G109" s="112" t="s">
        <v>1217</v>
      </c>
      <c r="H109" s="112" t="s">
        <v>256</v>
      </c>
      <c r="I109" s="112" t="s">
        <v>1218</v>
      </c>
      <c r="J109" s="112" t="s">
        <v>1219</v>
      </c>
      <c r="K109" s="111" t="s">
        <v>1058</v>
      </c>
      <c r="L109" s="111" t="s">
        <v>1220</v>
      </c>
      <c r="M109" s="164">
        <v>21590</v>
      </c>
      <c r="N109" s="111">
        <v>4</v>
      </c>
      <c r="O109" s="163">
        <f t="shared" si="8"/>
        <v>0</v>
      </c>
      <c r="P109" s="163">
        <f t="shared" si="9"/>
        <v>0</v>
      </c>
      <c r="Q109" s="111" t="s">
        <v>512</v>
      </c>
    </row>
    <row r="110" spans="1:17" x14ac:dyDescent="0.25">
      <c r="A110" s="166" t="str">
        <f t="shared" si="5"/>
        <v>GARNIER2</v>
      </c>
      <c r="B110" s="163">
        <f t="shared" si="6"/>
        <v>2</v>
      </c>
      <c r="F110" s="111" t="str">
        <f t="shared" si="7"/>
        <v>FSGT233071</v>
      </c>
      <c r="G110" s="112" t="s">
        <v>1217</v>
      </c>
      <c r="H110" s="112" t="s">
        <v>18</v>
      </c>
      <c r="I110" s="112" t="s">
        <v>1737</v>
      </c>
      <c r="J110" s="112" t="s">
        <v>469</v>
      </c>
      <c r="K110" s="111" t="s">
        <v>1058</v>
      </c>
      <c r="L110" s="111" t="s">
        <v>1738</v>
      </c>
      <c r="M110" s="164">
        <v>29507</v>
      </c>
      <c r="N110" s="111">
        <v>1</v>
      </c>
      <c r="O110" s="163">
        <f t="shared" si="8"/>
        <v>0</v>
      </c>
      <c r="P110" s="163">
        <f t="shared" si="9"/>
        <v>0</v>
      </c>
      <c r="Q110" s="111" t="s">
        <v>512</v>
      </c>
    </row>
    <row r="111" spans="1:17" x14ac:dyDescent="0.25">
      <c r="A111" s="166" t="str">
        <f t="shared" si="5"/>
        <v>GAUTHERON1</v>
      </c>
      <c r="B111" s="163">
        <f t="shared" si="6"/>
        <v>1</v>
      </c>
      <c r="F111" s="111" t="str">
        <f t="shared" si="7"/>
        <v>UFOLEP078_78567230</v>
      </c>
      <c r="G111" s="112" t="s">
        <v>819</v>
      </c>
      <c r="H111" s="112" t="s">
        <v>213</v>
      </c>
      <c r="I111" s="112" t="s">
        <v>1221</v>
      </c>
      <c r="J111" s="112" t="s">
        <v>1222</v>
      </c>
      <c r="K111" s="111" t="s">
        <v>11</v>
      </c>
      <c r="L111" s="111" t="s">
        <v>1223</v>
      </c>
      <c r="M111" s="164">
        <v>24307</v>
      </c>
      <c r="N111" s="111">
        <v>4</v>
      </c>
      <c r="O111" s="163">
        <f t="shared" si="8"/>
        <v>0</v>
      </c>
      <c r="P111" s="163">
        <f t="shared" si="9"/>
        <v>0</v>
      </c>
      <c r="Q111" s="111" t="s">
        <v>512</v>
      </c>
    </row>
    <row r="112" spans="1:17" x14ac:dyDescent="0.25">
      <c r="A112" s="166" t="str">
        <f t="shared" si="5"/>
        <v>GAUTHIER1</v>
      </c>
      <c r="B112" s="163">
        <f t="shared" si="6"/>
        <v>1</v>
      </c>
      <c r="F112" s="111" t="str">
        <f t="shared" si="7"/>
        <v>FSGT55538052</v>
      </c>
      <c r="G112" s="112" t="s">
        <v>217</v>
      </c>
      <c r="H112" s="112" t="s">
        <v>219</v>
      </c>
      <c r="I112" s="112" t="s">
        <v>32</v>
      </c>
      <c r="J112" s="112" t="s">
        <v>23</v>
      </c>
      <c r="K112" s="111" t="s">
        <v>1058</v>
      </c>
      <c r="L112" s="111" t="s">
        <v>1610</v>
      </c>
      <c r="M112" s="164">
        <v>26815</v>
      </c>
      <c r="N112" s="111">
        <v>1</v>
      </c>
      <c r="O112" s="163">
        <f t="shared" si="8"/>
        <v>0</v>
      </c>
      <c r="P112" s="163">
        <f t="shared" si="9"/>
        <v>0</v>
      </c>
      <c r="Q112" s="111" t="s">
        <v>512</v>
      </c>
    </row>
    <row r="113" spans="1:17" x14ac:dyDescent="0.25">
      <c r="A113" s="166" t="str">
        <f t="shared" si="5"/>
        <v>GAUTHIER2</v>
      </c>
      <c r="B113" s="163">
        <f t="shared" si="6"/>
        <v>2</v>
      </c>
      <c r="F113" s="111" t="str">
        <f t="shared" si="7"/>
        <v>FSGT55490393</v>
      </c>
      <c r="G113" s="112" t="s">
        <v>217</v>
      </c>
      <c r="H113" s="112" t="s">
        <v>517</v>
      </c>
      <c r="I113" s="112" t="s">
        <v>563</v>
      </c>
      <c r="J113" s="112" t="s">
        <v>35</v>
      </c>
      <c r="K113" s="111" t="s">
        <v>1058</v>
      </c>
      <c r="L113" s="111" t="s">
        <v>1611</v>
      </c>
      <c r="M113" s="164">
        <v>32741</v>
      </c>
      <c r="N113" s="111">
        <v>1</v>
      </c>
      <c r="O113" s="163">
        <f t="shared" si="8"/>
        <v>0</v>
      </c>
      <c r="P113" s="163">
        <f t="shared" si="9"/>
        <v>0</v>
      </c>
      <c r="Q113" s="111" t="s">
        <v>512</v>
      </c>
    </row>
    <row r="114" spans="1:17" x14ac:dyDescent="0.25">
      <c r="A114" s="166" t="str">
        <f t="shared" si="5"/>
        <v>GENETET1</v>
      </c>
      <c r="B114" s="163">
        <f t="shared" si="6"/>
        <v>1</v>
      </c>
      <c r="F114" s="111" t="str">
        <f t="shared" si="7"/>
        <v>UFOLEP001_71307184</v>
      </c>
      <c r="G114" s="112" t="s">
        <v>221</v>
      </c>
      <c r="H114" s="112" t="s">
        <v>206</v>
      </c>
      <c r="I114" s="112" t="s">
        <v>1224</v>
      </c>
      <c r="J114" s="112" t="s">
        <v>23</v>
      </c>
      <c r="K114" s="111" t="s">
        <v>11</v>
      </c>
      <c r="L114" s="111" t="s">
        <v>1225</v>
      </c>
      <c r="M114" s="164">
        <v>27037</v>
      </c>
      <c r="N114" s="111">
        <v>3</v>
      </c>
      <c r="O114" s="163">
        <f t="shared" si="8"/>
        <v>0</v>
      </c>
      <c r="P114" s="163">
        <f t="shared" si="9"/>
        <v>0</v>
      </c>
      <c r="Q114" s="111" t="s">
        <v>512</v>
      </c>
    </row>
    <row r="115" spans="1:17" x14ac:dyDescent="0.25">
      <c r="A115" s="166" t="str">
        <f t="shared" si="5"/>
        <v>GENTY1</v>
      </c>
      <c r="B115" s="163">
        <f t="shared" si="6"/>
        <v>1</v>
      </c>
      <c r="F115" s="111" t="str">
        <f t="shared" si="7"/>
        <v>UFOLEP001_45035325</v>
      </c>
      <c r="G115" s="112" t="s">
        <v>437</v>
      </c>
      <c r="H115" s="112" t="s">
        <v>59</v>
      </c>
      <c r="I115" s="112" t="s">
        <v>320</v>
      </c>
      <c r="J115" s="112" t="s">
        <v>23</v>
      </c>
      <c r="K115" s="111" t="s">
        <v>11</v>
      </c>
      <c r="L115" s="111" t="s">
        <v>1226</v>
      </c>
      <c r="M115" s="164">
        <v>22204</v>
      </c>
      <c r="N115" s="111">
        <v>3</v>
      </c>
      <c r="O115" s="163">
        <f t="shared" si="8"/>
        <v>0</v>
      </c>
      <c r="P115" s="163">
        <f t="shared" si="9"/>
        <v>0</v>
      </c>
      <c r="Q115" s="111" t="s">
        <v>512</v>
      </c>
    </row>
    <row r="116" spans="1:17" x14ac:dyDescent="0.25">
      <c r="A116" s="166" t="str">
        <f t="shared" si="5"/>
        <v>GEOFFRAY1</v>
      </c>
      <c r="B116" s="163">
        <f t="shared" si="6"/>
        <v>1</v>
      </c>
      <c r="F116" s="111" t="str">
        <f t="shared" si="7"/>
        <v>UFOLEP001_53200997</v>
      </c>
      <c r="G116" s="112" t="s">
        <v>348</v>
      </c>
      <c r="H116" s="112" t="s">
        <v>27</v>
      </c>
      <c r="I116" s="112" t="s">
        <v>382</v>
      </c>
      <c r="J116" s="112" t="s">
        <v>23</v>
      </c>
      <c r="K116" s="111" t="s">
        <v>11</v>
      </c>
      <c r="L116" s="111" t="s">
        <v>1227</v>
      </c>
      <c r="M116" s="164">
        <v>21811</v>
      </c>
      <c r="N116" s="111">
        <v>5</v>
      </c>
      <c r="O116" s="163">
        <f t="shared" si="8"/>
        <v>0</v>
      </c>
      <c r="P116" s="163">
        <f t="shared" si="9"/>
        <v>0</v>
      </c>
      <c r="Q116" s="111" t="s">
        <v>512</v>
      </c>
    </row>
    <row r="117" spans="1:17" x14ac:dyDescent="0.25">
      <c r="A117" s="166" t="str">
        <f t="shared" si="5"/>
        <v>GERMAIN1</v>
      </c>
      <c r="B117" s="163">
        <f t="shared" si="6"/>
        <v>1</v>
      </c>
      <c r="F117" s="111" t="str">
        <f t="shared" si="7"/>
        <v>UFOLEP001_71307919</v>
      </c>
      <c r="G117" s="112" t="s">
        <v>222</v>
      </c>
      <c r="H117" s="112" t="s">
        <v>223</v>
      </c>
      <c r="I117" s="112" t="s">
        <v>22</v>
      </c>
      <c r="J117" s="112" t="s">
        <v>23</v>
      </c>
      <c r="K117" s="111" t="s">
        <v>11</v>
      </c>
      <c r="L117" s="111" t="s">
        <v>1612</v>
      </c>
      <c r="M117" s="164">
        <v>28038</v>
      </c>
      <c r="N117" s="111">
        <v>1</v>
      </c>
      <c r="O117" s="163">
        <f t="shared" si="8"/>
        <v>0</v>
      </c>
      <c r="P117" s="163">
        <f t="shared" si="9"/>
        <v>0</v>
      </c>
      <c r="Q117" s="111" t="s">
        <v>512</v>
      </c>
    </row>
    <row r="118" spans="1:17" x14ac:dyDescent="0.25">
      <c r="A118" s="166" t="str">
        <f t="shared" si="5"/>
        <v>GIRAUDIER1</v>
      </c>
      <c r="B118" s="163">
        <f t="shared" si="6"/>
        <v>1</v>
      </c>
      <c r="F118" s="111" t="str">
        <f t="shared" si="7"/>
        <v>UFOLEP001_71310791</v>
      </c>
      <c r="G118" s="112" t="s">
        <v>225</v>
      </c>
      <c r="H118" s="112" t="s">
        <v>1228</v>
      </c>
      <c r="I118" s="112" t="s">
        <v>1229</v>
      </c>
      <c r="J118" s="112" t="s">
        <v>23</v>
      </c>
      <c r="K118" s="111" t="s">
        <v>11</v>
      </c>
      <c r="L118" s="111" t="s">
        <v>1230</v>
      </c>
      <c r="M118" s="164">
        <v>26847</v>
      </c>
      <c r="N118" s="111">
        <v>3</v>
      </c>
      <c r="O118" s="163">
        <f t="shared" si="8"/>
        <v>0</v>
      </c>
      <c r="P118" s="163">
        <f t="shared" si="9"/>
        <v>0</v>
      </c>
      <c r="Q118" s="111" t="s">
        <v>512</v>
      </c>
    </row>
    <row r="119" spans="1:17" x14ac:dyDescent="0.25">
      <c r="A119" s="166" t="str">
        <f t="shared" si="5"/>
        <v>GOEURY1</v>
      </c>
      <c r="B119" s="163">
        <f t="shared" si="6"/>
        <v>1</v>
      </c>
      <c r="F119" s="111" t="str">
        <f t="shared" si="7"/>
        <v>FSGT189641</v>
      </c>
      <c r="G119" s="112" t="s">
        <v>1231</v>
      </c>
      <c r="H119" s="112" t="s">
        <v>81</v>
      </c>
      <c r="I119" s="112" t="s">
        <v>559</v>
      </c>
      <c r="J119" s="112" t="s">
        <v>35</v>
      </c>
      <c r="K119" s="111" t="s">
        <v>1058</v>
      </c>
      <c r="L119" s="111" t="s">
        <v>1232</v>
      </c>
      <c r="M119" s="164">
        <v>19817</v>
      </c>
      <c r="N119" s="111">
        <v>5</v>
      </c>
      <c r="O119" s="163">
        <f t="shared" si="8"/>
        <v>0</v>
      </c>
      <c r="P119" s="163">
        <f t="shared" si="9"/>
        <v>0</v>
      </c>
      <c r="Q119" s="111" t="s">
        <v>512</v>
      </c>
    </row>
    <row r="120" spans="1:17" x14ac:dyDescent="0.25">
      <c r="A120" s="166" t="str">
        <f t="shared" si="5"/>
        <v>GOLLINUCCI1</v>
      </c>
      <c r="B120" s="163">
        <f t="shared" si="6"/>
        <v>1</v>
      </c>
      <c r="F120" s="111" t="str">
        <f t="shared" si="7"/>
        <v>FSGT299889</v>
      </c>
      <c r="G120" s="112" t="s">
        <v>30</v>
      </c>
      <c r="H120" s="112" t="s">
        <v>31</v>
      </c>
      <c r="I120" s="112" t="s">
        <v>32</v>
      </c>
      <c r="J120" s="112" t="s">
        <v>23</v>
      </c>
      <c r="K120" s="111" t="s">
        <v>1058</v>
      </c>
      <c r="L120" s="111" t="s">
        <v>1849</v>
      </c>
      <c r="M120" s="164">
        <v>15216</v>
      </c>
      <c r="N120" s="111">
        <v>5</v>
      </c>
      <c r="O120" s="163">
        <f t="shared" si="8"/>
        <v>0</v>
      </c>
      <c r="P120" s="163">
        <f t="shared" si="9"/>
        <v>0</v>
      </c>
      <c r="Q120" s="111" t="s">
        <v>512</v>
      </c>
    </row>
    <row r="121" spans="1:17" x14ac:dyDescent="0.25">
      <c r="A121" s="166" t="str">
        <f t="shared" si="5"/>
        <v>GONZALES1</v>
      </c>
      <c r="B121" s="163">
        <f t="shared" si="6"/>
        <v>1</v>
      </c>
      <c r="F121" s="111" t="str">
        <f t="shared" si="7"/>
        <v>FSGT229768</v>
      </c>
      <c r="G121" s="112" t="s">
        <v>227</v>
      </c>
      <c r="H121" s="112" t="s">
        <v>81</v>
      </c>
      <c r="I121" s="112" t="s">
        <v>32</v>
      </c>
      <c r="J121" s="112" t="s">
        <v>23</v>
      </c>
      <c r="K121" s="111" t="s">
        <v>1058</v>
      </c>
      <c r="L121" s="111" t="s">
        <v>1233</v>
      </c>
      <c r="M121" s="164">
        <v>19823</v>
      </c>
      <c r="N121" s="111">
        <v>5</v>
      </c>
      <c r="O121" s="163">
        <f t="shared" si="8"/>
        <v>0</v>
      </c>
      <c r="P121" s="163">
        <f t="shared" si="9"/>
        <v>0</v>
      </c>
      <c r="Q121" s="111" t="s">
        <v>512</v>
      </c>
    </row>
    <row r="122" spans="1:17" x14ac:dyDescent="0.25">
      <c r="A122" s="166" t="str">
        <f t="shared" si="5"/>
        <v>GORA1</v>
      </c>
      <c r="B122" s="163">
        <f t="shared" si="6"/>
        <v>1</v>
      </c>
      <c r="F122" s="111" t="str">
        <f t="shared" si="7"/>
        <v>FSGT497331</v>
      </c>
      <c r="G122" s="112" t="s">
        <v>1707</v>
      </c>
      <c r="H122" s="112" t="s">
        <v>206</v>
      </c>
      <c r="I122" s="112" t="s">
        <v>566</v>
      </c>
      <c r="J122" s="112" t="s">
        <v>35</v>
      </c>
      <c r="K122" s="111" t="s">
        <v>1058</v>
      </c>
      <c r="L122" s="111" t="s">
        <v>1708</v>
      </c>
      <c r="M122" s="164">
        <v>34050</v>
      </c>
      <c r="N122" s="111">
        <v>2</v>
      </c>
      <c r="O122" s="163">
        <f t="shared" si="8"/>
        <v>0</v>
      </c>
      <c r="P122" s="163">
        <f t="shared" si="9"/>
        <v>0</v>
      </c>
      <c r="Q122" s="111" t="s">
        <v>512</v>
      </c>
    </row>
    <row r="123" spans="1:17" x14ac:dyDescent="0.25">
      <c r="A123" s="166" t="str">
        <f t="shared" si="5"/>
        <v>GOUTTE1</v>
      </c>
      <c r="B123" s="163">
        <f t="shared" si="6"/>
        <v>1</v>
      </c>
      <c r="F123" s="111" t="str">
        <f t="shared" si="7"/>
        <v>FSGT55488965</v>
      </c>
      <c r="G123" s="112" t="s">
        <v>1739</v>
      </c>
      <c r="H123" s="112" t="s">
        <v>429</v>
      </c>
      <c r="I123" s="112" t="s">
        <v>77</v>
      </c>
      <c r="J123" s="112" t="s">
        <v>39</v>
      </c>
      <c r="K123" s="111" t="s">
        <v>1058</v>
      </c>
      <c r="L123" s="111" t="s">
        <v>1740</v>
      </c>
      <c r="M123" s="164">
        <v>30804</v>
      </c>
      <c r="N123" s="111">
        <v>5</v>
      </c>
      <c r="O123" s="163">
        <f t="shared" si="8"/>
        <v>0</v>
      </c>
      <c r="P123" s="163">
        <f t="shared" si="9"/>
        <v>0</v>
      </c>
      <c r="Q123" s="111" t="s">
        <v>512</v>
      </c>
    </row>
    <row r="124" spans="1:17" x14ac:dyDescent="0.25">
      <c r="A124" s="166" t="str">
        <f t="shared" si="5"/>
        <v>GRANGER1</v>
      </c>
      <c r="B124" s="163">
        <f t="shared" si="6"/>
        <v>1</v>
      </c>
      <c r="F124" s="111" t="str">
        <f t="shared" si="7"/>
        <v>FSGT143656</v>
      </c>
      <c r="G124" s="112" t="s">
        <v>108</v>
      </c>
      <c r="H124" s="112" t="s">
        <v>27</v>
      </c>
      <c r="I124" s="112" t="s">
        <v>105</v>
      </c>
      <c r="J124" s="112" t="s">
        <v>39</v>
      </c>
      <c r="K124" s="111" t="s">
        <v>1058</v>
      </c>
      <c r="L124" s="111" t="s">
        <v>1234</v>
      </c>
      <c r="M124" s="164">
        <v>23773</v>
      </c>
      <c r="N124" s="111">
        <v>4</v>
      </c>
      <c r="O124" s="163">
        <f t="shared" si="8"/>
        <v>0</v>
      </c>
      <c r="P124" s="163">
        <f t="shared" si="9"/>
        <v>0</v>
      </c>
      <c r="Q124" s="111" t="s">
        <v>512</v>
      </c>
    </row>
    <row r="125" spans="1:17" x14ac:dyDescent="0.25">
      <c r="A125" s="166" t="str">
        <f t="shared" si="5"/>
        <v>GRILLOT1</v>
      </c>
      <c r="B125" s="163">
        <f t="shared" si="6"/>
        <v>1</v>
      </c>
      <c r="F125" s="111" t="str">
        <f t="shared" si="7"/>
        <v>FSGT246916</v>
      </c>
      <c r="G125" s="112" t="s">
        <v>594</v>
      </c>
      <c r="H125" s="112" t="s">
        <v>103</v>
      </c>
      <c r="I125" s="112" t="s">
        <v>387</v>
      </c>
      <c r="J125" s="112" t="s">
        <v>35</v>
      </c>
      <c r="K125" s="111" t="s">
        <v>1058</v>
      </c>
      <c r="L125" s="111" t="s">
        <v>1235</v>
      </c>
      <c r="M125" s="164">
        <v>23659</v>
      </c>
      <c r="N125" s="111">
        <v>4</v>
      </c>
      <c r="O125" s="163">
        <f t="shared" si="8"/>
        <v>0</v>
      </c>
      <c r="P125" s="163">
        <f t="shared" si="9"/>
        <v>0</v>
      </c>
      <c r="Q125" s="111" t="s">
        <v>512</v>
      </c>
    </row>
    <row r="126" spans="1:17" x14ac:dyDescent="0.25">
      <c r="A126" s="166" t="str">
        <f t="shared" si="5"/>
        <v>GRIMAUD1</v>
      </c>
      <c r="B126" s="163">
        <f t="shared" si="6"/>
        <v>1</v>
      </c>
      <c r="F126" s="111" t="str">
        <f t="shared" si="7"/>
        <v>FSGT525141</v>
      </c>
      <c r="G126" s="112" t="s">
        <v>230</v>
      </c>
      <c r="H126" s="112" t="s">
        <v>98</v>
      </c>
      <c r="I126" s="112" t="s">
        <v>387</v>
      </c>
      <c r="J126" s="112" t="s">
        <v>35</v>
      </c>
      <c r="K126" s="111" t="s">
        <v>1058</v>
      </c>
      <c r="L126" s="111" t="s">
        <v>1821</v>
      </c>
      <c r="M126" s="164">
        <v>26280</v>
      </c>
      <c r="N126" s="111">
        <v>2</v>
      </c>
      <c r="O126" s="163">
        <f t="shared" si="8"/>
        <v>0</v>
      </c>
      <c r="P126" s="163">
        <f t="shared" si="9"/>
        <v>0</v>
      </c>
      <c r="Q126" s="111" t="s">
        <v>512</v>
      </c>
    </row>
    <row r="127" spans="1:17" x14ac:dyDescent="0.25">
      <c r="A127" s="166" t="str">
        <f t="shared" si="5"/>
        <v>GRIMAUD2</v>
      </c>
      <c r="B127" s="163">
        <f t="shared" si="6"/>
        <v>2</v>
      </c>
      <c r="F127" s="111" t="str">
        <f t="shared" si="7"/>
        <v>FSGT55488989</v>
      </c>
      <c r="G127" s="112" t="s">
        <v>230</v>
      </c>
      <c r="H127" s="112" t="s">
        <v>197</v>
      </c>
      <c r="I127" s="112" t="s">
        <v>1333</v>
      </c>
      <c r="J127" s="112" t="s">
        <v>294</v>
      </c>
      <c r="K127" s="111" t="s">
        <v>1058</v>
      </c>
      <c r="L127" s="111" t="s">
        <v>1822</v>
      </c>
      <c r="M127" s="164">
        <v>37134</v>
      </c>
      <c r="N127" s="111" t="s">
        <v>4</v>
      </c>
      <c r="O127" s="163">
        <f t="shared" si="8"/>
        <v>0</v>
      </c>
      <c r="P127" s="163" t="str">
        <f t="shared" si="9"/>
        <v>M</v>
      </c>
      <c r="Q127" s="111" t="s">
        <v>512</v>
      </c>
    </row>
    <row r="128" spans="1:17" x14ac:dyDescent="0.25">
      <c r="A128" s="166" t="str">
        <f t="shared" si="5"/>
        <v>GUEDES1</v>
      </c>
      <c r="B128" s="163">
        <f t="shared" si="6"/>
        <v>1</v>
      </c>
      <c r="F128" s="111" t="str">
        <f t="shared" si="7"/>
        <v>UFOLEP021_66552623</v>
      </c>
      <c r="G128" s="112" t="s">
        <v>1850</v>
      </c>
      <c r="H128" s="112" t="s">
        <v>1851</v>
      </c>
      <c r="I128" s="112" t="s">
        <v>1852</v>
      </c>
      <c r="J128" s="112" t="s">
        <v>43</v>
      </c>
      <c r="K128" s="111" t="s">
        <v>11</v>
      </c>
      <c r="L128" s="111" t="s">
        <v>1853</v>
      </c>
      <c r="M128" s="164">
        <v>24661</v>
      </c>
      <c r="N128" s="111">
        <v>5</v>
      </c>
      <c r="O128" s="163">
        <f t="shared" si="8"/>
        <v>0</v>
      </c>
      <c r="P128" s="163">
        <f t="shared" si="9"/>
        <v>0</v>
      </c>
      <c r="Q128" s="111" t="s">
        <v>512</v>
      </c>
    </row>
    <row r="129" spans="1:17" x14ac:dyDescent="0.25">
      <c r="A129" s="166" t="str">
        <f t="shared" si="5"/>
        <v>GUIDE1</v>
      </c>
      <c r="B129" s="163">
        <f t="shared" si="6"/>
        <v>1</v>
      </c>
      <c r="F129" s="111" t="str">
        <f t="shared" si="7"/>
        <v>UFOLEP001_71315342</v>
      </c>
      <c r="G129" s="112" t="s">
        <v>379</v>
      </c>
      <c r="H129" s="112" t="s">
        <v>44</v>
      </c>
      <c r="I129" s="112" t="s">
        <v>62</v>
      </c>
      <c r="J129" s="112" t="s">
        <v>23</v>
      </c>
      <c r="K129" s="111" t="s">
        <v>11</v>
      </c>
      <c r="L129" s="111" t="s">
        <v>1236</v>
      </c>
      <c r="M129" s="164">
        <v>29291</v>
      </c>
      <c r="N129" s="111">
        <v>4</v>
      </c>
      <c r="O129" s="163">
        <f t="shared" si="8"/>
        <v>0</v>
      </c>
      <c r="P129" s="163">
        <f t="shared" si="9"/>
        <v>0</v>
      </c>
      <c r="Q129" s="111" t="s">
        <v>512</v>
      </c>
    </row>
    <row r="130" spans="1:17" x14ac:dyDescent="0.25">
      <c r="A130" s="166" t="str">
        <f t="shared" ref="A130:A193" si="10">CONCATENATE(G130,B130)</f>
        <v>GUIDE2</v>
      </c>
      <c r="B130" s="163">
        <f t="shared" ref="B130:B193" si="11">IF(G130&lt;&gt;G129,1,(B129+1))</f>
        <v>2</v>
      </c>
      <c r="F130" s="111" t="str">
        <f t="shared" ref="F130:F193" si="12">CONCATENATE(K130,L130)</f>
        <v>UFOLEP001_71316083</v>
      </c>
      <c r="G130" s="112" t="s">
        <v>379</v>
      </c>
      <c r="H130" s="112" t="s">
        <v>498</v>
      </c>
      <c r="I130" s="112" t="s">
        <v>62</v>
      </c>
      <c r="J130" s="112" t="s">
        <v>23</v>
      </c>
      <c r="K130" s="111" t="s">
        <v>11</v>
      </c>
      <c r="L130" s="111" t="s">
        <v>1237</v>
      </c>
      <c r="M130" s="164">
        <v>21153</v>
      </c>
      <c r="N130" s="111">
        <v>5</v>
      </c>
      <c r="O130" s="163">
        <f t="shared" si="8"/>
        <v>0</v>
      </c>
      <c r="P130" s="163">
        <f t="shared" si="9"/>
        <v>0</v>
      </c>
      <c r="Q130" s="111" t="s">
        <v>512</v>
      </c>
    </row>
    <row r="131" spans="1:17" x14ac:dyDescent="0.25">
      <c r="A131" s="166" t="str">
        <f t="shared" si="10"/>
        <v>GUIGON1</v>
      </c>
      <c r="B131" s="163">
        <f t="shared" si="11"/>
        <v>1</v>
      </c>
      <c r="F131" s="111" t="str">
        <f t="shared" si="12"/>
        <v>UFOLEP001_45046817</v>
      </c>
      <c r="G131" s="112" t="s">
        <v>233</v>
      </c>
      <c r="H131" s="112" t="s">
        <v>95</v>
      </c>
      <c r="I131" s="112" t="s">
        <v>453</v>
      </c>
      <c r="J131" s="112" t="s">
        <v>23</v>
      </c>
      <c r="K131" s="111" t="s">
        <v>11</v>
      </c>
      <c r="L131" s="111" t="s">
        <v>1238</v>
      </c>
      <c r="M131" s="164">
        <v>16535</v>
      </c>
      <c r="N131" s="111">
        <v>5</v>
      </c>
      <c r="O131" s="163">
        <f t="shared" ref="O131:O194" si="13">IF(N131="F","F",0)</f>
        <v>0</v>
      </c>
      <c r="P131" s="163">
        <f t="shared" ref="P131:P194" si="14">IF(N131="M","M",0)</f>
        <v>0</v>
      </c>
      <c r="Q131" s="111" t="s">
        <v>512</v>
      </c>
    </row>
    <row r="132" spans="1:17" x14ac:dyDescent="0.25">
      <c r="A132" s="166" t="str">
        <f t="shared" si="10"/>
        <v>GUIGUE1</v>
      </c>
      <c r="B132" s="163">
        <f t="shared" si="11"/>
        <v>1</v>
      </c>
      <c r="F132" s="111" t="str">
        <f t="shared" si="12"/>
        <v>UFOLEP071_96271342</v>
      </c>
      <c r="G132" s="112" t="s">
        <v>1239</v>
      </c>
      <c r="H132" s="112" t="s">
        <v>147</v>
      </c>
      <c r="I132" s="112" t="s">
        <v>19</v>
      </c>
      <c r="J132" s="112" t="s">
        <v>43</v>
      </c>
      <c r="K132" s="111" t="s">
        <v>11</v>
      </c>
      <c r="L132" s="111" t="s">
        <v>1240</v>
      </c>
      <c r="M132" s="164">
        <v>29363</v>
      </c>
      <c r="N132" s="111">
        <v>2</v>
      </c>
      <c r="O132" s="163">
        <f t="shared" si="13"/>
        <v>0</v>
      </c>
      <c r="P132" s="163">
        <f t="shared" si="14"/>
        <v>0</v>
      </c>
      <c r="Q132" s="111" t="s">
        <v>512</v>
      </c>
    </row>
    <row r="133" spans="1:17" x14ac:dyDescent="0.25">
      <c r="A133" s="166" t="str">
        <f t="shared" si="10"/>
        <v>GUILLAN1</v>
      </c>
      <c r="B133" s="163">
        <f t="shared" si="11"/>
        <v>1</v>
      </c>
      <c r="F133" s="111" t="str">
        <f t="shared" si="12"/>
        <v>UFOLEP001_71316369</v>
      </c>
      <c r="G133" s="112" t="s">
        <v>1241</v>
      </c>
      <c r="H133" s="112" t="s">
        <v>1242</v>
      </c>
      <c r="I133" s="112" t="s">
        <v>569</v>
      </c>
      <c r="J133" s="112" t="s">
        <v>23</v>
      </c>
      <c r="K133" s="111" t="s">
        <v>11</v>
      </c>
      <c r="L133" s="111" t="s">
        <v>1243</v>
      </c>
      <c r="M133" s="164">
        <v>36005</v>
      </c>
      <c r="N133" s="111">
        <v>4</v>
      </c>
      <c r="O133" s="163">
        <f t="shared" si="13"/>
        <v>0</v>
      </c>
      <c r="P133" s="163">
        <f t="shared" si="14"/>
        <v>0</v>
      </c>
      <c r="Q133" s="111" t="s">
        <v>512</v>
      </c>
    </row>
    <row r="134" spans="1:17" x14ac:dyDescent="0.25">
      <c r="A134" s="166" t="str">
        <f t="shared" si="10"/>
        <v>GUILLOT1</v>
      </c>
      <c r="B134" s="163">
        <f t="shared" si="11"/>
        <v>1</v>
      </c>
      <c r="F134" s="111" t="str">
        <f t="shared" si="12"/>
        <v>UFOLEP001_71303802</v>
      </c>
      <c r="G134" s="112" t="s">
        <v>565</v>
      </c>
      <c r="H134" s="112" t="s">
        <v>59</v>
      </c>
      <c r="I134" s="112" t="s">
        <v>1244</v>
      </c>
      <c r="J134" s="112" t="s">
        <v>23</v>
      </c>
      <c r="K134" s="111" t="s">
        <v>11</v>
      </c>
      <c r="L134" s="111" t="s">
        <v>1245</v>
      </c>
      <c r="M134" s="164">
        <v>24637</v>
      </c>
      <c r="N134" s="111">
        <v>1</v>
      </c>
      <c r="O134" s="163">
        <f t="shared" si="13"/>
        <v>0</v>
      </c>
      <c r="P134" s="163">
        <f t="shared" si="14"/>
        <v>0</v>
      </c>
      <c r="Q134" s="111" t="s">
        <v>512</v>
      </c>
    </row>
    <row r="135" spans="1:17" x14ac:dyDescent="0.25">
      <c r="A135" s="166" t="str">
        <f t="shared" si="10"/>
        <v>HAUSTRATE1</v>
      </c>
      <c r="B135" s="163">
        <f t="shared" si="11"/>
        <v>1</v>
      </c>
      <c r="F135" s="111" t="str">
        <f t="shared" si="12"/>
        <v>FSGT225743</v>
      </c>
      <c r="G135" s="112" t="s">
        <v>1613</v>
      </c>
      <c r="H135" s="112" t="s">
        <v>138</v>
      </c>
      <c r="I135" s="112" t="s">
        <v>132</v>
      </c>
      <c r="J135" s="112" t="s">
        <v>29</v>
      </c>
      <c r="K135" s="111" t="s">
        <v>1058</v>
      </c>
      <c r="L135" s="111" t="s">
        <v>1614</v>
      </c>
      <c r="M135" s="164">
        <v>18328</v>
      </c>
      <c r="N135" s="111">
        <v>5</v>
      </c>
      <c r="O135" s="163">
        <f t="shared" si="13"/>
        <v>0</v>
      </c>
      <c r="P135" s="163">
        <f t="shared" si="14"/>
        <v>0</v>
      </c>
      <c r="Q135" s="111" t="s">
        <v>512</v>
      </c>
    </row>
    <row r="136" spans="1:17" x14ac:dyDescent="0.25">
      <c r="A136" s="166" t="str">
        <f t="shared" si="10"/>
        <v>HEGO1</v>
      </c>
      <c r="B136" s="163">
        <f t="shared" si="11"/>
        <v>1</v>
      </c>
      <c r="F136" s="111" t="str">
        <f t="shared" si="12"/>
        <v>FSGT238382</v>
      </c>
      <c r="G136" s="112" t="s">
        <v>1834</v>
      </c>
      <c r="H136" s="112" t="s">
        <v>1835</v>
      </c>
      <c r="I136" s="112" t="s">
        <v>1836</v>
      </c>
      <c r="J136" s="112" t="s">
        <v>29</v>
      </c>
      <c r="K136" s="111" t="s">
        <v>1058</v>
      </c>
      <c r="L136" s="111" t="s">
        <v>1837</v>
      </c>
      <c r="M136" s="164">
        <v>19168</v>
      </c>
      <c r="N136" s="111">
        <v>5</v>
      </c>
      <c r="O136" s="163">
        <f t="shared" si="13"/>
        <v>0</v>
      </c>
      <c r="P136" s="163">
        <f t="shared" si="14"/>
        <v>0</v>
      </c>
      <c r="Q136" s="111" t="s">
        <v>512</v>
      </c>
    </row>
    <row r="137" spans="1:17" x14ac:dyDescent="0.25">
      <c r="A137" s="166" t="str">
        <f t="shared" si="10"/>
        <v>HELLIN1</v>
      </c>
      <c r="B137" s="163">
        <f t="shared" si="11"/>
        <v>1</v>
      </c>
      <c r="F137" s="111" t="str">
        <f t="shared" si="12"/>
        <v>UFOLEP060_57133874</v>
      </c>
      <c r="G137" s="112" t="s">
        <v>349</v>
      </c>
      <c r="H137" s="112" t="s">
        <v>24</v>
      </c>
      <c r="I137" s="112" t="s">
        <v>359</v>
      </c>
      <c r="J137" s="112" t="s">
        <v>358</v>
      </c>
      <c r="K137" s="111" t="s">
        <v>11</v>
      </c>
      <c r="L137" s="111" t="s">
        <v>1726</v>
      </c>
      <c r="M137" s="164">
        <v>15427</v>
      </c>
      <c r="N137" s="111">
        <v>5</v>
      </c>
      <c r="O137" s="163">
        <f t="shared" si="13"/>
        <v>0</v>
      </c>
      <c r="P137" s="163">
        <f t="shared" si="14"/>
        <v>0</v>
      </c>
      <c r="Q137" s="111" t="s">
        <v>512</v>
      </c>
    </row>
    <row r="138" spans="1:17" x14ac:dyDescent="0.25">
      <c r="A138" s="166" t="str">
        <f t="shared" si="10"/>
        <v>HENRY1</v>
      </c>
      <c r="B138" s="163">
        <f t="shared" si="11"/>
        <v>1</v>
      </c>
      <c r="F138" s="111" t="str">
        <f t="shared" si="12"/>
        <v>UFOLEP001_71303798</v>
      </c>
      <c r="G138" s="112" t="s">
        <v>234</v>
      </c>
      <c r="H138" s="112" t="s">
        <v>171</v>
      </c>
      <c r="I138" s="112" t="s">
        <v>1229</v>
      </c>
      <c r="J138" s="112" t="s">
        <v>23</v>
      </c>
      <c r="K138" s="111" t="s">
        <v>11</v>
      </c>
      <c r="L138" s="111" t="s">
        <v>1371</v>
      </c>
      <c r="M138" s="164">
        <v>24174</v>
      </c>
      <c r="N138" s="111">
        <v>1</v>
      </c>
      <c r="O138" s="163">
        <f t="shared" si="13"/>
        <v>0</v>
      </c>
      <c r="P138" s="163">
        <f t="shared" si="14"/>
        <v>0</v>
      </c>
      <c r="Q138" s="111" t="s">
        <v>512</v>
      </c>
    </row>
    <row r="139" spans="1:17" x14ac:dyDescent="0.25">
      <c r="A139" s="166" t="str">
        <f t="shared" si="10"/>
        <v>HENRY2</v>
      </c>
      <c r="B139" s="163">
        <f t="shared" si="11"/>
        <v>2</v>
      </c>
      <c r="F139" s="111" t="str">
        <f t="shared" si="12"/>
        <v>FSGT229227</v>
      </c>
      <c r="G139" s="112" t="s">
        <v>234</v>
      </c>
      <c r="H139" s="112" t="s">
        <v>61</v>
      </c>
      <c r="I139" s="112" t="s">
        <v>32</v>
      </c>
      <c r="J139" s="112" t="s">
        <v>23</v>
      </c>
      <c r="K139" s="111" t="s">
        <v>1058</v>
      </c>
      <c r="L139" s="111" t="s">
        <v>1838</v>
      </c>
      <c r="M139" s="164">
        <v>16874</v>
      </c>
      <c r="N139" s="111">
        <v>5</v>
      </c>
      <c r="O139" s="163">
        <f t="shared" si="13"/>
        <v>0</v>
      </c>
      <c r="P139" s="163">
        <f t="shared" si="14"/>
        <v>0</v>
      </c>
      <c r="Q139" s="111" t="s">
        <v>512</v>
      </c>
    </row>
    <row r="140" spans="1:17" x14ac:dyDescent="0.25">
      <c r="A140" s="166" t="str">
        <f t="shared" si="10"/>
        <v>HERNANDEZ1</v>
      </c>
      <c r="B140" s="163">
        <f t="shared" si="11"/>
        <v>1</v>
      </c>
      <c r="F140" s="111" t="str">
        <f t="shared" si="12"/>
        <v>FSGT490624</v>
      </c>
      <c r="G140" s="112" t="s">
        <v>1246</v>
      </c>
      <c r="H140" s="112" t="s">
        <v>341</v>
      </c>
      <c r="I140" s="112" t="s">
        <v>126</v>
      </c>
      <c r="J140" s="112" t="s">
        <v>29</v>
      </c>
      <c r="K140" s="111" t="s">
        <v>1058</v>
      </c>
      <c r="L140" s="111" t="s">
        <v>1247</v>
      </c>
      <c r="M140" s="164">
        <v>20278</v>
      </c>
      <c r="N140" s="111">
        <v>5</v>
      </c>
      <c r="O140" s="163">
        <f t="shared" si="13"/>
        <v>0</v>
      </c>
      <c r="P140" s="163">
        <f t="shared" si="14"/>
        <v>0</v>
      </c>
      <c r="Q140" s="111" t="s">
        <v>512</v>
      </c>
    </row>
    <row r="141" spans="1:17" x14ac:dyDescent="0.25">
      <c r="A141" s="166" t="str">
        <f t="shared" si="10"/>
        <v>HUMBERT1</v>
      </c>
      <c r="B141" s="163">
        <f t="shared" si="11"/>
        <v>1</v>
      </c>
      <c r="F141" s="111" t="str">
        <f t="shared" si="12"/>
        <v>FSGT155060</v>
      </c>
      <c r="G141" s="112" t="s">
        <v>235</v>
      </c>
      <c r="H141" s="112" t="s">
        <v>81</v>
      </c>
      <c r="I141" s="112" t="s">
        <v>361</v>
      </c>
      <c r="J141" s="112" t="s">
        <v>296</v>
      </c>
      <c r="K141" s="111" t="s">
        <v>1058</v>
      </c>
      <c r="L141" s="111" t="s">
        <v>1763</v>
      </c>
      <c r="M141" s="164">
        <v>17619</v>
      </c>
      <c r="N141" s="111">
        <v>5</v>
      </c>
      <c r="O141" s="163">
        <f t="shared" si="13"/>
        <v>0</v>
      </c>
      <c r="P141" s="163">
        <f t="shared" si="14"/>
        <v>0</v>
      </c>
      <c r="Q141" s="111" t="s">
        <v>512</v>
      </c>
    </row>
    <row r="142" spans="1:17" x14ac:dyDescent="0.25">
      <c r="A142" s="166" t="str">
        <f t="shared" si="10"/>
        <v>IZSO1</v>
      </c>
      <c r="B142" s="163">
        <f t="shared" si="11"/>
        <v>1</v>
      </c>
      <c r="F142" s="111" t="str">
        <f t="shared" si="12"/>
        <v>FSGT55546364</v>
      </c>
      <c r="G142" s="112" t="s">
        <v>1248</v>
      </c>
      <c r="H142" s="112" t="s">
        <v>26</v>
      </c>
      <c r="I142" s="112" t="s">
        <v>1249</v>
      </c>
      <c r="J142" s="112" t="s">
        <v>29</v>
      </c>
      <c r="K142" s="111" t="s">
        <v>1058</v>
      </c>
      <c r="L142" s="111" t="s">
        <v>1250</v>
      </c>
      <c r="M142" s="164">
        <v>30816</v>
      </c>
      <c r="N142" s="111">
        <v>2</v>
      </c>
      <c r="O142" s="163">
        <f t="shared" si="13"/>
        <v>0</v>
      </c>
      <c r="P142" s="163">
        <f t="shared" si="14"/>
        <v>0</v>
      </c>
      <c r="Q142" s="111" t="s">
        <v>512</v>
      </c>
    </row>
    <row r="143" spans="1:17" x14ac:dyDescent="0.25">
      <c r="A143" s="166" t="str">
        <f t="shared" si="10"/>
        <v>JACOMINO1</v>
      </c>
      <c r="B143" s="163">
        <f t="shared" si="11"/>
        <v>1</v>
      </c>
      <c r="F143" s="111" t="str">
        <f t="shared" si="12"/>
        <v>FSGT150304</v>
      </c>
      <c r="G143" s="112" t="s">
        <v>1615</v>
      </c>
      <c r="H143" s="112" t="s">
        <v>1616</v>
      </c>
      <c r="I143" s="112" t="s">
        <v>1583</v>
      </c>
      <c r="J143" s="112" t="s">
        <v>39</v>
      </c>
      <c r="K143" s="111" t="s">
        <v>1058</v>
      </c>
      <c r="L143" s="111" t="s">
        <v>1617</v>
      </c>
      <c r="M143" s="164">
        <v>27297</v>
      </c>
      <c r="N143" s="111">
        <v>4</v>
      </c>
      <c r="O143" s="163">
        <f t="shared" si="13"/>
        <v>0</v>
      </c>
      <c r="P143" s="163">
        <f t="shared" si="14"/>
        <v>0</v>
      </c>
      <c r="Q143" s="111" t="s">
        <v>512</v>
      </c>
    </row>
    <row r="144" spans="1:17" x14ac:dyDescent="0.25">
      <c r="A144" s="166" t="str">
        <f t="shared" si="10"/>
        <v>JAUVAT1</v>
      </c>
      <c r="B144" s="163">
        <f t="shared" si="11"/>
        <v>1</v>
      </c>
      <c r="F144" s="111" t="str">
        <f t="shared" si="12"/>
        <v>UFOLEP038_93289401</v>
      </c>
      <c r="G144" s="112" t="s">
        <v>1251</v>
      </c>
      <c r="H144" s="112" t="s">
        <v>81</v>
      </c>
      <c r="I144" s="112" t="s">
        <v>1252</v>
      </c>
      <c r="J144" s="112" t="s">
        <v>296</v>
      </c>
      <c r="K144" s="111" t="s">
        <v>11</v>
      </c>
      <c r="L144" s="111" t="s">
        <v>1253</v>
      </c>
      <c r="M144" s="164">
        <v>18985</v>
      </c>
      <c r="N144" s="111">
        <v>5</v>
      </c>
      <c r="O144" s="163">
        <f t="shared" si="13"/>
        <v>0</v>
      </c>
      <c r="P144" s="163">
        <f t="shared" si="14"/>
        <v>0</v>
      </c>
      <c r="Q144" s="111" t="s">
        <v>512</v>
      </c>
    </row>
    <row r="145" spans="1:17" x14ac:dyDescent="0.25">
      <c r="A145" s="166" t="str">
        <f t="shared" si="10"/>
        <v>JAVOUHEY1</v>
      </c>
      <c r="B145" s="163">
        <f t="shared" si="11"/>
        <v>1</v>
      </c>
      <c r="F145" s="111" t="str">
        <f t="shared" si="12"/>
        <v>FSGT244853</v>
      </c>
      <c r="G145" s="112" t="s">
        <v>1823</v>
      </c>
      <c r="H145" s="112" t="s">
        <v>1824</v>
      </c>
      <c r="I145" s="112" t="s">
        <v>387</v>
      </c>
      <c r="J145" s="112" t="s">
        <v>35</v>
      </c>
      <c r="K145" s="111" t="s">
        <v>1058</v>
      </c>
      <c r="L145" s="111" t="s">
        <v>1709</v>
      </c>
      <c r="M145" s="164">
        <v>36097</v>
      </c>
      <c r="N145" s="111">
        <v>4</v>
      </c>
      <c r="O145" s="163">
        <f t="shared" si="13"/>
        <v>0</v>
      </c>
      <c r="P145" s="163">
        <f t="shared" si="14"/>
        <v>0</v>
      </c>
      <c r="Q145" s="111" t="s">
        <v>512</v>
      </c>
    </row>
    <row r="146" spans="1:17" x14ac:dyDescent="0.25">
      <c r="A146" s="166" t="str">
        <f t="shared" si="10"/>
        <v>JOLY1</v>
      </c>
      <c r="B146" s="163">
        <f t="shared" si="11"/>
        <v>1</v>
      </c>
      <c r="F146" s="111" t="str">
        <f t="shared" si="12"/>
        <v>UFOLEP001_41298088</v>
      </c>
      <c r="G146" s="112" t="s">
        <v>236</v>
      </c>
      <c r="H146" s="112" t="s">
        <v>95</v>
      </c>
      <c r="I146" s="112" t="s">
        <v>320</v>
      </c>
      <c r="J146" s="112" t="s">
        <v>23</v>
      </c>
      <c r="K146" s="111" t="s">
        <v>11</v>
      </c>
      <c r="L146" s="111" t="s">
        <v>1254</v>
      </c>
      <c r="M146" s="164">
        <v>22551</v>
      </c>
      <c r="N146" s="111">
        <v>5</v>
      </c>
      <c r="O146" s="163">
        <f t="shared" si="13"/>
        <v>0</v>
      </c>
      <c r="P146" s="163">
        <f t="shared" si="14"/>
        <v>0</v>
      </c>
      <c r="Q146" s="111" t="s">
        <v>512</v>
      </c>
    </row>
    <row r="147" spans="1:17" x14ac:dyDescent="0.25">
      <c r="A147" s="166" t="str">
        <f t="shared" si="10"/>
        <v>JOMAIN1</v>
      </c>
      <c r="B147" s="163">
        <f t="shared" si="11"/>
        <v>1</v>
      </c>
      <c r="F147" s="111" t="str">
        <f t="shared" si="12"/>
        <v>FSGT55483087</v>
      </c>
      <c r="G147" s="112" t="s">
        <v>483</v>
      </c>
      <c r="H147" s="112" t="s">
        <v>27</v>
      </c>
      <c r="I147" s="112" t="s">
        <v>337</v>
      </c>
      <c r="J147" s="112" t="s">
        <v>39</v>
      </c>
      <c r="K147" s="111" t="s">
        <v>1058</v>
      </c>
      <c r="L147" s="111" t="s">
        <v>1876</v>
      </c>
      <c r="M147" s="164">
        <v>24059</v>
      </c>
      <c r="N147" s="111">
        <v>5</v>
      </c>
      <c r="O147" s="163">
        <f t="shared" si="13"/>
        <v>0</v>
      </c>
      <c r="P147" s="163">
        <f t="shared" si="14"/>
        <v>0</v>
      </c>
      <c r="Q147" s="111" t="s">
        <v>512</v>
      </c>
    </row>
    <row r="148" spans="1:17" x14ac:dyDescent="0.25">
      <c r="A148" s="166" t="str">
        <f t="shared" si="10"/>
        <v>JUGNIOT1</v>
      </c>
      <c r="B148" s="163">
        <f t="shared" si="11"/>
        <v>1</v>
      </c>
      <c r="F148" s="111" t="str">
        <f t="shared" si="12"/>
        <v>UFOLEP001_71314216</v>
      </c>
      <c r="G148" s="112" t="s">
        <v>92</v>
      </c>
      <c r="H148" s="112" t="s">
        <v>26</v>
      </c>
      <c r="I148" s="112" t="s">
        <v>62</v>
      </c>
      <c r="J148" s="112" t="s">
        <v>23</v>
      </c>
      <c r="K148" s="111" t="s">
        <v>11</v>
      </c>
      <c r="L148" s="111" t="s">
        <v>1255</v>
      </c>
      <c r="M148" s="164">
        <v>21937</v>
      </c>
      <c r="N148" s="111">
        <v>4</v>
      </c>
      <c r="O148" s="163">
        <f t="shared" si="13"/>
        <v>0</v>
      </c>
      <c r="P148" s="163">
        <f t="shared" si="14"/>
        <v>0</v>
      </c>
      <c r="Q148" s="111" t="s">
        <v>512</v>
      </c>
    </row>
    <row r="149" spans="1:17" x14ac:dyDescent="0.25">
      <c r="A149" s="166" t="str">
        <f t="shared" si="10"/>
        <v>JUILLARD1</v>
      </c>
      <c r="B149" s="163">
        <f t="shared" si="11"/>
        <v>1</v>
      </c>
      <c r="F149" s="111" t="str">
        <f t="shared" si="12"/>
        <v>UFOLEP001_20011025</v>
      </c>
      <c r="G149" s="112" t="s">
        <v>237</v>
      </c>
      <c r="H149" s="112" t="s">
        <v>144</v>
      </c>
      <c r="I149" s="112" t="s">
        <v>309</v>
      </c>
      <c r="J149" s="112" t="s">
        <v>23</v>
      </c>
      <c r="K149" s="111" t="s">
        <v>11</v>
      </c>
      <c r="L149" s="111" t="s">
        <v>1256</v>
      </c>
      <c r="M149" s="164">
        <v>18263</v>
      </c>
      <c r="N149" s="111">
        <v>4</v>
      </c>
      <c r="O149" s="163">
        <f t="shared" si="13"/>
        <v>0</v>
      </c>
      <c r="P149" s="163">
        <f t="shared" si="14"/>
        <v>0</v>
      </c>
      <c r="Q149" s="111" t="s">
        <v>512</v>
      </c>
    </row>
    <row r="150" spans="1:17" x14ac:dyDescent="0.25">
      <c r="A150" s="166" t="str">
        <f t="shared" si="10"/>
        <v>JURY1</v>
      </c>
      <c r="B150" s="163">
        <f t="shared" si="11"/>
        <v>1</v>
      </c>
      <c r="F150" s="111" t="str">
        <f t="shared" si="12"/>
        <v>UFOLEP071_96267280</v>
      </c>
      <c r="G150" s="112" t="s">
        <v>457</v>
      </c>
      <c r="H150" s="112" t="s">
        <v>151</v>
      </c>
      <c r="I150" s="112" t="s">
        <v>333</v>
      </c>
      <c r="J150" s="112" t="s">
        <v>43</v>
      </c>
      <c r="K150" s="111" t="s">
        <v>11</v>
      </c>
      <c r="L150" s="111" t="s">
        <v>1618</v>
      </c>
      <c r="M150" s="164">
        <v>19879</v>
      </c>
      <c r="N150" s="111">
        <v>4</v>
      </c>
      <c r="O150" s="163">
        <f t="shared" si="13"/>
        <v>0</v>
      </c>
      <c r="P150" s="163">
        <f t="shared" si="14"/>
        <v>0</v>
      </c>
      <c r="Q150" s="111" t="s">
        <v>512</v>
      </c>
    </row>
    <row r="151" spans="1:17" x14ac:dyDescent="0.25">
      <c r="A151" s="166" t="str">
        <f t="shared" si="10"/>
        <v>KERNIN1</v>
      </c>
      <c r="B151" s="163">
        <f t="shared" si="11"/>
        <v>1</v>
      </c>
      <c r="F151" s="111" t="str">
        <f t="shared" si="12"/>
        <v>FSGT55540551</v>
      </c>
      <c r="G151" s="112" t="s">
        <v>1257</v>
      </c>
      <c r="H151" s="112" t="s">
        <v>399</v>
      </c>
      <c r="I151" s="112" t="s">
        <v>1258</v>
      </c>
      <c r="J151" s="112" t="s">
        <v>35</v>
      </c>
      <c r="K151" s="111" t="s">
        <v>1058</v>
      </c>
      <c r="L151" s="111" t="s">
        <v>1259</v>
      </c>
      <c r="M151" s="164">
        <v>26224</v>
      </c>
      <c r="N151" s="111">
        <v>2</v>
      </c>
      <c r="O151" s="163">
        <f t="shared" si="13"/>
        <v>0</v>
      </c>
      <c r="P151" s="163">
        <f t="shared" si="14"/>
        <v>0</v>
      </c>
      <c r="Q151" s="111" t="s">
        <v>512</v>
      </c>
    </row>
    <row r="152" spans="1:17" x14ac:dyDescent="0.25">
      <c r="A152" s="166" t="str">
        <f t="shared" si="10"/>
        <v>LABALME1</v>
      </c>
      <c r="B152" s="163">
        <f t="shared" si="11"/>
        <v>1</v>
      </c>
      <c r="F152" s="111" t="str">
        <f t="shared" si="12"/>
        <v>FSGT144815</v>
      </c>
      <c r="G152" s="112" t="s">
        <v>1904</v>
      </c>
      <c r="H152" s="112" t="s">
        <v>61</v>
      </c>
      <c r="I152" s="112" t="s">
        <v>328</v>
      </c>
      <c r="J152" s="112" t="s">
        <v>39</v>
      </c>
      <c r="K152" s="111" t="s">
        <v>1058</v>
      </c>
      <c r="L152" s="111" t="s">
        <v>1905</v>
      </c>
      <c r="M152" s="164">
        <v>19710</v>
      </c>
      <c r="N152" s="111">
        <v>5</v>
      </c>
      <c r="O152" s="163">
        <f t="shared" si="13"/>
        <v>0</v>
      </c>
      <c r="P152" s="163">
        <f t="shared" si="14"/>
        <v>0</v>
      </c>
      <c r="Q152" s="111" t="s">
        <v>512</v>
      </c>
    </row>
    <row r="153" spans="1:17" x14ac:dyDescent="0.25">
      <c r="A153" s="166" t="str">
        <f t="shared" si="10"/>
        <v>LABOUTE1</v>
      </c>
      <c r="B153" s="163">
        <f t="shared" si="11"/>
        <v>1</v>
      </c>
      <c r="F153" s="111" t="str">
        <f t="shared" si="12"/>
        <v>UFOLEP001_71315338</v>
      </c>
      <c r="G153" s="112" t="s">
        <v>1260</v>
      </c>
      <c r="H153" s="112" t="s">
        <v>113</v>
      </c>
      <c r="I153" s="112" t="s">
        <v>309</v>
      </c>
      <c r="J153" s="112" t="s">
        <v>23</v>
      </c>
      <c r="K153" s="111" t="s">
        <v>11</v>
      </c>
      <c r="L153" s="111" t="s">
        <v>1261</v>
      </c>
      <c r="M153" s="164">
        <v>23606</v>
      </c>
      <c r="N153" s="111">
        <v>5</v>
      </c>
      <c r="O153" s="163">
        <f t="shared" si="13"/>
        <v>0</v>
      </c>
      <c r="P153" s="163">
        <f t="shared" si="14"/>
        <v>0</v>
      </c>
      <c r="Q153" s="111" t="s">
        <v>512</v>
      </c>
    </row>
    <row r="154" spans="1:17" x14ac:dyDescent="0.25">
      <c r="A154" s="166" t="str">
        <f t="shared" si="10"/>
        <v>LAFFAYE1</v>
      </c>
      <c r="B154" s="163">
        <f t="shared" si="11"/>
        <v>1</v>
      </c>
      <c r="F154" s="111" t="str">
        <f t="shared" si="12"/>
        <v>UFOLEP058_40175274</v>
      </c>
      <c r="G154" s="112" t="s">
        <v>438</v>
      </c>
      <c r="H154" s="112" t="s">
        <v>166</v>
      </c>
      <c r="I154" s="112" t="s">
        <v>74</v>
      </c>
      <c r="J154" s="112" t="s">
        <v>75</v>
      </c>
      <c r="K154" s="111" t="s">
        <v>11</v>
      </c>
      <c r="L154" s="111" t="s">
        <v>1710</v>
      </c>
      <c r="M154" s="164">
        <v>18363</v>
      </c>
      <c r="N154" s="111">
        <v>4</v>
      </c>
      <c r="O154" s="163">
        <f t="shared" si="13"/>
        <v>0</v>
      </c>
      <c r="P154" s="163">
        <f t="shared" si="14"/>
        <v>0</v>
      </c>
      <c r="Q154" s="111" t="s">
        <v>512</v>
      </c>
    </row>
    <row r="155" spans="1:17" x14ac:dyDescent="0.25">
      <c r="A155" s="166" t="str">
        <f t="shared" si="10"/>
        <v>LANCELOT1</v>
      </c>
      <c r="B155" s="163">
        <f t="shared" si="11"/>
        <v>1</v>
      </c>
      <c r="F155" s="111" t="str">
        <f t="shared" si="12"/>
        <v>UFOLEP039_93272020</v>
      </c>
      <c r="G155" s="112" t="s">
        <v>1854</v>
      </c>
      <c r="H155" s="112" t="s">
        <v>24</v>
      </c>
      <c r="I155" s="112" t="s">
        <v>329</v>
      </c>
      <c r="J155" s="112" t="s">
        <v>294</v>
      </c>
      <c r="K155" s="111" t="s">
        <v>11</v>
      </c>
      <c r="L155" s="111" t="s">
        <v>1855</v>
      </c>
      <c r="M155" s="164">
        <v>18547</v>
      </c>
      <c r="N155" s="111">
        <v>5</v>
      </c>
      <c r="O155" s="163">
        <f t="shared" si="13"/>
        <v>0</v>
      </c>
      <c r="P155" s="163">
        <f t="shared" si="14"/>
        <v>0</v>
      </c>
      <c r="Q155" s="111" t="s">
        <v>512</v>
      </c>
    </row>
    <row r="156" spans="1:17" x14ac:dyDescent="0.25">
      <c r="A156" s="166" t="str">
        <f t="shared" si="10"/>
        <v>LAREURE1</v>
      </c>
      <c r="B156" s="163">
        <f t="shared" si="11"/>
        <v>1</v>
      </c>
      <c r="F156" s="111" t="str">
        <f t="shared" si="12"/>
        <v>UFOLEP003_95008701</v>
      </c>
      <c r="G156" s="112" t="s">
        <v>243</v>
      </c>
      <c r="H156" s="112" t="s">
        <v>159</v>
      </c>
      <c r="I156" s="112" t="s">
        <v>383</v>
      </c>
      <c r="J156" s="112" t="s">
        <v>25</v>
      </c>
      <c r="K156" s="111" t="s">
        <v>11</v>
      </c>
      <c r="L156" s="111" t="s">
        <v>1262</v>
      </c>
      <c r="M156" s="164">
        <v>21847</v>
      </c>
      <c r="N156" s="111">
        <v>5</v>
      </c>
      <c r="O156" s="163">
        <f t="shared" si="13"/>
        <v>0</v>
      </c>
      <c r="P156" s="163">
        <f t="shared" si="14"/>
        <v>0</v>
      </c>
      <c r="Q156" s="111" t="s">
        <v>512</v>
      </c>
    </row>
    <row r="157" spans="1:17" x14ac:dyDescent="0.25">
      <c r="A157" s="166" t="str">
        <f t="shared" si="10"/>
        <v>LASSARA1</v>
      </c>
      <c r="B157" s="163">
        <f t="shared" si="11"/>
        <v>1</v>
      </c>
      <c r="F157" s="111" t="str">
        <f t="shared" si="12"/>
        <v>UFOLEP001_03017029</v>
      </c>
      <c r="G157" s="112" t="s">
        <v>60</v>
      </c>
      <c r="H157" s="112" t="s">
        <v>61</v>
      </c>
      <c r="I157" s="112" t="s">
        <v>62</v>
      </c>
      <c r="J157" s="112" t="s">
        <v>23</v>
      </c>
      <c r="K157" s="111" t="s">
        <v>11</v>
      </c>
      <c r="L157" s="111" t="s">
        <v>1263</v>
      </c>
      <c r="M157" s="164">
        <v>18444</v>
      </c>
      <c r="N157" s="111">
        <v>2</v>
      </c>
      <c r="O157" s="163">
        <f t="shared" si="13"/>
        <v>0</v>
      </c>
      <c r="P157" s="163">
        <f t="shared" si="14"/>
        <v>0</v>
      </c>
      <c r="Q157" s="111" t="s">
        <v>512</v>
      </c>
    </row>
    <row r="158" spans="1:17" x14ac:dyDescent="0.25">
      <c r="A158" s="166" t="str">
        <f t="shared" si="10"/>
        <v>LEBAS1</v>
      </c>
      <c r="B158" s="163">
        <f t="shared" si="11"/>
        <v>1</v>
      </c>
      <c r="F158" s="111" t="str">
        <f t="shared" si="12"/>
        <v>UFOLEP001_43413075</v>
      </c>
      <c r="G158" s="112" t="s">
        <v>244</v>
      </c>
      <c r="H158" s="112" t="s">
        <v>138</v>
      </c>
      <c r="I158" s="112" t="s">
        <v>305</v>
      </c>
      <c r="J158" s="112" t="s">
        <v>23</v>
      </c>
      <c r="K158" s="111" t="s">
        <v>11</v>
      </c>
      <c r="L158" s="111" t="s">
        <v>1264</v>
      </c>
      <c r="M158" s="164">
        <v>21345</v>
      </c>
      <c r="N158" s="111">
        <v>5</v>
      </c>
      <c r="O158" s="163">
        <f t="shared" si="13"/>
        <v>0</v>
      </c>
      <c r="P158" s="163">
        <f t="shared" si="14"/>
        <v>0</v>
      </c>
      <c r="Q158" s="111" t="s">
        <v>512</v>
      </c>
    </row>
    <row r="159" spans="1:17" x14ac:dyDescent="0.25">
      <c r="A159" s="166" t="str">
        <f t="shared" si="10"/>
        <v>LECONTE1</v>
      </c>
      <c r="B159" s="163">
        <f t="shared" si="11"/>
        <v>1</v>
      </c>
      <c r="F159" s="111" t="str">
        <f t="shared" si="12"/>
        <v>UFOLEP001_20021026</v>
      </c>
      <c r="G159" s="112" t="s">
        <v>1265</v>
      </c>
      <c r="H159" s="112" t="s">
        <v>219</v>
      </c>
      <c r="I159" s="112" t="s">
        <v>22</v>
      </c>
      <c r="J159" s="112" t="s">
        <v>23</v>
      </c>
      <c r="K159" s="111" t="s">
        <v>11</v>
      </c>
      <c r="L159" s="111" t="s">
        <v>1266</v>
      </c>
      <c r="M159" s="164">
        <v>25968</v>
      </c>
      <c r="N159" s="111">
        <v>3</v>
      </c>
      <c r="O159" s="163">
        <f t="shared" si="13"/>
        <v>0</v>
      </c>
      <c r="P159" s="163">
        <f t="shared" si="14"/>
        <v>0</v>
      </c>
      <c r="Q159" s="111" t="s">
        <v>512</v>
      </c>
    </row>
    <row r="160" spans="1:17" x14ac:dyDescent="0.25">
      <c r="A160" s="166" t="str">
        <f t="shared" si="10"/>
        <v>LETOCART1</v>
      </c>
      <c r="B160" s="163">
        <f t="shared" si="11"/>
        <v>1</v>
      </c>
      <c r="F160" s="111" t="str">
        <f t="shared" si="12"/>
        <v>UFOLEP001_71376268</v>
      </c>
      <c r="G160" s="112" t="s">
        <v>1369</v>
      </c>
      <c r="H160" s="112" t="s">
        <v>344</v>
      </c>
      <c r="I160" s="112" t="s">
        <v>309</v>
      </c>
      <c r="J160" s="112" t="s">
        <v>23</v>
      </c>
      <c r="K160" s="111" t="s">
        <v>11</v>
      </c>
      <c r="L160" s="111" t="s">
        <v>1370</v>
      </c>
      <c r="M160" s="164">
        <v>28319</v>
      </c>
      <c r="N160" s="111">
        <v>3</v>
      </c>
      <c r="O160" s="163">
        <f t="shared" si="13"/>
        <v>0</v>
      </c>
      <c r="P160" s="163">
        <f t="shared" si="14"/>
        <v>0</v>
      </c>
      <c r="Q160" s="111" t="s">
        <v>512</v>
      </c>
    </row>
    <row r="161" spans="1:17" x14ac:dyDescent="0.25">
      <c r="A161" s="166" t="str">
        <f t="shared" si="10"/>
        <v>LHUISSET1</v>
      </c>
      <c r="B161" s="163">
        <f t="shared" si="11"/>
        <v>1</v>
      </c>
      <c r="F161" s="111" t="str">
        <f t="shared" si="12"/>
        <v>FSGT55477956</v>
      </c>
      <c r="G161" s="112" t="s">
        <v>494</v>
      </c>
      <c r="H161" s="112" t="s">
        <v>186</v>
      </c>
      <c r="I161" s="112" t="s">
        <v>573</v>
      </c>
      <c r="J161" s="112" t="s">
        <v>29</v>
      </c>
      <c r="K161" s="111" t="s">
        <v>1058</v>
      </c>
      <c r="L161" s="111" t="s">
        <v>1267</v>
      </c>
      <c r="M161" s="164">
        <v>33926</v>
      </c>
      <c r="N161" s="111">
        <v>1</v>
      </c>
      <c r="O161" s="163">
        <f t="shared" si="13"/>
        <v>0</v>
      </c>
      <c r="P161" s="163">
        <f t="shared" si="14"/>
        <v>0</v>
      </c>
      <c r="Q161" s="111" t="s">
        <v>512</v>
      </c>
    </row>
    <row r="162" spans="1:17" x14ac:dyDescent="0.25">
      <c r="A162" s="166" t="str">
        <f t="shared" si="10"/>
        <v>LOMBARD1</v>
      </c>
      <c r="B162" s="163">
        <f t="shared" si="11"/>
        <v>1</v>
      </c>
      <c r="F162" s="111" t="str">
        <f t="shared" si="12"/>
        <v>UFOLEP021_63115844</v>
      </c>
      <c r="G162" s="112" t="s">
        <v>526</v>
      </c>
      <c r="H162" s="112" t="s">
        <v>219</v>
      </c>
      <c r="I162" s="112" t="s">
        <v>570</v>
      </c>
      <c r="J162" s="112" t="s">
        <v>35</v>
      </c>
      <c r="K162" s="111" t="s">
        <v>11</v>
      </c>
      <c r="L162" s="111" t="s">
        <v>1906</v>
      </c>
      <c r="M162" s="164">
        <v>29968</v>
      </c>
      <c r="N162" s="111">
        <v>3</v>
      </c>
      <c r="O162" s="163">
        <f t="shared" si="13"/>
        <v>0</v>
      </c>
      <c r="P162" s="163">
        <f t="shared" si="14"/>
        <v>0</v>
      </c>
      <c r="Q162" s="111" t="s">
        <v>512</v>
      </c>
    </row>
    <row r="163" spans="1:17" x14ac:dyDescent="0.25">
      <c r="A163" s="166" t="str">
        <f t="shared" si="10"/>
        <v>LORENZO1</v>
      </c>
      <c r="B163" s="163">
        <f t="shared" si="11"/>
        <v>1</v>
      </c>
      <c r="F163" s="111" t="str">
        <f t="shared" si="12"/>
        <v>UFOLEP001_71308354</v>
      </c>
      <c r="G163" s="112" t="s">
        <v>571</v>
      </c>
      <c r="H163" s="112" t="s">
        <v>37</v>
      </c>
      <c r="I163" s="112" t="s">
        <v>22</v>
      </c>
      <c r="J163" s="112" t="s">
        <v>23</v>
      </c>
      <c r="K163" s="111" t="s">
        <v>11</v>
      </c>
      <c r="L163" s="111" t="s">
        <v>1268</v>
      </c>
      <c r="M163" s="164">
        <v>23125</v>
      </c>
      <c r="N163" s="111">
        <v>2</v>
      </c>
      <c r="O163" s="163">
        <f t="shared" si="13"/>
        <v>0</v>
      </c>
      <c r="P163" s="163">
        <f t="shared" si="14"/>
        <v>0</v>
      </c>
      <c r="Q163" s="111" t="s">
        <v>512</v>
      </c>
    </row>
    <row r="164" spans="1:17" x14ac:dyDescent="0.25">
      <c r="A164" s="166" t="str">
        <f t="shared" si="10"/>
        <v>L'ORPHELIN1</v>
      </c>
      <c r="B164" s="163">
        <f t="shared" si="11"/>
        <v>1</v>
      </c>
      <c r="F164" s="111" t="str">
        <f t="shared" si="12"/>
        <v>UFOLEP001_71314808</v>
      </c>
      <c r="G164" s="112" t="s">
        <v>1269</v>
      </c>
      <c r="H164" s="112" t="s">
        <v>211</v>
      </c>
      <c r="I164" s="112" t="s">
        <v>320</v>
      </c>
      <c r="J164" s="112" t="s">
        <v>23</v>
      </c>
      <c r="K164" s="111" t="s">
        <v>11</v>
      </c>
      <c r="L164" s="111" t="s">
        <v>1270</v>
      </c>
      <c r="M164" s="164">
        <v>27122</v>
      </c>
      <c r="N164" s="111">
        <v>3</v>
      </c>
      <c r="O164" s="163">
        <f t="shared" si="13"/>
        <v>0</v>
      </c>
      <c r="P164" s="163">
        <f t="shared" si="14"/>
        <v>0</v>
      </c>
      <c r="Q164" s="111" t="s">
        <v>512</v>
      </c>
    </row>
    <row r="165" spans="1:17" x14ac:dyDescent="0.25">
      <c r="A165" s="166" t="str">
        <f t="shared" si="10"/>
        <v>LOUAT1</v>
      </c>
      <c r="B165" s="163">
        <f t="shared" si="11"/>
        <v>1</v>
      </c>
      <c r="F165" s="111" t="str">
        <f t="shared" si="12"/>
        <v>FSGT478657</v>
      </c>
      <c r="G165" s="112" t="s">
        <v>1271</v>
      </c>
      <c r="H165" s="112" t="s">
        <v>426</v>
      </c>
      <c r="I165" s="112" t="s">
        <v>599</v>
      </c>
      <c r="J165" s="112" t="s">
        <v>39</v>
      </c>
      <c r="K165" s="111" t="s">
        <v>1058</v>
      </c>
      <c r="L165" s="111" t="s">
        <v>1272</v>
      </c>
      <c r="M165" s="164">
        <v>31724</v>
      </c>
      <c r="N165" s="111">
        <v>1</v>
      </c>
      <c r="O165" s="163">
        <f t="shared" si="13"/>
        <v>0</v>
      </c>
      <c r="P165" s="163">
        <f t="shared" si="14"/>
        <v>0</v>
      </c>
      <c r="Q165" s="111" t="s">
        <v>512</v>
      </c>
    </row>
    <row r="166" spans="1:17" x14ac:dyDescent="0.25">
      <c r="A166" s="166" t="str">
        <f t="shared" si="10"/>
        <v>LOY1</v>
      </c>
      <c r="B166" s="163">
        <f t="shared" si="11"/>
        <v>1</v>
      </c>
      <c r="F166" s="111" t="str">
        <f t="shared" si="12"/>
        <v>UFOLEP001_71307405</v>
      </c>
      <c r="G166" s="112" t="s">
        <v>1273</v>
      </c>
      <c r="H166" s="112" t="s">
        <v>247</v>
      </c>
      <c r="I166" s="112" t="s">
        <v>1274</v>
      </c>
      <c r="J166" s="112" t="s">
        <v>23</v>
      </c>
      <c r="K166" s="111" t="s">
        <v>11</v>
      </c>
      <c r="L166" s="111" t="s">
        <v>1275</v>
      </c>
      <c r="M166" s="164">
        <v>15691</v>
      </c>
      <c r="N166" s="111">
        <v>5</v>
      </c>
      <c r="O166" s="163">
        <f t="shared" si="13"/>
        <v>0</v>
      </c>
      <c r="P166" s="163">
        <f t="shared" si="14"/>
        <v>0</v>
      </c>
      <c r="Q166" s="111" t="s">
        <v>512</v>
      </c>
    </row>
    <row r="167" spans="1:17" x14ac:dyDescent="0.25">
      <c r="A167" s="166" t="str">
        <f t="shared" si="10"/>
        <v>LUZIER1</v>
      </c>
      <c r="B167" s="163">
        <f t="shared" si="11"/>
        <v>1</v>
      </c>
      <c r="F167" s="111" t="str">
        <f t="shared" si="12"/>
        <v>FSGT55541994</v>
      </c>
      <c r="G167" s="112" t="s">
        <v>1907</v>
      </c>
      <c r="H167" s="112" t="s">
        <v>155</v>
      </c>
      <c r="I167" s="112" t="s">
        <v>1836</v>
      </c>
      <c r="J167" s="112" t="s">
        <v>29</v>
      </c>
      <c r="K167" s="111" t="s">
        <v>1058</v>
      </c>
      <c r="L167" s="111" t="s">
        <v>1908</v>
      </c>
      <c r="M167" s="164">
        <v>24685</v>
      </c>
      <c r="N167" s="111">
        <v>4</v>
      </c>
      <c r="O167" s="163">
        <f t="shared" si="13"/>
        <v>0</v>
      </c>
      <c r="P167" s="163">
        <f t="shared" si="14"/>
        <v>0</v>
      </c>
      <c r="Q167" s="111" t="s">
        <v>512</v>
      </c>
    </row>
    <row r="168" spans="1:17" x14ac:dyDescent="0.25">
      <c r="A168" s="166" t="str">
        <f t="shared" si="10"/>
        <v>MACAGNINO1</v>
      </c>
      <c r="B168" s="163">
        <f t="shared" si="11"/>
        <v>1</v>
      </c>
      <c r="F168" s="111" t="str">
        <f t="shared" si="12"/>
        <v>FSGT139058</v>
      </c>
      <c r="G168" s="112" t="s">
        <v>598</v>
      </c>
      <c r="H168" s="112" t="s">
        <v>202</v>
      </c>
      <c r="I168" s="112" t="s">
        <v>599</v>
      </c>
      <c r="J168" s="112">
        <v>42</v>
      </c>
      <c r="K168" s="111" t="s">
        <v>1058</v>
      </c>
      <c r="L168" s="111" t="s">
        <v>1276</v>
      </c>
      <c r="M168" s="164">
        <v>23258</v>
      </c>
      <c r="N168" s="111">
        <v>4</v>
      </c>
      <c r="O168" s="163">
        <f t="shared" si="13"/>
        <v>0</v>
      </c>
      <c r="P168" s="163">
        <f t="shared" si="14"/>
        <v>0</v>
      </c>
      <c r="Q168" s="111" t="s">
        <v>512</v>
      </c>
    </row>
    <row r="169" spans="1:17" x14ac:dyDescent="0.25">
      <c r="A169" s="166" t="str">
        <f t="shared" si="10"/>
        <v>MAFOUT1</v>
      </c>
      <c r="B169" s="163">
        <f t="shared" si="11"/>
        <v>1</v>
      </c>
      <c r="F169" s="111" t="str">
        <f t="shared" si="12"/>
        <v>FSGT55551714</v>
      </c>
      <c r="G169" s="112" t="s">
        <v>1877</v>
      </c>
      <c r="H169" s="112" t="s">
        <v>1878</v>
      </c>
      <c r="I169" s="112" t="s">
        <v>1586</v>
      </c>
      <c r="J169" s="112" t="s">
        <v>29</v>
      </c>
      <c r="K169" s="111" t="s">
        <v>1058</v>
      </c>
      <c r="L169" s="111" t="s">
        <v>1879</v>
      </c>
      <c r="M169" s="164">
        <v>34176</v>
      </c>
      <c r="N169" s="111">
        <v>1</v>
      </c>
      <c r="O169" s="163">
        <f t="shared" si="13"/>
        <v>0</v>
      </c>
      <c r="P169" s="163">
        <f t="shared" si="14"/>
        <v>0</v>
      </c>
      <c r="Q169" s="111" t="s">
        <v>512</v>
      </c>
    </row>
    <row r="170" spans="1:17" x14ac:dyDescent="0.25">
      <c r="A170" s="166" t="str">
        <f t="shared" si="10"/>
        <v>MAGNIN1</v>
      </c>
      <c r="B170" s="163">
        <f t="shared" si="11"/>
        <v>1</v>
      </c>
      <c r="F170" s="111" t="str">
        <f t="shared" si="12"/>
        <v>UFOLEP039_93262821</v>
      </c>
      <c r="G170" s="112" t="s">
        <v>1880</v>
      </c>
      <c r="H170" s="112" t="s">
        <v>107</v>
      </c>
      <c r="I170" s="112" t="s">
        <v>329</v>
      </c>
      <c r="J170" s="112" t="s">
        <v>294</v>
      </c>
      <c r="K170" s="111" t="s">
        <v>11</v>
      </c>
      <c r="L170" s="111" t="s">
        <v>1881</v>
      </c>
      <c r="M170" s="164">
        <v>27586</v>
      </c>
      <c r="N170" s="111">
        <v>2</v>
      </c>
      <c r="O170" s="163">
        <f t="shared" si="13"/>
        <v>0</v>
      </c>
      <c r="P170" s="163">
        <f t="shared" si="14"/>
        <v>0</v>
      </c>
      <c r="Q170" s="111" t="s">
        <v>512</v>
      </c>
    </row>
    <row r="171" spans="1:17" x14ac:dyDescent="0.25">
      <c r="A171" s="166" t="str">
        <f t="shared" si="10"/>
        <v>MARIN1</v>
      </c>
      <c r="B171" s="163">
        <f t="shared" si="11"/>
        <v>1</v>
      </c>
      <c r="F171" s="111" t="str">
        <f t="shared" si="12"/>
        <v>FSGT152597</v>
      </c>
      <c r="G171" s="112" t="s">
        <v>1277</v>
      </c>
      <c r="H171" s="112" t="s">
        <v>175</v>
      </c>
      <c r="I171" s="112" t="s">
        <v>1278</v>
      </c>
      <c r="J171" s="112" t="s">
        <v>1279</v>
      </c>
      <c r="K171" s="111" t="s">
        <v>1058</v>
      </c>
      <c r="L171" s="111" t="s">
        <v>1280</v>
      </c>
      <c r="M171" s="164">
        <v>27264</v>
      </c>
      <c r="N171" s="111">
        <v>3</v>
      </c>
      <c r="O171" s="163">
        <f t="shared" si="13"/>
        <v>0</v>
      </c>
      <c r="P171" s="163">
        <f t="shared" si="14"/>
        <v>0</v>
      </c>
      <c r="Q171" s="111" t="s">
        <v>512</v>
      </c>
    </row>
    <row r="172" spans="1:17" x14ac:dyDescent="0.25">
      <c r="A172" s="166" t="str">
        <f t="shared" si="10"/>
        <v>MARTIN1</v>
      </c>
      <c r="B172" s="163">
        <f t="shared" si="11"/>
        <v>1</v>
      </c>
      <c r="F172" s="111" t="str">
        <f t="shared" si="12"/>
        <v>UFOLEP001_20021246</v>
      </c>
      <c r="G172" s="112" t="s">
        <v>250</v>
      </c>
      <c r="H172" s="112" t="s">
        <v>141</v>
      </c>
      <c r="I172" s="112" t="s">
        <v>1211</v>
      </c>
      <c r="J172" s="112" t="s">
        <v>23</v>
      </c>
      <c r="K172" s="111" t="s">
        <v>11</v>
      </c>
      <c r="L172" s="111" t="s">
        <v>1281</v>
      </c>
      <c r="M172" s="164">
        <v>19399</v>
      </c>
      <c r="N172" s="111">
        <v>4</v>
      </c>
      <c r="O172" s="163">
        <f t="shared" si="13"/>
        <v>0</v>
      </c>
      <c r="P172" s="163">
        <f t="shared" si="14"/>
        <v>0</v>
      </c>
      <c r="Q172" s="111" t="s">
        <v>512</v>
      </c>
    </row>
    <row r="173" spans="1:17" x14ac:dyDescent="0.25">
      <c r="A173" s="166" t="str">
        <f t="shared" si="10"/>
        <v>MARTIN2</v>
      </c>
      <c r="B173" s="163">
        <f t="shared" si="11"/>
        <v>2</v>
      </c>
      <c r="F173" s="111" t="str">
        <f t="shared" si="12"/>
        <v>FSGT366020</v>
      </c>
      <c r="G173" s="112" t="s">
        <v>250</v>
      </c>
      <c r="H173" s="112" t="s">
        <v>117</v>
      </c>
      <c r="I173" s="112" t="s">
        <v>74</v>
      </c>
      <c r="J173" s="112" t="s">
        <v>75</v>
      </c>
      <c r="K173" s="111" t="s">
        <v>1058</v>
      </c>
      <c r="L173" s="111" t="s">
        <v>1368</v>
      </c>
      <c r="M173" s="164">
        <v>29480</v>
      </c>
      <c r="N173" s="111">
        <v>1</v>
      </c>
      <c r="O173" s="163">
        <f t="shared" si="13"/>
        <v>0</v>
      </c>
      <c r="P173" s="163">
        <f t="shared" si="14"/>
        <v>0</v>
      </c>
      <c r="Q173" s="111" t="s">
        <v>512</v>
      </c>
    </row>
    <row r="174" spans="1:17" x14ac:dyDescent="0.25">
      <c r="A174" s="166" t="str">
        <f t="shared" si="10"/>
        <v>MARTIN3</v>
      </c>
      <c r="B174" s="163">
        <f t="shared" si="11"/>
        <v>3</v>
      </c>
      <c r="F174" s="111" t="str">
        <f t="shared" si="12"/>
        <v>FSGT55546001</v>
      </c>
      <c r="G174" s="112" t="s">
        <v>250</v>
      </c>
      <c r="H174" s="112" t="s">
        <v>149</v>
      </c>
      <c r="I174" s="112" t="s">
        <v>1586</v>
      </c>
      <c r="J174" s="112" t="s">
        <v>29</v>
      </c>
      <c r="K174" s="111" t="s">
        <v>1058</v>
      </c>
      <c r="L174" s="111" t="s">
        <v>1619</v>
      </c>
      <c r="M174" s="164">
        <v>33877</v>
      </c>
      <c r="N174" s="111">
        <v>3</v>
      </c>
      <c r="O174" s="163">
        <f t="shared" si="13"/>
        <v>0</v>
      </c>
      <c r="P174" s="163">
        <f t="shared" si="14"/>
        <v>0</v>
      </c>
      <c r="Q174" s="111" t="s">
        <v>512</v>
      </c>
    </row>
    <row r="175" spans="1:17" x14ac:dyDescent="0.25">
      <c r="A175" s="166" t="str">
        <f t="shared" si="10"/>
        <v>MARTIN4</v>
      </c>
      <c r="B175" s="163">
        <f t="shared" si="11"/>
        <v>4</v>
      </c>
      <c r="F175" s="111" t="str">
        <f t="shared" si="12"/>
        <v>FSGT145221</v>
      </c>
      <c r="G175" s="112" t="s">
        <v>250</v>
      </c>
      <c r="H175" s="112" t="s">
        <v>172</v>
      </c>
      <c r="I175" s="112" t="s">
        <v>304</v>
      </c>
      <c r="J175" s="112" t="s">
        <v>39</v>
      </c>
      <c r="K175" s="111" t="s">
        <v>1058</v>
      </c>
      <c r="L175" s="111" t="s">
        <v>1711</v>
      </c>
      <c r="M175" s="164">
        <v>30364</v>
      </c>
      <c r="N175" s="111">
        <v>1</v>
      </c>
      <c r="O175" s="163">
        <f t="shared" si="13"/>
        <v>0</v>
      </c>
      <c r="P175" s="163">
        <f t="shared" si="14"/>
        <v>0</v>
      </c>
      <c r="Q175" s="111" t="s">
        <v>512</v>
      </c>
    </row>
    <row r="176" spans="1:17" x14ac:dyDescent="0.25">
      <c r="A176" s="166" t="str">
        <f t="shared" si="10"/>
        <v>MARTIN5</v>
      </c>
      <c r="B176" s="163">
        <f t="shared" si="11"/>
        <v>5</v>
      </c>
      <c r="F176" s="111" t="str">
        <f t="shared" si="12"/>
        <v>FSGT144820</v>
      </c>
      <c r="G176" s="112" t="s">
        <v>250</v>
      </c>
      <c r="H176" s="112" t="s">
        <v>103</v>
      </c>
      <c r="I176" s="112" t="s">
        <v>328</v>
      </c>
      <c r="J176" s="112" t="s">
        <v>39</v>
      </c>
      <c r="K176" s="111" t="s">
        <v>1058</v>
      </c>
      <c r="L176" s="111" t="s">
        <v>1856</v>
      </c>
      <c r="M176" s="164">
        <v>20686</v>
      </c>
      <c r="N176" s="111">
        <v>4</v>
      </c>
      <c r="O176" s="163">
        <f t="shared" si="13"/>
        <v>0</v>
      </c>
      <c r="P176" s="163">
        <f t="shared" si="14"/>
        <v>0</v>
      </c>
      <c r="Q176" s="111" t="s">
        <v>512</v>
      </c>
    </row>
    <row r="177" spans="1:17" x14ac:dyDescent="0.25">
      <c r="A177" s="166" t="str">
        <f t="shared" si="10"/>
        <v>MARTINEZ1</v>
      </c>
      <c r="B177" s="163">
        <f t="shared" si="11"/>
        <v>1</v>
      </c>
      <c r="F177" s="111" t="str">
        <f t="shared" si="12"/>
        <v>FSGT486275</v>
      </c>
      <c r="G177" s="112" t="s">
        <v>572</v>
      </c>
      <c r="H177" s="112" t="s">
        <v>69</v>
      </c>
      <c r="I177" s="112" t="s">
        <v>573</v>
      </c>
      <c r="J177" s="112" t="s">
        <v>29</v>
      </c>
      <c r="K177" s="111" t="s">
        <v>1058</v>
      </c>
      <c r="L177" s="111" t="s">
        <v>1282</v>
      </c>
      <c r="M177" s="164">
        <v>12616</v>
      </c>
      <c r="N177" s="111">
        <v>5</v>
      </c>
      <c r="O177" s="163">
        <f t="shared" si="13"/>
        <v>0</v>
      </c>
      <c r="P177" s="163">
        <f t="shared" si="14"/>
        <v>0</v>
      </c>
      <c r="Q177" s="111" t="s">
        <v>512</v>
      </c>
    </row>
    <row r="178" spans="1:17" x14ac:dyDescent="0.25">
      <c r="A178" s="166" t="str">
        <f t="shared" si="10"/>
        <v>MATIGNON1</v>
      </c>
      <c r="B178" s="163">
        <f t="shared" si="11"/>
        <v>1</v>
      </c>
      <c r="F178" s="111" t="str">
        <f t="shared" si="12"/>
        <v>UFOLEP021_6652762</v>
      </c>
      <c r="G178" s="112" t="s">
        <v>1857</v>
      </c>
      <c r="H178" s="112" t="s">
        <v>144</v>
      </c>
      <c r="I178" s="112" t="s">
        <v>563</v>
      </c>
      <c r="J178" s="112" t="s">
        <v>35</v>
      </c>
      <c r="K178" s="111" t="s">
        <v>11</v>
      </c>
      <c r="L178" s="111" t="s">
        <v>1858</v>
      </c>
      <c r="M178" s="164">
        <v>16089</v>
      </c>
      <c r="N178" s="111">
        <v>5</v>
      </c>
      <c r="O178" s="163">
        <f t="shared" si="13"/>
        <v>0</v>
      </c>
      <c r="P178" s="163">
        <f t="shared" si="14"/>
        <v>0</v>
      </c>
      <c r="Q178" s="111" t="s">
        <v>512</v>
      </c>
    </row>
    <row r="179" spans="1:17" x14ac:dyDescent="0.25">
      <c r="A179" s="166" t="str">
        <f t="shared" si="10"/>
        <v>MAUBLANC1</v>
      </c>
      <c r="B179" s="163">
        <f t="shared" si="11"/>
        <v>1</v>
      </c>
      <c r="F179" s="111" t="str">
        <f t="shared" si="12"/>
        <v>FSGT55478394</v>
      </c>
      <c r="G179" s="112" t="s">
        <v>102</v>
      </c>
      <c r="H179" s="112" t="s">
        <v>155</v>
      </c>
      <c r="I179" s="112" t="s">
        <v>79</v>
      </c>
      <c r="J179" s="112" t="s">
        <v>29</v>
      </c>
      <c r="K179" s="111" t="s">
        <v>1058</v>
      </c>
      <c r="L179" s="111" t="s">
        <v>1283</v>
      </c>
      <c r="M179" s="164">
        <v>29023</v>
      </c>
      <c r="N179" s="111">
        <v>1</v>
      </c>
      <c r="O179" s="163">
        <f t="shared" si="13"/>
        <v>0</v>
      </c>
      <c r="P179" s="163">
        <f t="shared" si="14"/>
        <v>0</v>
      </c>
      <c r="Q179" s="111" t="s">
        <v>512</v>
      </c>
    </row>
    <row r="180" spans="1:17" x14ac:dyDescent="0.25">
      <c r="A180" s="166" t="str">
        <f t="shared" si="10"/>
        <v>MAUBLANC2</v>
      </c>
      <c r="B180" s="163">
        <f t="shared" si="11"/>
        <v>2</v>
      </c>
      <c r="F180" s="111" t="str">
        <f t="shared" si="12"/>
        <v>FSGT55478395</v>
      </c>
      <c r="G180" s="112" t="s">
        <v>102</v>
      </c>
      <c r="H180" s="112" t="s">
        <v>103</v>
      </c>
      <c r="I180" s="112" t="s">
        <v>79</v>
      </c>
      <c r="J180" s="112" t="s">
        <v>29</v>
      </c>
      <c r="K180" s="111" t="s">
        <v>1058</v>
      </c>
      <c r="L180" s="111" t="s">
        <v>1764</v>
      </c>
      <c r="M180" s="164">
        <v>28408</v>
      </c>
      <c r="N180" s="111">
        <v>2</v>
      </c>
      <c r="O180" s="163">
        <f t="shared" si="13"/>
        <v>0</v>
      </c>
      <c r="P180" s="163">
        <f t="shared" si="14"/>
        <v>0</v>
      </c>
      <c r="Q180" s="111" t="s">
        <v>512</v>
      </c>
    </row>
    <row r="181" spans="1:17" x14ac:dyDescent="0.25">
      <c r="A181" s="166" t="str">
        <f t="shared" si="10"/>
        <v>MENIER1</v>
      </c>
      <c r="B181" s="163">
        <f t="shared" si="11"/>
        <v>1</v>
      </c>
      <c r="F181" s="111" t="str">
        <f t="shared" si="12"/>
        <v>UFOLEP001_01165002</v>
      </c>
      <c r="G181" s="112" t="s">
        <v>82</v>
      </c>
      <c r="H181" s="112" t="s">
        <v>83</v>
      </c>
      <c r="I181" s="112" t="s">
        <v>62</v>
      </c>
      <c r="J181" s="112" t="s">
        <v>23</v>
      </c>
      <c r="K181" s="111" t="s">
        <v>11</v>
      </c>
      <c r="L181" s="111" t="s">
        <v>1284</v>
      </c>
      <c r="M181" s="164">
        <v>18964</v>
      </c>
      <c r="N181" s="111">
        <v>3</v>
      </c>
      <c r="O181" s="163">
        <f t="shared" si="13"/>
        <v>0</v>
      </c>
      <c r="P181" s="163">
        <f t="shared" si="14"/>
        <v>0</v>
      </c>
      <c r="Q181" s="111" t="s">
        <v>512</v>
      </c>
    </row>
    <row r="182" spans="1:17" x14ac:dyDescent="0.25">
      <c r="A182" s="166" t="str">
        <f t="shared" si="10"/>
        <v>MESSNER1</v>
      </c>
      <c r="B182" s="163">
        <f t="shared" si="11"/>
        <v>1</v>
      </c>
      <c r="F182" s="111" t="str">
        <f t="shared" si="12"/>
        <v>FSGT306594</v>
      </c>
      <c r="G182" s="112" t="s">
        <v>1909</v>
      </c>
      <c r="H182" s="112" t="s">
        <v>202</v>
      </c>
      <c r="I182" s="112" t="s">
        <v>318</v>
      </c>
      <c r="J182" s="112" t="s">
        <v>39</v>
      </c>
      <c r="K182" s="111" t="s">
        <v>1058</v>
      </c>
      <c r="L182" s="111" t="s">
        <v>1910</v>
      </c>
      <c r="M182" s="164">
        <v>21757</v>
      </c>
      <c r="N182" s="111">
        <v>3</v>
      </c>
      <c r="O182" s="163">
        <f t="shared" si="13"/>
        <v>0</v>
      </c>
      <c r="P182" s="163">
        <f t="shared" si="14"/>
        <v>0</v>
      </c>
      <c r="Q182" s="111" t="s">
        <v>512</v>
      </c>
    </row>
    <row r="183" spans="1:17" x14ac:dyDescent="0.25">
      <c r="A183" s="166" t="str">
        <f t="shared" si="10"/>
        <v>MEUNIER1</v>
      </c>
      <c r="B183" s="163">
        <f t="shared" si="11"/>
        <v>1</v>
      </c>
      <c r="F183" s="111" t="str">
        <f t="shared" si="12"/>
        <v>FSGT138981</v>
      </c>
      <c r="G183" s="112" t="s">
        <v>918</v>
      </c>
      <c r="H183" s="112" t="s">
        <v>171</v>
      </c>
      <c r="I183" s="112" t="s">
        <v>77</v>
      </c>
      <c r="J183" s="112" t="s">
        <v>39</v>
      </c>
      <c r="K183" s="111" t="s">
        <v>1058</v>
      </c>
      <c r="L183" s="111" t="s">
        <v>1727</v>
      </c>
      <c r="M183" s="164">
        <v>28224</v>
      </c>
      <c r="N183" s="111">
        <v>2</v>
      </c>
      <c r="O183" s="163">
        <f t="shared" si="13"/>
        <v>0</v>
      </c>
      <c r="P183" s="163">
        <f t="shared" si="14"/>
        <v>0</v>
      </c>
      <c r="Q183" s="111" t="s">
        <v>512</v>
      </c>
    </row>
    <row r="184" spans="1:17" x14ac:dyDescent="0.25">
      <c r="A184" s="166" t="str">
        <f t="shared" si="10"/>
        <v>MIEGE1</v>
      </c>
      <c r="B184" s="163">
        <f t="shared" si="11"/>
        <v>1</v>
      </c>
      <c r="F184" s="111" t="str">
        <f t="shared" si="12"/>
        <v>UFOLEP039_93272071</v>
      </c>
      <c r="G184" s="112" t="s">
        <v>1859</v>
      </c>
      <c r="H184" s="112" t="s">
        <v>202</v>
      </c>
      <c r="I184" s="112" t="s">
        <v>1146</v>
      </c>
      <c r="J184" s="112" t="s">
        <v>294</v>
      </c>
      <c r="K184" s="111" t="s">
        <v>11</v>
      </c>
      <c r="L184" s="111" t="s">
        <v>1860</v>
      </c>
      <c r="M184" s="164">
        <v>22088</v>
      </c>
      <c r="N184" s="111">
        <v>4</v>
      </c>
      <c r="O184" s="163">
        <f t="shared" si="13"/>
        <v>0</v>
      </c>
      <c r="P184" s="163">
        <f t="shared" si="14"/>
        <v>0</v>
      </c>
      <c r="Q184" s="111" t="s">
        <v>512</v>
      </c>
    </row>
    <row r="185" spans="1:17" x14ac:dyDescent="0.25">
      <c r="A185" s="166" t="str">
        <f t="shared" si="10"/>
        <v>MILLET1</v>
      </c>
      <c r="B185" s="163">
        <f t="shared" si="11"/>
        <v>1</v>
      </c>
      <c r="F185" s="111" t="str">
        <f t="shared" si="12"/>
        <v>UFOLEP001_59200421</v>
      </c>
      <c r="G185" s="112" t="s">
        <v>350</v>
      </c>
      <c r="H185" s="112" t="s">
        <v>59</v>
      </c>
      <c r="I185" s="112" t="s">
        <v>398</v>
      </c>
      <c r="J185" s="112" t="s">
        <v>23</v>
      </c>
      <c r="K185" s="111" t="s">
        <v>11</v>
      </c>
      <c r="L185" s="111" t="s">
        <v>1285</v>
      </c>
      <c r="M185" s="164">
        <v>20025</v>
      </c>
      <c r="N185" s="111">
        <v>4</v>
      </c>
      <c r="O185" s="163">
        <f t="shared" si="13"/>
        <v>0</v>
      </c>
      <c r="P185" s="163">
        <f t="shared" si="14"/>
        <v>0</v>
      </c>
      <c r="Q185" s="111" t="s">
        <v>512</v>
      </c>
    </row>
    <row r="186" spans="1:17" x14ac:dyDescent="0.25">
      <c r="A186" s="166" t="str">
        <f t="shared" si="10"/>
        <v>MONTARD1</v>
      </c>
      <c r="B186" s="163">
        <f t="shared" si="11"/>
        <v>1</v>
      </c>
      <c r="F186" s="111" t="str">
        <f t="shared" si="12"/>
        <v>UFOLEP001_71306758</v>
      </c>
      <c r="G186" s="112" t="s">
        <v>80</v>
      </c>
      <c r="H186" s="112" t="s">
        <v>81</v>
      </c>
      <c r="I186" s="112" t="s">
        <v>62</v>
      </c>
      <c r="J186" s="112" t="s">
        <v>23</v>
      </c>
      <c r="K186" s="111" t="s">
        <v>11</v>
      </c>
      <c r="L186" s="111" t="s">
        <v>1286</v>
      </c>
      <c r="M186" s="164">
        <v>15502</v>
      </c>
      <c r="N186" s="111">
        <v>5</v>
      </c>
      <c r="O186" s="163">
        <f t="shared" si="13"/>
        <v>0</v>
      </c>
      <c r="P186" s="163">
        <f t="shared" si="14"/>
        <v>0</v>
      </c>
      <c r="Q186" s="111" t="s">
        <v>512</v>
      </c>
    </row>
    <row r="187" spans="1:17" x14ac:dyDescent="0.25">
      <c r="A187" s="166" t="str">
        <f t="shared" si="10"/>
        <v>MOREL1</v>
      </c>
      <c r="B187" s="163">
        <f t="shared" si="11"/>
        <v>1</v>
      </c>
      <c r="F187" s="111" t="str">
        <f t="shared" si="12"/>
        <v>FSGT143628</v>
      </c>
      <c r="G187" s="112" t="s">
        <v>254</v>
      </c>
      <c r="H187" s="112" t="s">
        <v>61</v>
      </c>
      <c r="I187" s="112" t="s">
        <v>337</v>
      </c>
      <c r="J187" s="112" t="s">
        <v>39</v>
      </c>
      <c r="K187" s="111" t="s">
        <v>1058</v>
      </c>
      <c r="L187" s="111" t="s">
        <v>1882</v>
      </c>
      <c r="M187" s="164">
        <v>22276</v>
      </c>
      <c r="N187" s="111">
        <v>4</v>
      </c>
      <c r="O187" s="163">
        <f t="shared" si="13"/>
        <v>0</v>
      </c>
      <c r="P187" s="163">
        <f t="shared" si="14"/>
        <v>0</v>
      </c>
      <c r="Q187" s="111" t="s">
        <v>512</v>
      </c>
    </row>
    <row r="188" spans="1:17" x14ac:dyDescent="0.25">
      <c r="A188" s="166" t="str">
        <f t="shared" si="10"/>
        <v>MORO1</v>
      </c>
      <c r="B188" s="163">
        <f t="shared" si="11"/>
        <v>1</v>
      </c>
      <c r="F188" s="111" t="str">
        <f t="shared" si="12"/>
        <v>FSGT144821</v>
      </c>
      <c r="G188" s="112" t="s">
        <v>255</v>
      </c>
      <c r="H188" s="112" t="s">
        <v>37</v>
      </c>
      <c r="I188" s="112" t="s">
        <v>328</v>
      </c>
      <c r="J188" s="112" t="s">
        <v>39</v>
      </c>
      <c r="K188" s="111" t="s">
        <v>1058</v>
      </c>
      <c r="L188" s="111" t="s">
        <v>1620</v>
      </c>
      <c r="M188" s="164">
        <v>22655</v>
      </c>
      <c r="N188" s="111">
        <v>5</v>
      </c>
      <c r="O188" s="163">
        <f t="shared" si="13"/>
        <v>0</v>
      </c>
      <c r="P188" s="163">
        <f t="shared" si="14"/>
        <v>0</v>
      </c>
      <c r="Q188" s="111" t="s">
        <v>512</v>
      </c>
    </row>
    <row r="189" spans="1:17" x14ac:dyDescent="0.25">
      <c r="A189" s="166" t="str">
        <f t="shared" si="10"/>
        <v>MOSCATO1</v>
      </c>
      <c r="B189" s="163">
        <f t="shared" si="11"/>
        <v>1</v>
      </c>
      <c r="F189" s="111" t="str">
        <f t="shared" si="12"/>
        <v>UFOLEP071_96267341</v>
      </c>
      <c r="G189" s="112" t="s">
        <v>1378</v>
      </c>
      <c r="H189" s="112" t="s">
        <v>247</v>
      </c>
      <c r="I189" s="112" t="s">
        <v>333</v>
      </c>
      <c r="J189" s="112" t="s">
        <v>43</v>
      </c>
      <c r="K189" s="111" t="s">
        <v>11</v>
      </c>
      <c r="L189" s="111" t="s">
        <v>1379</v>
      </c>
      <c r="M189" s="164">
        <v>16843</v>
      </c>
      <c r="N189" s="111">
        <v>4</v>
      </c>
      <c r="O189" s="163">
        <f t="shared" si="13"/>
        <v>0</v>
      </c>
      <c r="P189" s="163">
        <f t="shared" si="14"/>
        <v>0</v>
      </c>
      <c r="Q189" s="111" t="s">
        <v>512</v>
      </c>
    </row>
    <row r="190" spans="1:17" x14ac:dyDescent="0.25">
      <c r="A190" s="166" t="str">
        <f t="shared" si="10"/>
        <v>MOULIN1</v>
      </c>
      <c r="B190" s="163">
        <f t="shared" si="11"/>
        <v>1</v>
      </c>
      <c r="F190" s="111" t="str">
        <f t="shared" si="12"/>
        <v>FSGT161812</v>
      </c>
      <c r="G190" s="112" t="s">
        <v>1621</v>
      </c>
      <c r="H190" s="112" t="s">
        <v>256</v>
      </c>
      <c r="I190" s="112" t="s">
        <v>1583</v>
      </c>
      <c r="J190" s="112" t="s">
        <v>39</v>
      </c>
      <c r="K190" s="111" t="s">
        <v>1058</v>
      </c>
      <c r="L190" s="111" t="s">
        <v>1622</v>
      </c>
      <c r="M190" s="164">
        <v>24066</v>
      </c>
      <c r="N190" s="111">
        <v>3</v>
      </c>
      <c r="O190" s="163">
        <f t="shared" si="13"/>
        <v>0</v>
      </c>
      <c r="P190" s="163">
        <f t="shared" si="14"/>
        <v>0</v>
      </c>
      <c r="Q190" s="111" t="s">
        <v>512</v>
      </c>
    </row>
    <row r="191" spans="1:17" x14ac:dyDescent="0.25">
      <c r="A191" s="166" t="str">
        <f t="shared" si="10"/>
        <v>NAVARRO1</v>
      </c>
      <c r="B191" s="163">
        <f t="shared" si="11"/>
        <v>1</v>
      </c>
      <c r="F191" s="111" t="str">
        <f t="shared" si="12"/>
        <v>UFOLEP069_20047394</v>
      </c>
      <c r="G191" s="112" t="s">
        <v>506</v>
      </c>
      <c r="H191" s="112" t="s">
        <v>151</v>
      </c>
      <c r="I191" s="112" t="s">
        <v>70</v>
      </c>
      <c r="J191" s="112" t="s">
        <v>29</v>
      </c>
      <c r="K191" s="111" t="s">
        <v>11</v>
      </c>
      <c r="L191" s="111" t="s">
        <v>1287</v>
      </c>
      <c r="M191" s="164">
        <v>19371</v>
      </c>
      <c r="N191" s="111">
        <v>2</v>
      </c>
      <c r="O191" s="163">
        <f t="shared" si="13"/>
        <v>0</v>
      </c>
      <c r="P191" s="163">
        <f t="shared" si="14"/>
        <v>0</v>
      </c>
      <c r="Q191" s="111" t="s">
        <v>512</v>
      </c>
    </row>
    <row r="192" spans="1:17" x14ac:dyDescent="0.25">
      <c r="A192" s="166" t="str">
        <f t="shared" si="10"/>
        <v>NAZARET1</v>
      </c>
      <c r="B192" s="163">
        <f t="shared" si="11"/>
        <v>1</v>
      </c>
      <c r="F192" s="111" t="str">
        <f t="shared" si="12"/>
        <v>UFOLEP001_71303078</v>
      </c>
      <c r="G192" s="112" t="s">
        <v>1288</v>
      </c>
      <c r="H192" s="112" t="s">
        <v>115</v>
      </c>
      <c r="I192" s="112" t="s">
        <v>62</v>
      </c>
      <c r="J192" s="112" t="s">
        <v>23</v>
      </c>
      <c r="K192" s="111" t="s">
        <v>11</v>
      </c>
      <c r="L192" s="111" t="s">
        <v>1289</v>
      </c>
      <c r="M192" s="164">
        <v>32280</v>
      </c>
      <c r="N192" s="111">
        <v>3</v>
      </c>
      <c r="O192" s="163">
        <f t="shared" si="13"/>
        <v>0</v>
      </c>
      <c r="P192" s="163">
        <f t="shared" si="14"/>
        <v>0</v>
      </c>
      <c r="Q192" s="111" t="s">
        <v>512</v>
      </c>
    </row>
    <row r="193" spans="1:17" x14ac:dyDescent="0.25">
      <c r="A193" s="166" t="str">
        <f t="shared" si="10"/>
        <v>NICOLAS1</v>
      </c>
      <c r="B193" s="163">
        <f t="shared" si="11"/>
        <v>1</v>
      </c>
      <c r="F193" s="111" t="str">
        <f t="shared" si="12"/>
        <v>FSGT55545354</v>
      </c>
      <c r="G193" s="112" t="s">
        <v>259</v>
      </c>
      <c r="H193" s="112" t="s">
        <v>95</v>
      </c>
      <c r="I193" s="112" t="s">
        <v>329</v>
      </c>
      <c r="J193" s="112" t="s">
        <v>294</v>
      </c>
      <c r="K193" s="111" t="s">
        <v>1058</v>
      </c>
      <c r="L193" s="111" t="s">
        <v>1290</v>
      </c>
      <c r="M193" s="164">
        <v>23144</v>
      </c>
      <c r="N193" s="111">
        <v>3</v>
      </c>
      <c r="O193" s="163">
        <f t="shared" si="13"/>
        <v>0</v>
      </c>
      <c r="P193" s="163">
        <f t="shared" si="14"/>
        <v>0</v>
      </c>
      <c r="Q193" s="111" t="s">
        <v>512</v>
      </c>
    </row>
    <row r="194" spans="1:17" x14ac:dyDescent="0.25">
      <c r="A194" s="166" t="str">
        <f t="shared" ref="A194:A256" si="15">CONCATENATE(G194,B194)</f>
        <v>NICOLLE1</v>
      </c>
      <c r="B194" s="163">
        <f t="shared" ref="B194:B256" si="16">IF(G194&lt;&gt;G193,1,(B193+1))</f>
        <v>1</v>
      </c>
      <c r="F194" s="111" t="str">
        <f t="shared" ref="F194:F256" si="17">CONCATENATE(K194,L194)</f>
        <v>FSGT55537592</v>
      </c>
      <c r="G194" s="112" t="s">
        <v>71</v>
      </c>
      <c r="H194" s="112" t="s">
        <v>31</v>
      </c>
      <c r="I194" s="112" t="s">
        <v>86</v>
      </c>
      <c r="J194" s="112" t="s">
        <v>35</v>
      </c>
      <c r="K194" s="111" t="s">
        <v>1058</v>
      </c>
      <c r="L194" s="111" t="s">
        <v>1765</v>
      </c>
      <c r="M194" s="164">
        <v>23956</v>
      </c>
      <c r="N194" s="111">
        <v>2</v>
      </c>
      <c r="O194" s="163">
        <f t="shared" si="13"/>
        <v>0</v>
      </c>
      <c r="P194" s="163">
        <f t="shared" si="14"/>
        <v>0</v>
      </c>
      <c r="Q194" s="111" t="s">
        <v>512</v>
      </c>
    </row>
    <row r="195" spans="1:17" x14ac:dyDescent="0.25">
      <c r="A195" s="166" t="str">
        <f t="shared" si="15"/>
        <v>NICOLLE2</v>
      </c>
      <c r="B195" s="163">
        <f t="shared" si="16"/>
        <v>2</v>
      </c>
      <c r="F195" s="111" t="str">
        <f t="shared" si="17"/>
        <v>UFOLEP021_59120776</v>
      </c>
      <c r="G195" s="112" t="s">
        <v>71</v>
      </c>
      <c r="H195" s="112" t="s">
        <v>219</v>
      </c>
      <c r="I195" s="112" t="s">
        <v>332</v>
      </c>
      <c r="J195" s="112" t="s">
        <v>35</v>
      </c>
      <c r="K195" s="111" t="s">
        <v>11</v>
      </c>
      <c r="L195" s="111" t="s">
        <v>1825</v>
      </c>
      <c r="M195" s="164">
        <v>27177</v>
      </c>
      <c r="N195" s="111">
        <v>2</v>
      </c>
      <c r="O195" s="163">
        <f t="shared" ref="O195:O258" si="18">IF(N195="F","F",0)</f>
        <v>0</v>
      </c>
      <c r="P195" s="163">
        <f t="shared" ref="P195:P258" si="19">IF(N195="M","M",0)</f>
        <v>0</v>
      </c>
      <c r="Q195" s="111" t="s">
        <v>512</v>
      </c>
    </row>
    <row r="196" spans="1:17" x14ac:dyDescent="0.25">
      <c r="A196" s="166" t="str">
        <f t="shared" si="15"/>
        <v>NOLLOT1</v>
      </c>
      <c r="B196" s="163">
        <f t="shared" si="16"/>
        <v>1</v>
      </c>
      <c r="F196" s="111" t="str">
        <f t="shared" si="17"/>
        <v>FSGT304259</v>
      </c>
      <c r="G196" s="112" t="s">
        <v>130</v>
      </c>
      <c r="H196" s="112" t="s">
        <v>131</v>
      </c>
      <c r="I196" s="112" t="s">
        <v>132</v>
      </c>
      <c r="J196" s="112" t="s">
        <v>29</v>
      </c>
      <c r="K196" s="111" t="s">
        <v>1058</v>
      </c>
      <c r="L196" s="111" t="s">
        <v>1291</v>
      </c>
      <c r="M196" s="164">
        <v>18899</v>
      </c>
      <c r="N196" s="111">
        <v>3</v>
      </c>
      <c r="O196" s="163">
        <f t="shared" si="18"/>
        <v>0</v>
      </c>
      <c r="P196" s="163">
        <f t="shared" si="19"/>
        <v>0</v>
      </c>
      <c r="Q196" s="111" t="s">
        <v>512</v>
      </c>
    </row>
    <row r="197" spans="1:17" x14ac:dyDescent="0.25">
      <c r="A197" s="166" t="str">
        <f t="shared" si="15"/>
        <v>NOLLOT2</v>
      </c>
      <c r="B197" s="163">
        <f t="shared" si="16"/>
        <v>2</v>
      </c>
      <c r="F197" s="111" t="str">
        <f t="shared" si="17"/>
        <v>FSGT423038</v>
      </c>
      <c r="G197" s="112" t="s">
        <v>130</v>
      </c>
      <c r="H197" s="112" t="s">
        <v>1826</v>
      </c>
      <c r="I197" s="112" t="s">
        <v>28</v>
      </c>
      <c r="J197" s="112" t="s">
        <v>29</v>
      </c>
      <c r="K197" s="111" t="s">
        <v>1058</v>
      </c>
      <c r="L197" s="111" t="s">
        <v>1292</v>
      </c>
      <c r="M197" s="164">
        <v>36187</v>
      </c>
      <c r="N197" s="111">
        <v>5</v>
      </c>
      <c r="O197" s="163">
        <f t="shared" si="18"/>
        <v>0</v>
      </c>
      <c r="P197" s="163">
        <f t="shared" si="19"/>
        <v>0</v>
      </c>
      <c r="Q197" s="111" t="s">
        <v>512</v>
      </c>
    </row>
    <row r="198" spans="1:17" x14ac:dyDescent="0.25">
      <c r="A198" s="166" t="str">
        <f t="shared" si="15"/>
        <v>ORY1</v>
      </c>
      <c r="B198" s="163">
        <f t="shared" si="16"/>
        <v>1</v>
      </c>
      <c r="F198" s="111" t="str">
        <f t="shared" si="17"/>
        <v>FSGT138983</v>
      </c>
      <c r="G198" s="112" t="s">
        <v>1741</v>
      </c>
      <c r="H198" s="112" t="s">
        <v>95</v>
      </c>
      <c r="I198" s="112" t="s">
        <v>322</v>
      </c>
      <c r="J198" s="112" t="s">
        <v>39</v>
      </c>
      <c r="K198" s="111" t="s">
        <v>1058</v>
      </c>
      <c r="L198" s="111" t="s">
        <v>1742</v>
      </c>
      <c r="M198" s="164">
        <v>21336</v>
      </c>
      <c r="N198" s="111">
        <v>5</v>
      </c>
      <c r="O198" s="163">
        <f t="shared" si="18"/>
        <v>0</v>
      </c>
      <c r="P198" s="163">
        <f t="shared" si="19"/>
        <v>0</v>
      </c>
      <c r="Q198" s="111" t="s">
        <v>512</v>
      </c>
    </row>
    <row r="199" spans="1:17" x14ac:dyDescent="0.25">
      <c r="A199" s="166" t="str">
        <f t="shared" si="15"/>
        <v>PAILLISSE1</v>
      </c>
      <c r="B199" s="163">
        <f t="shared" si="16"/>
        <v>1</v>
      </c>
      <c r="F199" s="111" t="str">
        <f t="shared" si="17"/>
        <v>FSGT356490</v>
      </c>
      <c r="G199" s="112" t="s">
        <v>1623</v>
      </c>
      <c r="H199" s="112" t="s">
        <v>515</v>
      </c>
      <c r="I199" s="112" t="s">
        <v>132</v>
      </c>
      <c r="J199" s="112" t="s">
        <v>29</v>
      </c>
      <c r="K199" s="111" t="s">
        <v>1058</v>
      </c>
      <c r="L199" s="111" t="s">
        <v>1624</v>
      </c>
      <c r="M199" s="164">
        <v>24457</v>
      </c>
      <c r="N199" s="111">
        <v>3</v>
      </c>
      <c r="O199" s="163">
        <f t="shared" si="18"/>
        <v>0</v>
      </c>
      <c r="P199" s="163">
        <f t="shared" si="19"/>
        <v>0</v>
      </c>
      <c r="Q199" s="111" t="s">
        <v>512</v>
      </c>
    </row>
    <row r="200" spans="1:17" x14ac:dyDescent="0.25">
      <c r="A200" s="166" t="str">
        <f t="shared" si="15"/>
        <v>PATAY1</v>
      </c>
      <c r="B200" s="163">
        <f t="shared" si="16"/>
        <v>1</v>
      </c>
      <c r="F200" s="111" t="str">
        <f t="shared" si="17"/>
        <v>UFOLEP069_20042317</v>
      </c>
      <c r="G200" s="112" t="s">
        <v>408</v>
      </c>
      <c r="H200" s="112" t="s">
        <v>410</v>
      </c>
      <c r="I200" s="112" t="s">
        <v>1336</v>
      </c>
      <c r="J200" s="112" t="s">
        <v>29</v>
      </c>
      <c r="K200" s="111" t="s">
        <v>11</v>
      </c>
      <c r="L200" s="111" t="s">
        <v>1883</v>
      </c>
      <c r="M200" s="164">
        <v>25717</v>
      </c>
      <c r="N200" s="111">
        <v>1</v>
      </c>
      <c r="O200" s="163">
        <f t="shared" si="18"/>
        <v>0</v>
      </c>
      <c r="P200" s="163">
        <f t="shared" si="19"/>
        <v>0</v>
      </c>
      <c r="Q200" s="111" t="s">
        <v>512</v>
      </c>
    </row>
    <row r="201" spans="1:17" x14ac:dyDescent="0.25">
      <c r="A201" s="166" t="str">
        <f t="shared" si="15"/>
        <v>PATRU1</v>
      </c>
      <c r="B201" s="163">
        <f t="shared" si="16"/>
        <v>1</v>
      </c>
      <c r="F201" s="111" t="str">
        <f t="shared" si="17"/>
        <v>UFOLEP001_45036718</v>
      </c>
      <c r="G201" s="112" t="s">
        <v>528</v>
      </c>
      <c r="H201" s="112" t="s">
        <v>202</v>
      </c>
      <c r="I201" s="112" t="s">
        <v>320</v>
      </c>
      <c r="J201" s="112" t="s">
        <v>23</v>
      </c>
      <c r="K201" s="111" t="s">
        <v>11</v>
      </c>
      <c r="L201" s="111" t="s">
        <v>1293</v>
      </c>
      <c r="M201" s="164">
        <v>20962</v>
      </c>
      <c r="N201" s="111">
        <v>3</v>
      </c>
      <c r="O201" s="163">
        <f t="shared" si="18"/>
        <v>0</v>
      </c>
      <c r="P201" s="163">
        <f t="shared" si="19"/>
        <v>0</v>
      </c>
      <c r="Q201" s="111" t="s">
        <v>512</v>
      </c>
    </row>
    <row r="202" spans="1:17" x14ac:dyDescent="0.25">
      <c r="A202" s="166" t="str">
        <f t="shared" si="15"/>
        <v>PEDRO1</v>
      </c>
      <c r="B202" s="163">
        <f t="shared" si="16"/>
        <v>1</v>
      </c>
      <c r="F202" s="111" t="str">
        <f t="shared" si="17"/>
        <v>FSGT440097</v>
      </c>
      <c r="G202" s="112" t="s">
        <v>1625</v>
      </c>
      <c r="H202" s="112" t="s">
        <v>1626</v>
      </c>
      <c r="I202" s="112" t="s">
        <v>28</v>
      </c>
      <c r="J202" s="112" t="s">
        <v>29</v>
      </c>
      <c r="K202" s="111" t="s">
        <v>1058</v>
      </c>
      <c r="L202" s="111" t="s">
        <v>1627</v>
      </c>
      <c r="M202" s="164">
        <v>23269</v>
      </c>
      <c r="N202" s="111">
        <v>3</v>
      </c>
      <c r="O202" s="163">
        <f t="shared" si="18"/>
        <v>0</v>
      </c>
      <c r="P202" s="163">
        <f t="shared" si="19"/>
        <v>0</v>
      </c>
      <c r="Q202" s="111" t="s">
        <v>512</v>
      </c>
    </row>
    <row r="203" spans="1:17" x14ac:dyDescent="0.25">
      <c r="A203" s="166" t="str">
        <f t="shared" si="15"/>
        <v>PERDERISET1</v>
      </c>
      <c r="B203" s="163">
        <f t="shared" si="16"/>
        <v>1</v>
      </c>
      <c r="F203" s="111" t="str">
        <f t="shared" si="17"/>
        <v>FSGT55537600</v>
      </c>
      <c r="G203" s="112" t="s">
        <v>55</v>
      </c>
      <c r="H203" s="112" t="s">
        <v>44</v>
      </c>
      <c r="I203" s="112" t="s">
        <v>1258</v>
      </c>
      <c r="J203" s="112" t="s">
        <v>35</v>
      </c>
      <c r="K203" s="111" t="s">
        <v>1058</v>
      </c>
      <c r="L203" s="111" t="s">
        <v>1294</v>
      </c>
      <c r="M203" s="164">
        <v>29087</v>
      </c>
      <c r="N203" s="111">
        <v>3</v>
      </c>
      <c r="O203" s="163">
        <f t="shared" si="18"/>
        <v>0</v>
      </c>
      <c r="P203" s="163">
        <f t="shared" si="19"/>
        <v>0</v>
      </c>
      <c r="Q203" s="111" t="s">
        <v>512</v>
      </c>
    </row>
    <row r="204" spans="1:17" x14ac:dyDescent="0.25">
      <c r="A204" s="166" t="str">
        <f t="shared" si="15"/>
        <v>PETILLAT1</v>
      </c>
      <c r="B204" s="163">
        <f t="shared" si="16"/>
        <v>1</v>
      </c>
      <c r="F204" s="111" t="str">
        <f t="shared" si="17"/>
        <v>FSGT502286</v>
      </c>
      <c r="G204" s="112" t="s">
        <v>1911</v>
      </c>
      <c r="H204" s="112" t="s">
        <v>37</v>
      </c>
      <c r="I204" s="112" t="s">
        <v>559</v>
      </c>
      <c r="J204" s="112" t="s">
        <v>35</v>
      </c>
      <c r="K204" s="111" t="s">
        <v>1058</v>
      </c>
      <c r="L204" s="111" t="s">
        <v>1912</v>
      </c>
      <c r="M204" s="164">
        <v>21877</v>
      </c>
      <c r="N204" s="111">
        <v>3</v>
      </c>
      <c r="O204" s="163">
        <f t="shared" si="18"/>
        <v>0</v>
      </c>
      <c r="P204" s="163">
        <f t="shared" si="19"/>
        <v>0</v>
      </c>
      <c r="Q204" s="111" t="s">
        <v>512</v>
      </c>
    </row>
    <row r="205" spans="1:17" x14ac:dyDescent="0.25">
      <c r="A205" s="166" t="str">
        <f t="shared" si="15"/>
        <v>PETITJEAN1</v>
      </c>
      <c r="B205" s="163">
        <f t="shared" si="16"/>
        <v>1</v>
      </c>
      <c r="F205" s="111" t="str">
        <f t="shared" si="17"/>
        <v>FSGT372849</v>
      </c>
      <c r="G205" s="112" t="s">
        <v>353</v>
      </c>
      <c r="H205" s="112" t="s">
        <v>27</v>
      </c>
      <c r="I205" s="112" t="s">
        <v>561</v>
      </c>
      <c r="J205" s="112" t="s">
        <v>29</v>
      </c>
      <c r="K205" s="111" t="s">
        <v>1058</v>
      </c>
      <c r="L205" s="111" t="s">
        <v>1884</v>
      </c>
      <c r="M205" s="164">
        <v>27563</v>
      </c>
      <c r="N205" s="111">
        <v>1</v>
      </c>
      <c r="O205" s="163">
        <f t="shared" si="18"/>
        <v>0</v>
      </c>
      <c r="P205" s="163">
        <f t="shared" si="19"/>
        <v>0</v>
      </c>
      <c r="Q205" s="111" t="s">
        <v>512</v>
      </c>
    </row>
    <row r="206" spans="1:17" x14ac:dyDescent="0.25">
      <c r="A206" s="166" t="str">
        <f t="shared" si="15"/>
        <v>PIGNER1</v>
      </c>
      <c r="B206" s="163">
        <f t="shared" si="16"/>
        <v>1</v>
      </c>
      <c r="F206" s="111" t="str">
        <f t="shared" si="17"/>
        <v>FSGT430578</v>
      </c>
      <c r="G206" s="112" t="s">
        <v>1885</v>
      </c>
      <c r="H206" s="112" t="s">
        <v>24</v>
      </c>
      <c r="I206" s="112" t="s">
        <v>1886</v>
      </c>
      <c r="J206" s="112" t="s">
        <v>29</v>
      </c>
      <c r="K206" s="111" t="s">
        <v>1058</v>
      </c>
      <c r="L206" s="111" t="s">
        <v>1887</v>
      </c>
      <c r="M206" s="164">
        <v>19951</v>
      </c>
      <c r="N206" s="111">
        <v>5</v>
      </c>
      <c r="O206" s="163">
        <f t="shared" si="18"/>
        <v>0</v>
      </c>
      <c r="P206" s="163">
        <f t="shared" si="19"/>
        <v>0</v>
      </c>
      <c r="Q206" s="111" t="s">
        <v>512</v>
      </c>
    </row>
    <row r="207" spans="1:17" x14ac:dyDescent="0.25">
      <c r="A207" s="166" t="str">
        <f t="shared" si="15"/>
        <v>PIRAT1</v>
      </c>
      <c r="B207" s="163">
        <f t="shared" si="16"/>
        <v>1</v>
      </c>
      <c r="F207" s="111" t="str">
        <f t="shared" si="17"/>
        <v>FSGT229861</v>
      </c>
      <c r="G207" s="112" t="s">
        <v>974</v>
      </c>
      <c r="H207" s="112" t="s">
        <v>1628</v>
      </c>
      <c r="I207" s="112" t="s">
        <v>132</v>
      </c>
      <c r="J207" s="112" t="s">
        <v>29</v>
      </c>
      <c r="K207" s="111" t="s">
        <v>1058</v>
      </c>
      <c r="L207" s="111" t="s">
        <v>1629</v>
      </c>
      <c r="M207" s="164">
        <v>17209</v>
      </c>
      <c r="N207" s="111">
        <v>4</v>
      </c>
      <c r="O207" s="163">
        <f t="shared" si="18"/>
        <v>0</v>
      </c>
      <c r="P207" s="163">
        <f t="shared" si="19"/>
        <v>0</v>
      </c>
      <c r="Q207" s="111" t="s">
        <v>512</v>
      </c>
    </row>
    <row r="208" spans="1:17" x14ac:dyDescent="0.25">
      <c r="A208" s="166" t="str">
        <f t="shared" si="15"/>
        <v>PITTET1</v>
      </c>
      <c r="B208" s="163">
        <f t="shared" si="16"/>
        <v>1</v>
      </c>
      <c r="F208" s="111" t="str">
        <f t="shared" si="17"/>
        <v>UFOLEP021_53030696</v>
      </c>
      <c r="G208" s="112" t="s">
        <v>63</v>
      </c>
      <c r="H208" s="112" t="s">
        <v>81</v>
      </c>
      <c r="I208" s="112" t="s">
        <v>64</v>
      </c>
      <c r="J208" s="112" t="s">
        <v>35</v>
      </c>
      <c r="K208" s="111" t="s">
        <v>11</v>
      </c>
      <c r="L208" s="111" t="s">
        <v>1295</v>
      </c>
      <c r="M208" s="164">
        <v>19137</v>
      </c>
      <c r="N208" s="111">
        <v>5</v>
      </c>
      <c r="O208" s="163">
        <f t="shared" si="18"/>
        <v>0</v>
      </c>
      <c r="P208" s="163">
        <f t="shared" si="19"/>
        <v>0</v>
      </c>
      <c r="Q208" s="111" t="s">
        <v>512</v>
      </c>
    </row>
    <row r="209" spans="1:17" x14ac:dyDescent="0.25">
      <c r="A209" s="166" t="str">
        <f t="shared" si="15"/>
        <v>POLLET1</v>
      </c>
      <c r="B209" s="163">
        <f t="shared" si="16"/>
        <v>1</v>
      </c>
      <c r="F209" s="111" t="str">
        <f t="shared" si="17"/>
        <v>FSGT55541805</v>
      </c>
      <c r="G209" s="112" t="s">
        <v>1296</v>
      </c>
      <c r="H209" s="112" t="s">
        <v>139</v>
      </c>
      <c r="I209" s="112" t="s">
        <v>1218</v>
      </c>
      <c r="J209" s="112" t="s">
        <v>1219</v>
      </c>
      <c r="K209" s="111" t="s">
        <v>1058</v>
      </c>
      <c r="L209" s="111" t="s">
        <v>1297</v>
      </c>
      <c r="M209" s="164">
        <v>17030</v>
      </c>
      <c r="N209" s="111">
        <v>5</v>
      </c>
      <c r="O209" s="163">
        <f t="shared" si="18"/>
        <v>0</v>
      </c>
      <c r="P209" s="163">
        <f t="shared" si="19"/>
        <v>0</v>
      </c>
      <c r="Q209" s="111" t="s">
        <v>512</v>
      </c>
    </row>
    <row r="210" spans="1:17" x14ac:dyDescent="0.25">
      <c r="A210" s="166" t="str">
        <f t="shared" si="15"/>
        <v>POMMIER1</v>
      </c>
      <c r="B210" s="163">
        <f t="shared" si="16"/>
        <v>1</v>
      </c>
      <c r="F210" s="111" t="str">
        <f t="shared" si="17"/>
        <v>UFOLEP001_59201031</v>
      </c>
      <c r="G210" s="112" t="s">
        <v>601</v>
      </c>
      <c r="H210" s="112" t="s">
        <v>602</v>
      </c>
      <c r="I210" s="112" t="s">
        <v>320</v>
      </c>
      <c r="J210" s="112" t="s">
        <v>23</v>
      </c>
      <c r="K210" s="111" t="s">
        <v>11</v>
      </c>
      <c r="L210" s="111" t="s">
        <v>1298</v>
      </c>
      <c r="M210" s="164">
        <v>21026</v>
      </c>
      <c r="N210" s="111">
        <v>6</v>
      </c>
      <c r="O210" s="163">
        <f t="shared" si="18"/>
        <v>0</v>
      </c>
      <c r="P210" s="163">
        <f t="shared" si="19"/>
        <v>0</v>
      </c>
      <c r="Q210" s="111" t="s">
        <v>512</v>
      </c>
    </row>
    <row r="211" spans="1:17" x14ac:dyDescent="0.25">
      <c r="A211" s="166" t="str">
        <f t="shared" si="15"/>
        <v>PONCIN1</v>
      </c>
      <c r="B211" s="163">
        <f t="shared" si="16"/>
        <v>1</v>
      </c>
      <c r="F211" s="111" t="str">
        <f t="shared" si="17"/>
        <v>UFOLEP001_20010857</v>
      </c>
      <c r="G211" s="112" t="s">
        <v>1888</v>
      </c>
      <c r="H211" s="112" t="s">
        <v>21</v>
      </c>
      <c r="I211" s="112" t="s">
        <v>1224</v>
      </c>
      <c r="J211" s="112" t="s">
        <v>23</v>
      </c>
      <c r="K211" s="111" t="s">
        <v>11</v>
      </c>
      <c r="L211" s="111" t="s">
        <v>1889</v>
      </c>
      <c r="M211" s="164">
        <v>21068</v>
      </c>
      <c r="N211" s="111">
        <v>5</v>
      </c>
      <c r="O211" s="163">
        <f t="shared" si="18"/>
        <v>0</v>
      </c>
      <c r="P211" s="163">
        <f t="shared" si="19"/>
        <v>0</v>
      </c>
      <c r="Q211" s="111" t="s">
        <v>512</v>
      </c>
    </row>
    <row r="212" spans="1:17" x14ac:dyDescent="0.25">
      <c r="A212" s="166" t="str">
        <f t="shared" si="15"/>
        <v>PORCIN1</v>
      </c>
      <c r="B212" s="163">
        <f t="shared" si="16"/>
        <v>1</v>
      </c>
      <c r="F212" s="111" t="str">
        <f t="shared" si="17"/>
        <v>UFOLEP001_20010035</v>
      </c>
      <c r="G212" s="112" t="s">
        <v>396</v>
      </c>
      <c r="H212" s="112" t="s">
        <v>192</v>
      </c>
      <c r="I212" s="112" t="s">
        <v>397</v>
      </c>
      <c r="J212" s="112" t="s">
        <v>23</v>
      </c>
      <c r="K212" s="111" t="s">
        <v>11</v>
      </c>
      <c r="L212" s="111" t="s">
        <v>1913</v>
      </c>
      <c r="M212" s="164">
        <v>24830</v>
      </c>
      <c r="N212" s="111">
        <v>5</v>
      </c>
      <c r="O212" s="163">
        <f t="shared" si="18"/>
        <v>0</v>
      </c>
      <c r="P212" s="163">
        <f t="shared" si="19"/>
        <v>0</v>
      </c>
      <c r="Q212" s="111" t="s">
        <v>512</v>
      </c>
    </row>
    <row r="213" spans="1:17" x14ac:dyDescent="0.25">
      <c r="A213" s="166" t="str">
        <f t="shared" si="15"/>
        <v>PREAUD1</v>
      </c>
      <c r="B213" s="163">
        <f t="shared" si="16"/>
        <v>1</v>
      </c>
      <c r="F213" s="111" t="str">
        <f t="shared" si="17"/>
        <v>FSGT229238</v>
      </c>
      <c r="G213" s="112" t="s">
        <v>111</v>
      </c>
      <c r="H213" s="112" t="s">
        <v>101</v>
      </c>
      <c r="I213" s="112" t="s">
        <v>105</v>
      </c>
      <c r="J213" s="112" t="s">
        <v>39</v>
      </c>
      <c r="K213" s="111" t="s">
        <v>1058</v>
      </c>
      <c r="L213" s="111" t="s">
        <v>1299</v>
      </c>
      <c r="M213" s="164">
        <v>17927</v>
      </c>
      <c r="N213" s="111">
        <v>4</v>
      </c>
      <c r="O213" s="163">
        <f t="shared" si="18"/>
        <v>0</v>
      </c>
      <c r="P213" s="163">
        <f t="shared" si="19"/>
        <v>0</v>
      </c>
      <c r="Q213" s="111" t="s">
        <v>512</v>
      </c>
    </row>
    <row r="214" spans="1:17" x14ac:dyDescent="0.25">
      <c r="A214" s="166" t="str">
        <f t="shared" si="15"/>
        <v>PROST1</v>
      </c>
      <c r="B214" s="163">
        <f t="shared" si="16"/>
        <v>1</v>
      </c>
      <c r="F214" s="111" t="str">
        <f t="shared" si="17"/>
        <v>FSGT143658</v>
      </c>
      <c r="G214" s="112" t="s">
        <v>112</v>
      </c>
      <c r="H214" s="112" t="s">
        <v>113</v>
      </c>
      <c r="I214" s="112" t="s">
        <v>105</v>
      </c>
      <c r="J214" s="112" t="s">
        <v>39</v>
      </c>
      <c r="K214" s="111" t="s">
        <v>1058</v>
      </c>
      <c r="L214" s="111" t="s">
        <v>1300</v>
      </c>
      <c r="M214" s="164">
        <v>27055</v>
      </c>
      <c r="N214" s="111">
        <v>4</v>
      </c>
      <c r="O214" s="163">
        <f t="shared" si="18"/>
        <v>0</v>
      </c>
      <c r="P214" s="163">
        <f t="shared" si="19"/>
        <v>0</v>
      </c>
      <c r="Q214" s="111" t="s">
        <v>512</v>
      </c>
    </row>
    <row r="215" spans="1:17" x14ac:dyDescent="0.25">
      <c r="A215" s="166" t="str">
        <f t="shared" si="15"/>
        <v>PROST2</v>
      </c>
      <c r="B215" s="163">
        <f t="shared" si="16"/>
        <v>2</v>
      </c>
      <c r="F215" s="111" t="str">
        <f t="shared" si="17"/>
        <v>UFOLEP021_40184362</v>
      </c>
      <c r="G215" s="112" t="s">
        <v>112</v>
      </c>
      <c r="H215" s="112" t="s">
        <v>171</v>
      </c>
      <c r="I215" s="112" t="s">
        <v>64</v>
      </c>
      <c r="J215" s="112" t="s">
        <v>35</v>
      </c>
      <c r="K215" s="111" t="s">
        <v>11</v>
      </c>
      <c r="L215" s="111" t="s">
        <v>1630</v>
      </c>
      <c r="M215" s="164">
        <v>25978</v>
      </c>
      <c r="N215" s="111">
        <v>3</v>
      </c>
      <c r="O215" s="163">
        <f t="shared" si="18"/>
        <v>0</v>
      </c>
      <c r="P215" s="163">
        <f t="shared" si="19"/>
        <v>0</v>
      </c>
      <c r="Q215" s="111" t="s">
        <v>512</v>
      </c>
    </row>
    <row r="216" spans="1:17" x14ac:dyDescent="0.25">
      <c r="A216" s="166" t="str">
        <f t="shared" si="15"/>
        <v>QUIGNARD1</v>
      </c>
      <c r="B216" s="163">
        <f t="shared" si="16"/>
        <v>1</v>
      </c>
      <c r="F216" s="111" t="str">
        <f t="shared" si="17"/>
        <v>FSGT55546321</v>
      </c>
      <c r="G216" s="112" t="s">
        <v>1631</v>
      </c>
      <c r="H216" s="112" t="s">
        <v>81</v>
      </c>
      <c r="I216" s="112" t="s">
        <v>1632</v>
      </c>
      <c r="J216" s="112" t="s">
        <v>35</v>
      </c>
      <c r="K216" s="111" t="s">
        <v>1058</v>
      </c>
      <c r="L216" s="111" t="s">
        <v>1633</v>
      </c>
      <c r="M216" s="164">
        <v>16636</v>
      </c>
      <c r="N216" s="111">
        <v>5</v>
      </c>
      <c r="O216" s="163">
        <f t="shared" si="18"/>
        <v>0</v>
      </c>
      <c r="P216" s="163">
        <f t="shared" si="19"/>
        <v>0</v>
      </c>
      <c r="Q216" s="111" t="s">
        <v>512</v>
      </c>
    </row>
    <row r="217" spans="1:17" x14ac:dyDescent="0.25">
      <c r="A217" s="166" t="str">
        <f t="shared" si="15"/>
        <v>QUIGNARD2</v>
      </c>
      <c r="B217" s="163">
        <f t="shared" si="16"/>
        <v>2</v>
      </c>
      <c r="F217" s="111" t="str">
        <f t="shared" si="17"/>
        <v>UFOLEP021_10033895</v>
      </c>
      <c r="G217" s="112" t="s">
        <v>1631</v>
      </c>
      <c r="H217" s="112" t="s">
        <v>1524</v>
      </c>
      <c r="I217" s="112" t="s">
        <v>1632</v>
      </c>
      <c r="J217" s="112" t="s">
        <v>35</v>
      </c>
      <c r="K217" s="111" t="s">
        <v>11</v>
      </c>
      <c r="L217" s="111" t="s">
        <v>1867</v>
      </c>
      <c r="M217" s="164">
        <v>35124</v>
      </c>
      <c r="N217" s="111">
        <v>3</v>
      </c>
      <c r="O217" s="163">
        <f t="shared" si="18"/>
        <v>0</v>
      </c>
      <c r="P217" s="163">
        <f t="shared" si="19"/>
        <v>0</v>
      </c>
      <c r="Q217" s="111" t="s">
        <v>512</v>
      </c>
    </row>
    <row r="218" spans="1:17" x14ac:dyDescent="0.25">
      <c r="A218" s="166" t="str">
        <f t="shared" si="15"/>
        <v>RABANY1</v>
      </c>
      <c r="B218" s="163">
        <f t="shared" si="16"/>
        <v>1</v>
      </c>
      <c r="F218" s="111" t="str">
        <f t="shared" si="17"/>
        <v>FSGT490706</v>
      </c>
      <c r="G218" s="112" t="s">
        <v>1827</v>
      </c>
      <c r="H218" s="112" t="s">
        <v>1366</v>
      </c>
      <c r="I218" s="112" t="s">
        <v>1828</v>
      </c>
      <c r="J218" s="112" t="s">
        <v>39</v>
      </c>
      <c r="K218" s="111" t="s">
        <v>1058</v>
      </c>
      <c r="L218" s="111" t="s">
        <v>1829</v>
      </c>
      <c r="M218" s="164">
        <v>24834</v>
      </c>
      <c r="N218" s="111">
        <v>1</v>
      </c>
      <c r="O218" s="163">
        <f t="shared" si="18"/>
        <v>0</v>
      </c>
      <c r="P218" s="163">
        <f t="shared" si="19"/>
        <v>0</v>
      </c>
      <c r="Q218" s="111" t="s">
        <v>512</v>
      </c>
    </row>
    <row r="219" spans="1:17" x14ac:dyDescent="0.25">
      <c r="A219" s="166" t="str">
        <f t="shared" si="15"/>
        <v>RAVIER1</v>
      </c>
      <c r="B219" s="163">
        <f t="shared" si="16"/>
        <v>1</v>
      </c>
      <c r="F219" s="111" t="str">
        <f t="shared" si="17"/>
        <v>FSGT55481304</v>
      </c>
      <c r="G219" s="112" t="s">
        <v>491</v>
      </c>
      <c r="H219" s="112" t="s">
        <v>131</v>
      </c>
      <c r="I219" s="112" t="s">
        <v>77</v>
      </c>
      <c r="J219" s="112" t="s">
        <v>39</v>
      </c>
      <c r="K219" s="111" t="s">
        <v>1058</v>
      </c>
      <c r="L219" s="111" t="s">
        <v>1890</v>
      </c>
      <c r="M219" s="164">
        <v>24950</v>
      </c>
      <c r="N219" s="111">
        <v>5</v>
      </c>
      <c r="O219" s="163">
        <f t="shared" si="18"/>
        <v>0</v>
      </c>
      <c r="P219" s="163">
        <f t="shared" si="19"/>
        <v>0</v>
      </c>
      <c r="Q219" s="111" t="s">
        <v>512</v>
      </c>
    </row>
    <row r="220" spans="1:17" x14ac:dyDescent="0.25">
      <c r="A220" s="166" t="str">
        <f t="shared" si="15"/>
        <v>RAVINET1</v>
      </c>
      <c r="B220" s="163">
        <f t="shared" si="16"/>
        <v>1</v>
      </c>
      <c r="F220" s="111" t="str">
        <f t="shared" si="17"/>
        <v>UFOLEP001_71315772</v>
      </c>
      <c r="G220" s="112" t="s">
        <v>1301</v>
      </c>
      <c r="H220" s="112" t="s">
        <v>352</v>
      </c>
      <c r="I220" s="112" t="s">
        <v>1172</v>
      </c>
      <c r="J220" s="112" t="s">
        <v>23</v>
      </c>
      <c r="K220" s="111" t="s">
        <v>11</v>
      </c>
      <c r="L220" s="111" t="s">
        <v>1302</v>
      </c>
      <c r="M220" s="164">
        <v>35199</v>
      </c>
      <c r="N220" s="111">
        <v>4</v>
      </c>
      <c r="O220" s="163">
        <f t="shared" si="18"/>
        <v>0</v>
      </c>
      <c r="P220" s="163">
        <f t="shared" si="19"/>
        <v>0</v>
      </c>
      <c r="Q220" s="111" t="s">
        <v>512</v>
      </c>
    </row>
    <row r="221" spans="1:17" x14ac:dyDescent="0.25">
      <c r="A221" s="166" t="str">
        <f t="shared" ref="A221:A222" si="20">CONCATENATE(G221,B221)</f>
        <v>REBENAQUE1</v>
      </c>
      <c r="B221" s="163">
        <f t="shared" ref="B221:B222" si="21">IF(G221&lt;&gt;G220,1,(B220+1))</f>
        <v>1</v>
      </c>
      <c r="F221" s="111" t="str">
        <f t="shared" si="17"/>
        <v>UFOLEP069_57056444</v>
      </c>
      <c r="G221" s="112" t="s">
        <v>583</v>
      </c>
      <c r="H221" s="112" t="s">
        <v>166</v>
      </c>
      <c r="I221" s="112" t="s">
        <v>49</v>
      </c>
      <c r="J221" s="112" t="s">
        <v>29</v>
      </c>
      <c r="K221" s="111" t="s">
        <v>11</v>
      </c>
      <c r="L221" s="111" t="s">
        <v>1303</v>
      </c>
      <c r="M221" s="164">
        <v>20974</v>
      </c>
      <c r="N221" s="111">
        <v>4</v>
      </c>
      <c r="O221" s="163">
        <f t="shared" si="18"/>
        <v>0</v>
      </c>
      <c r="P221" s="163">
        <f t="shared" si="19"/>
        <v>0</v>
      </c>
      <c r="Q221" s="111" t="s">
        <v>512</v>
      </c>
    </row>
    <row r="222" spans="1:17" x14ac:dyDescent="0.25">
      <c r="A222" s="166" t="str">
        <f t="shared" si="20"/>
        <v>REBILLARD1</v>
      </c>
      <c r="B222" s="163">
        <f t="shared" si="21"/>
        <v>1</v>
      </c>
      <c r="F222" s="111" t="str">
        <f t="shared" si="17"/>
        <v>UFOLEP071_96270940</v>
      </c>
      <c r="G222" s="112" t="s">
        <v>997</v>
      </c>
      <c r="H222" s="112" t="s">
        <v>218</v>
      </c>
      <c r="I222" s="112" t="s">
        <v>42</v>
      </c>
      <c r="J222" s="112" t="s">
        <v>43</v>
      </c>
      <c r="K222" s="111" t="s">
        <v>11</v>
      </c>
      <c r="L222" s="111" t="s">
        <v>1304</v>
      </c>
      <c r="M222" s="164">
        <v>26798</v>
      </c>
      <c r="N222" s="111">
        <v>4</v>
      </c>
      <c r="O222" s="163">
        <f t="shared" si="18"/>
        <v>0</v>
      </c>
      <c r="P222" s="163">
        <f t="shared" si="19"/>
        <v>0</v>
      </c>
      <c r="Q222" s="111" t="s">
        <v>512</v>
      </c>
    </row>
    <row r="223" spans="1:17" x14ac:dyDescent="0.25">
      <c r="A223" s="166" t="str">
        <f t="shared" si="15"/>
        <v>REGNIER1</v>
      </c>
      <c r="B223" s="163">
        <f t="shared" si="16"/>
        <v>1</v>
      </c>
      <c r="F223" s="111" t="str">
        <f t="shared" si="17"/>
        <v>FSGT55544564</v>
      </c>
      <c r="G223" s="112" t="s">
        <v>1634</v>
      </c>
      <c r="H223" s="112" t="s">
        <v>61</v>
      </c>
      <c r="I223" s="112" t="s">
        <v>132</v>
      </c>
      <c r="J223" s="112" t="s">
        <v>29</v>
      </c>
      <c r="K223" s="111" t="s">
        <v>1058</v>
      </c>
      <c r="L223" s="111" t="s">
        <v>1635</v>
      </c>
      <c r="M223" s="164">
        <v>19982</v>
      </c>
      <c r="N223" s="111">
        <v>5</v>
      </c>
      <c r="O223" s="163">
        <f t="shared" si="18"/>
        <v>0</v>
      </c>
      <c r="P223" s="163">
        <f t="shared" si="19"/>
        <v>0</v>
      </c>
      <c r="Q223" s="111" t="s">
        <v>512</v>
      </c>
    </row>
    <row r="224" spans="1:17" x14ac:dyDescent="0.25">
      <c r="A224" s="166" t="str">
        <f t="shared" si="15"/>
        <v>RIGOMIER1</v>
      </c>
      <c r="B224" s="163">
        <f t="shared" si="16"/>
        <v>1</v>
      </c>
      <c r="F224" s="111" t="str">
        <f t="shared" si="17"/>
        <v>UFOLEP071_96260425</v>
      </c>
      <c r="G224" s="112" t="s">
        <v>355</v>
      </c>
      <c r="H224" s="112" t="s">
        <v>136</v>
      </c>
      <c r="I224" s="112" t="s">
        <v>42</v>
      </c>
      <c r="J224" s="112" t="s">
        <v>43</v>
      </c>
      <c r="K224" s="111" t="s">
        <v>11</v>
      </c>
      <c r="L224" s="111" t="s">
        <v>1305</v>
      </c>
      <c r="M224" s="164">
        <v>23886</v>
      </c>
      <c r="N224" s="111">
        <v>4</v>
      </c>
      <c r="O224" s="163">
        <f t="shared" si="18"/>
        <v>0</v>
      </c>
      <c r="P224" s="163">
        <f t="shared" si="19"/>
        <v>0</v>
      </c>
      <c r="Q224" s="111" t="s">
        <v>512</v>
      </c>
    </row>
    <row r="225" spans="1:17" x14ac:dyDescent="0.25">
      <c r="A225" s="166" t="str">
        <f t="shared" si="15"/>
        <v>RIVALLAIN1</v>
      </c>
      <c r="B225" s="163">
        <f t="shared" si="16"/>
        <v>1</v>
      </c>
      <c r="F225" s="111" t="str">
        <f t="shared" si="17"/>
        <v>FSGT55509534</v>
      </c>
      <c r="G225" s="112" t="s">
        <v>1306</v>
      </c>
      <c r="H225" s="112" t="s">
        <v>44</v>
      </c>
      <c r="I225" s="112" t="s">
        <v>79</v>
      </c>
      <c r="J225" s="112" t="s">
        <v>29</v>
      </c>
      <c r="K225" s="111" t="s">
        <v>1058</v>
      </c>
      <c r="L225" s="111" t="s">
        <v>1307</v>
      </c>
      <c r="M225" s="164">
        <v>29048</v>
      </c>
      <c r="N225" s="111">
        <v>2</v>
      </c>
      <c r="O225" s="163">
        <f t="shared" si="18"/>
        <v>0</v>
      </c>
      <c r="P225" s="163">
        <f t="shared" si="19"/>
        <v>0</v>
      </c>
      <c r="Q225" s="111" t="s">
        <v>512</v>
      </c>
    </row>
    <row r="226" spans="1:17" x14ac:dyDescent="0.25">
      <c r="A226" s="166" t="str">
        <f t="shared" si="15"/>
        <v>ROCHARD1</v>
      </c>
      <c r="B226" s="163">
        <f t="shared" si="16"/>
        <v>1</v>
      </c>
      <c r="F226" s="111" t="str">
        <f t="shared" si="17"/>
        <v>FSGT143662</v>
      </c>
      <c r="G226" s="112" t="s">
        <v>114</v>
      </c>
      <c r="H226" s="112" t="s">
        <v>115</v>
      </c>
      <c r="I226" s="112" t="s">
        <v>105</v>
      </c>
      <c r="J226" s="112" t="s">
        <v>39</v>
      </c>
      <c r="K226" s="111" t="s">
        <v>1058</v>
      </c>
      <c r="L226" s="111" t="s">
        <v>1308</v>
      </c>
      <c r="M226" s="164">
        <v>29311</v>
      </c>
      <c r="N226" s="111">
        <v>4</v>
      </c>
      <c r="O226" s="163">
        <f t="shared" si="18"/>
        <v>0</v>
      </c>
      <c r="P226" s="163">
        <f t="shared" si="19"/>
        <v>0</v>
      </c>
      <c r="Q226" s="111" t="s">
        <v>512</v>
      </c>
    </row>
    <row r="227" spans="1:17" x14ac:dyDescent="0.25">
      <c r="A227" s="166" t="str">
        <f t="shared" si="15"/>
        <v>ROLLAND1</v>
      </c>
      <c r="B227" s="163">
        <f t="shared" si="16"/>
        <v>1</v>
      </c>
      <c r="F227" s="111" t="str">
        <f t="shared" si="17"/>
        <v>UFOLEP001_20020833</v>
      </c>
      <c r="G227" s="112" t="s">
        <v>1309</v>
      </c>
      <c r="H227" s="112" t="s">
        <v>1310</v>
      </c>
      <c r="I227" s="112" t="s">
        <v>382</v>
      </c>
      <c r="J227" s="112" t="s">
        <v>23</v>
      </c>
      <c r="K227" s="111" t="s">
        <v>11</v>
      </c>
      <c r="L227" s="111" t="s">
        <v>1311</v>
      </c>
      <c r="M227" s="164">
        <v>27294</v>
      </c>
      <c r="N227" s="111">
        <v>4</v>
      </c>
      <c r="O227" s="163">
        <f t="shared" si="18"/>
        <v>0</v>
      </c>
      <c r="P227" s="163">
        <f t="shared" si="19"/>
        <v>0</v>
      </c>
      <c r="Q227" s="111" t="s">
        <v>512</v>
      </c>
    </row>
    <row r="228" spans="1:17" x14ac:dyDescent="0.25">
      <c r="A228" s="166" t="str">
        <f t="shared" si="15"/>
        <v>ROSIER1</v>
      </c>
      <c r="B228" s="163">
        <f t="shared" si="16"/>
        <v>1</v>
      </c>
      <c r="F228" s="111" t="str">
        <f t="shared" si="17"/>
        <v>FSGT55495404</v>
      </c>
      <c r="G228" s="112" t="s">
        <v>1636</v>
      </c>
      <c r="H228" s="112" t="s">
        <v>142</v>
      </c>
      <c r="I228" s="112" t="s">
        <v>303</v>
      </c>
      <c r="J228" s="112" t="s">
        <v>39</v>
      </c>
      <c r="K228" s="111" t="s">
        <v>1058</v>
      </c>
      <c r="L228" s="111" t="s">
        <v>1830</v>
      </c>
      <c r="M228" s="164">
        <v>35078</v>
      </c>
      <c r="N228" s="111">
        <v>1</v>
      </c>
      <c r="O228" s="163">
        <f t="shared" si="18"/>
        <v>0</v>
      </c>
      <c r="P228" s="163">
        <f t="shared" si="19"/>
        <v>0</v>
      </c>
      <c r="Q228" s="111" t="s">
        <v>512</v>
      </c>
    </row>
    <row r="229" spans="1:17" x14ac:dyDescent="0.25">
      <c r="A229" s="166" t="str">
        <f t="shared" si="15"/>
        <v>ROUBAUD1</v>
      </c>
      <c r="B229" s="163">
        <f t="shared" si="16"/>
        <v>1</v>
      </c>
      <c r="F229" s="111" t="str">
        <f t="shared" si="17"/>
        <v>UFOLEP021_66555531</v>
      </c>
      <c r="G229" s="112" t="s">
        <v>441</v>
      </c>
      <c r="H229" s="112" t="s">
        <v>202</v>
      </c>
      <c r="I229" s="112" t="s">
        <v>118</v>
      </c>
      <c r="J229" s="112" t="s">
        <v>35</v>
      </c>
      <c r="K229" s="111" t="s">
        <v>11</v>
      </c>
      <c r="L229" s="111" t="s">
        <v>1312</v>
      </c>
      <c r="M229" s="164">
        <v>28566</v>
      </c>
      <c r="N229" s="111">
        <v>2</v>
      </c>
      <c r="O229" s="163">
        <f t="shared" si="18"/>
        <v>0</v>
      </c>
      <c r="P229" s="163">
        <f t="shared" si="19"/>
        <v>0</v>
      </c>
      <c r="Q229" s="111" t="s">
        <v>512</v>
      </c>
    </row>
    <row r="230" spans="1:17" x14ac:dyDescent="0.25">
      <c r="A230" s="166" t="str">
        <f t="shared" si="15"/>
        <v>ROUSSEL1</v>
      </c>
      <c r="B230" s="163">
        <f t="shared" si="16"/>
        <v>1</v>
      </c>
      <c r="F230" s="111" t="str">
        <f t="shared" si="17"/>
        <v>FSGT55537583</v>
      </c>
      <c r="G230" s="112" t="s">
        <v>84</v>
      </c>
      <c r="H230" s="112" t="s">
        <v>85</v>
      </c>
      <c r="I230" s="112" t="s">
        <v>1258</v>
      </c>
      <c r="J230" s="112" t="s">
        <v>35</v>
      </c>
      <c r="K230" s="111" t="s">
        <v>1058</v>
      </c>
      <c r="L230" s="111" t="s">
        <v>1313</v>
      </c>
      <c r="M230" s="164">
        <v>21230</v>
      </c>
      <c r="N230" s="111">
        <v>3</v>
      </c>
      <c r="O230" s="163">
        <f t="shared" si="18"/>
        <v>0</v>
      </c>
      <c r="P230" s="163">
        <f t="shared" si="19"/>
        <v>0</v>
      </c>
      <c r="Q230" s="111" t="s">
        <v>512</v>
      </c>
    </row>
    <row r="231" spans="1:17" x14ac:dyDescent="0.25">
      <c r="A231" s="166" t="str">
        <f t="shared" si="15"/>
        <v>ROYER1</v>
      </c>
      <c r="B231" s="163">
        <f t="shared" si="16"/>
        <v>1</v>
      </c>
      <c r="F231" s="111" t="str">
        <f t="shared" si="17"/>
        <v>FSGT317481</v>
      </c>
      <c r="G231" s="112" t="s">
        <v>268</v>
      </c>
      <c r="H231" s="112" t="s">
        <v>344</v>
      </c>
      <c r="I231" s="112" t="s">
        <v>356</v>
      </c>
      <c r="J231" s="112" t="s">
        <v>300</v>
      </c>
      <c r="K231" s="111" t="s">
        <v>1058</v>
      </c>
      <c r="L231" s="111" t="s">
        <v>1314</v>
      </c>
      <c r="M231" s="164">
        <v>31367</v>
      </c>
      <c r="N231" s="111">
        <v>1</v>
      </c>
      <c r="O231" s="163">
        <f t="shared" si="18"/>
        <v>0</v>
      </c>
      <c r="P231" s="163">
        <f t="shared" si="19"/>
        <v>0</v>
      </c>
      <c r="Q231" s="111" t="s">
        <v>512</v>
      </c>
    </row>
    <row r="232" spans="1:17" x14ac:dyDescent="0.25">
      <c r="A232" s="166" t="str">
        <f t="shared" si="15"/>
        <v>RUBERTI1</v>
      </c>
      <c r="B232" s="163">
        <f t="shared" si="16"/>
        <v>1</v>
      </c>
      <c r="F232" s="111" t="str">
        <f t="shared" si="17"/>
        <v>UFOLEP001_71308667</v>
      </c>
      <c r="G232" s="112" t="s">
        <v>269</v>
      </c>
      <c r="H232" s="112" t="s">
        <v>271</v>
      </c>
      <c r="I232" s="112" t="s">
        <v>1</v>
      </c>
      <c r="J232" s="112" t="s">
        <v>23</v>
      </c>
      <c r="K232" s="111" t="s">
        <v>11</v>
      </c>
      <c r="L232" s="111" t="s">
        <v>1315</v>
      </c>
      <c r="M232" s="164">
        <v>23295</v>
      </c>
      <c r="N232" s="111">
        <v>1</v>
      </c>
      <c r="O232" s="163">
        <f t="shared" si="18"/>
        <v>0</v>
      </c>
      <c r="P232" s="163">
        <f t="shared" si="19"/>
        <v>0</v>
      </c>
      <c r="Q232" s="111" t="s">
        <v>512</v>
      </c>
    </row>
    <row r="233" spans="1:17" x14ac:dyDescent="0.25">
      <c r="A233" s="166" t="str">
        <f t="shared" si="15"/>
        <v>RUBERTI2</v>
      </c>
      <c r="B233" s="163">
        <f t="shared" si="16"/>
        <v>2</v>
      </c>
      <c r="F233" s="111" t="str">
        <f t="shared" si="17"/>
        <v>UFOLEP001_71308666</v>
      </c>
      <c r="G233" s="112" t="s">
        <v>269</v>
      </c>
      <c r="H233" s="112" t="s">
        <v>270</v>
      </c>
      <c r="I233" s="112" t="s">
        <v>1</v>
      </c>
      <c r="J233" s="112" t="s">
        <v>23</v>
      </c>
      <c r="K233" s="111" t="s">
        <v>11</v>
      </c>
      <c r="L233" s="111" t="s">
        <v>1316</v>
      </c>
      <c r="M233" s="164">
        <v>24552</v>
      </c>
      <c r="N233" s="111">
        <v>6</v>
      </c>
      <c r="O233" s="163">
        <f t="shared" si="18"/>
        <v>0</v>
      </c>
      <c r="P233" s="163">
        <f t="shared" si="19"/>
        <v>0</v>
      </c>
      <c r="Q233" s="111" t="s">
        <v>512</v>
      </c>
    </row>
    <row r="234" spans="1:17" x14ac:dyDescent="0.25">
      <c r="A234" s="166" t="str">
        <f t="shared" si="15"/>
        <v>SALOMON1</v>
      </c>
      <c r="B234" s="163">
        <f t="shared" si="16"/>
        <v>1</v>
      </c>
      <c r="F234" s="111" t="str">
        <f t="shared" si="17"/>
        <v>UFOLEP070_00002644</v>
      </c>
      <c r="G234" s="112" t="s">
        <v>1861</v>
      </c>
      <c r="H234" s="112" t="s">
        <v>33</v>
      </c>
      <c r="I234" s="112" t="s">
        <v>326</v>
      </c>
      <c r="J234" s="112" t="s">
        <v>1862</v>
      </c>
      <c r="K234" s="111" t="s">
        <v>11</v>
      </c>
      <c r="L234" s="111" t="s">
        <v>1863</v>
      </c>
      <c r="M234" s="164">
        <v>17475</v>
      </c>
      <c r="N234" s="111">
        <v>5</v>
      </c>
      <c r="O234" s="163">
        <f t="shared" si="18"/>
        <v>0</v>
      </c>
      <c r="P234" s="163">
        <f t="shared" si="19"/>
        <v>0</v>
      </c>
      <c r="Q234" s="111" t="s">
        <v>512</v>
      </c>
    </row>
    <row r="235" spans="1:17" x14ac:dyDescent="0.25">
      <c r="A235" s="166" t="str">
        <f t="shared" si="15"/>
        <v>SALQUE1</v>
      </c>
      <c r="B235" s="163">
        <f t="shared" si="16"/>
        <v>1</v>
      </c>
      <c r="F235" s="111" t="str">
        <f t="shared" si="17"/>
        <v>FSGT237657</v>
      </c>
      <c r="G235" s="112" t="s">
        <v>371</v>
      </c>
      <c r="H235" s="112" t="s">
        <v>107</v>
      </c>
      <c r="I235" s="112" t="s">
        <v>1139</v>
      </c>
      <c r="J235" s="112" t="s">
        <v>39</v>
      </c>
      <c r="K235" s="111" t="s">
        <v>1058</v>
      </c>
      <c r="L235" s="111" t="s">
        <v>1317</v>
      </c>
      <c r="M235" s="164">
        <v>28358</v>
      </c>
      <c r="N235" s="111">
        <v>4</v>
      </c>
      <c r="O235" s="163">
        <f t="shared" si="18"/>
        <v>0</v>
      </c>
      <c r="P235" s="163">
        <f t="shared" si="19"/>
        <v>0</v>
      </c>
      <c r="Q235" s="111" t="s">
        <v>512</v>
      </c>
    </row>
    <row r="236" spans="1:17" x14ac:dyDescent="0.25">
      <c r="A236" s="166" t="str">
        <f t="shared" si="15"/>
        <v>SAPPEY1</v>
      </c>
      <c r="B236" s="163">
        <f t="shared" si="16"/>
        <v>1</v>
      </c>
      <c r="F236" s="111" t="str">
        <f t="shared" si="17"/>
        <v>UFOLEP038_93286972</v>
      </c>
      <c r="G236" s="112" t="s">
        <v>1318</v>
      </c>
      <c r="H236" s="112" t="s">
        <v>620</v>
      </c>
      <c r="I236" s="112" t="s">
        <v>1319</v>
      </c>
      <c r="J236" s="112" t="s">
        <v>296</v>
      </c>
      <c r="K236" s="111" t="s">
        <v>11</v>
      </c>
      <c r="L236" s="111" t="s">
        <v>1320</v>
      </c>
      <c r="M236" s="164">
        <v>27528</v>
      </c>
      <c r="N236" s="111">
        <v>6</v>
      </c>
      <c r="O236" s="163">
        <f t="shared" si="18"/>
        <v>0</v>
      </c>
      <c r="P236" s="163">
        <f t="shared" si="19"/>
        <v>0</v>
      </c>
      <c r="Q236" s="111" t="s">
        <v>512</v>
      </c>
    </row>
    <row r="237" spans="1:17" x14ac:dyDescent="0.25">
      <c r="A237" s="166" t="str">
        <f t="shared" si="15"/>
        <v>SAPPEY2</v>
      </c>
      <c r="B237" s="163">
        <f t="shared" si="16"/>
        <v>2</v>
      </c>
      <c r="F237" s="111" t="str">
        <f t="shared" si="17"/>
        <v>UFOLEP038_93246787</v>
      </c>
      <c r="G237" s="112" t="s">
        <v>1318</v>
      </c>
      <c r="H237" s="112" t="s">
        <v>990</v>
      </c>
      <c r="I237" s="112" t="s">
        <v>1319</v>
      </c>
      <c r="J237" s="112" t="s">
        <v>296</v>
      </c>
      <c r="K237" s="111" t="s">
        <v>11</v>
      </c>
      <c r="L237" s="111" t="s">
        <v>1321</v>
      </c>
      <c r="M237" s="164">
        <v>27077</v>
      </c>
      <c r="N237" s="111">
        <v>4</v>
      </c>
      <c r="O237" s="163">
        <f t="shared" si="18"/>
        <v>0</v>
      </c>
      <c r="P237" s="163">
        <f t="shared" si="19"/>
        <v>0</v>
      </c>
      <c r="Q237" s="111" t="s">
        <v>512</v>
      </c>
    </row>
    <row r="238" spans="1:17" x14ac:dyDescent="0.25">
      <c r="A238" s="166" t="str">
        <f t="shared" si="15"/>
        <v>SAUPHANOR1</v>
      </c>
      <c r="B238" s="163">
        <f t="shared" si="16"/>
        <v>1</v>
      </c>
      <c r="F238" s="111" t="str">
        <f t="shared" si="17"/>
        <v>FSGT555338048</v>
      </c>
      <c r="G238" s="112" t="s">
        <v>1864</v>
      </c>
      <c r="H238" s="112" t="s">
        <v>172</v>
      </c>
      <c r="I238" s="112" t="s">
        <v>1211</v>
      </c>
      <c r="J238" s="112" t="s">
        <v>23</v>
      </c>
      <c r="K238" s="111" t="s">
        <v>1058</v>
      </c>
      <c r="L238" s="111" t="s">
        <v>1865</v>
      </c>
      <c r="M238" s="164">
        <v>28135</v>
      </c>
      <c r="N238" s="111">
        <v>1</v>
      </c>
      <c r="O238" s="163">
        <f t="shared" si="18"/>
        <v>0</v>
      </c>
      <c r="P238" s="163">
        <f t="shared" si="19"/>
        <v>0</v>
      </c>
      <c r="Q238" s="111" t="s">
        <v>512</v>
      </c>
    </row>
    <row r="239" spans="1:17" x14ac:dyDescent="0.25">
      <c r="A239" s="166" t="str">
        <f t="shared" si="15"/>
        <v>SAVY1</v>
      </c>
      <c r="B239" s="163">
        <f t="shared" si="16"/>
        <v>1</v>
      </c>
      <c r="F239" s="111" t="str">
        <f t="shared" si="17"/>
        <v>UFOLEP069_50251253</v>
      </c>
      <c r="G239" s="112" t="s">
        <v>1322</v>
      </c>
      <c r="H239" s="112" t="s">
        <v>59</v>
      </c>
      <c r="I239" s="112" t="s">
        <v>46</v>
      </c>
      <c r="J239" s="112" t="s">
        <v>29</v>
      </c>
      <c r="K239" s="111" t="s">
        <v>11</v>
      </c>
      <c r="L239" s="111" t="s">
        <v>1323</v>
      </c>
      <c r="M239" s="164">
        <v>26452</v>
      </c>
      <c r="N239" s="111">
        <v>4</v>
      </c>
      <c r="O239" s="163">
        <f t="shared" si="18"/>
        <v>0</v>
      </c>
      <c r="P239" s="163">
        <f t="shared" si="19"/>
        <v>0</v>
      </c>
      <c r="Q239" s="111" t="s">
        <v>512</v>
      </c>
    </row>
    <row r="240" spans="1:17" x14ac:dyDescent="0.25">
      <c r="A240" s="166" t="str">
        <f t="shared" si="15"/>
        <v>SEGUIN1</v>
      </c>
      <c r="B240" s="163">
        <f t="shared" si="16"/>
        <v>1</v>
      </c>
      <c r="F240" s="111" t="str">
        <f t="shared" si="17"/>
        <v>FSGT188576</v>
      </c>
      <c r="G240" s="112" t="s">
        <v>273</v>
      </c>
      <c r="H240" s="112" t="s">
        <v>117</v>
      </c>
      <c r="I240" s="112" t="s">
        <v>16</v>
      </c>
      <c r="J240" s="112" t="s">
        <v>35</v>
      </c>
      <c r="K240" s="111" t="s">
        <v>1058</v>
      </c>
      <c r="L240" s="111" t="s">
        <v>1324</v>
      </c>
      <c r="M240" s="164">
        <v>23248</v>
      </c>
      <c r="N240" s="111">
        <v>4</v>
      </c>
      <c r="O240" s="163">
        <f t="shared" si="18"/>
        <v>0</v>
      </c>
      <c r="P240" s="163">
        <f t="shared" si="19"/>
        <v>0</v>
      </c>
      <c r="Q240" s="111" t="s">
        <v>512</v>
      </c>
    </row>
    <row r="241" spans="1:17" x14ac:dyDescent="0.25">
      <c r="A241" s="166" t="str">
        <f t="shared" si="15"/>
        <v>SEON1</v>
      </c>
      <c r="B241" s="163">
        <f t="shared" si="16"/>
        <v>1</v>
      </c>
      <c r="F241" s="111" t="str">
        <f t="shared" si="17"/>
        <v>FSGT55536384</v>
      </c>
      <c r="G241" s="112" t="s">
        <v>1325</v>
      </c>
      <c r="H241" s="112" t="s">
        <v>21</v>
      </c>
      <c r="I241" s="112" t="s">
        <v>1326</v>
      </c>
      <c r="J241" s="112" t="s">
        <v>29</v>
      </c>
      <c r="K241" s="111" t="s">
        <v>1058</v>
      </c>
      <c r="L241" s="111" t="s">
        <v>1327</v>
      </c>
      <c r="M241" s="164">
        <v>21814</v>
      </c>
      <c r="N241" s="111">
        <v>5</v>
      </c>
      <c r="O241" s="163">
        <f t="shared" si="18"/>
        <v>0</v>
      </c>
      <c r="P241" s="163">
        <f t="shared" si="19"/>
        <v>0</v>
      </c>
      <c r="Q241" s="111" t="s">
        <v>512</v>
      </c>
    </row>
    <row r="242" spans="1:17" x14ac:dyDescent="0.25">
      <c r="A242" s="166" t="str">
        <f t="shared" si="15"/>
        <v>SERINO1</v>
      </c>
      <c r="B242" s="163">
        <f t="shared" si="16"/>
        <v>1</v>
      </c>
      <c r="F242" s="111" t="str">
        <f t="shared" si="17"/>
        <v>FSGT489176</v>
      </c>
      <c r="G242" s="112" t="s">
        <v>274</v>
      </c>
      <c r="H242" s="112" t="s">
        <v>178</v>
      </c>
      <c r="I242" s="112" t="s">
        <v>1139</v>
      </c>
      <c r="J242" s="112" t="s">
        <v>39</v>
      </c>
      <c r="K242" s="111" t="s">
        <v>1058</v>
      </c>
      <c r="L242" s="111" t="s">
        <v>1328</v>
      </c>
      <c r="M242" s="164">
        <v>34565</v>
      </c>
      <c r="N242" s="111">
        <v>4</v>
      </c>
      <c r="O242" s="163">
        <f t="shared" si="18"/>
        <v>0</v>
      </c>
      <c r="P242" s="163">
        <f t="shared" si="19"/>
        <v>0</v>
      </c>
      <c r="Q242" s="111" t="s">
        <v>512</v>
      </c>
    </row>
    <row r="243" spans="1:17" x14ac:dyDescent="0.25">
      <c r="A243" s="166" t="str">
        <f t="shared" si="15"/>
        <v>SERTHELON1</v>
      </c>
      <c r="B243" s="163">
        <f t="shared" si="16"/>
        <v>1</v>
      </c>
      <c r="F243" s="111" t="str">
        <f t="shared" si="17"/>
        <v>FSGT55477958</v>
      </c>
      <c r="G243" s="112" t="s">
        <v>47</v>
      </c>
      <c r="H243" s="112" t="s">
        <v>48</v>
      </c>
      <c r="I243" s="112" t="s">
        <v>96</v>
      </c>
      <c r="J243" s="112" t="s">
        <v>29</v>
      </c>
      <c r="K243" s="111" t="s">
        <v>1058</v>
      </c>
      <c r="L243" s="111" t="s">
        <v>1329</v>
      </c>
      <c r="M243" s="164">
        <v>27239</v>
      </c>
      <c r="N243" s="111">
        <v>1</v>
      </c>
      <c r="O243" s="163">
        <f t="shared" si="18"/>
        <v>0</v>
      </c>
      <c r="P243" s="163">
        <f t="shared" si="19"/>
        <v>0</v>
      </c>
      <c r="Q243" s="111" t="s">
        <v>512</v>
      </c>
    </row>
    <row r="244" spans="1:17" x14ac:dyDescent="0.25">
      <c r="A244" s="166" t="str">
        <f t="shared" si="15"/>
        <v>SEVE1</v>
      </c>
      <c r="B244" s="163">
        <f t="shared" si="16"/>
        <v>1</v>
      </c>
      <c r="F244" s="111" t="str">
        <f t="shared" si="17"/>
        <v>UFOLEP001_59201149</v>
      </c>
      <c r="G244" s="112" t="s">
        <v>1330</v>
      </c>
      <c r="H244" s="112" t="s">
        <v>1331</v>
      </c>
      <c r="I244" s="112" t="s">
        <v>62</v>
      </c>
      <c r="J244" s="112" t="s">
        <v>23</v>
      </c>
      <c r="K244" s="111" t="s">
        <v>11</v>
      </c>
      <c r="L244" s="111" t="s">
        <v>1332</v>
      </c>
      <c r="M244" s="164">
        <v>20951</v>
      </c>
      <c r="N244" s="111">
        <v>4</v>
      </c>
      <c r="O244" s="163">
        <f t="shared" si="18"/>
        <v>0</v>
      </c>
      <c r="P244" s="163">
        <f t="shared" si="19"/>
        <v>0</v>
      </c>
      <c r="Q244" s="111" t="s">
        <v>512</v>
      </c>
    </row>
    <row r="245" spans="1:17" x14ac:dyDescent="0.25">
      <c r="A245" s="166" t="str">
        <f t="shared" si="15"/>
        <v>SIE1</v>
      </c>
      <c r="B245" s="163">
        <f t="shared" si="16"/>
        <v>1</v>
      </c>
      <c r="F245" s="111" t="str">
        <f t="shared" si="17"/>
        <v>UFOLEP069_98787552</v>
      </c>
      <c r="G245" s="112" t="s">
        <v>275</v>
      </c>
      <c r="H245" s="112" t="s">
        <v>125</v>
      </c>
      <c r="I245" s="112" t="s">
        <v>1637</v>
      </c>
      <c r="J245" s="112" t="s">
        <v>29</v>
      </c>
      <c r="K245" s="111" t="s">
        <v>11</v>
      </c>
      <c r="L245" s="111" t="s">
        <v>1638</v>
      </c>
      <c r="M245" s="164">
        <v>22932</v>
      </c>
      <c r="N245" s="111">
        <v>2</v>
      </c>
      <c r="O245" s="163">
        <f t="shared" si="18"/>
        <v>0</v>
      </c>
      <c r="P245" s="163">
        <f t="shared" si="19"/>
        <v>0</v>
      </c>
      <c r="Q245" s="111" t="s">
        <v>512</v>
      </c>
    </row>
    <row r="246" spans="1:17" x14ac:dyDescent="0.25">
      <c r="A246" s="166" t="str">
        <f t="shared" si="15"/>
        <v>SIRE1</v>
      </c>
      <c r="B246" s="163">
        <f t="shared" si="16"/>
        <v>1</v>
      </c>
      <c r="F246" s="111" t="str">
        <f t="shared" si="17"/>
        <v>FSGT55485210</v>
      </c>
      <c r="G246" s="112" t="s">
        <v>588</v>
      </c>
      <c r="H246" s="112" t="s">
        <v>21</v>
      </c>
      <c r="I246" s="112" t="s">
        <v>1333</v>
      </c>
      <c r="J246" s="112" t="s">
        <v>294</v>
      </c>
      <c r="K246" s="111" t="s">
        <v>1058</v>
      </c>
      <c r="L246" s="111" t="s">
        <v>1334</v>
      </c>
      <c r="M246" s="164">
        <v>19310</v>
      </c>
      <c r="N246" s="111">
        <v>5</v>
      </c>
      <c r="O246" s="163">
        <f t="shared" si="18"/>
        <v>0</v>
      </c>
      <c r="P246" s="163">
        <f t="shared" si="19"/>
        <v>0</v>
      </c>
      <c r="Q246" s="111" t="s">
        <v>512</v>
      </c>
    </row>
    <row r="247" spans="1:17" x14ac:dyDescent="0.25">
      <c r="A247" s="166" t="str">
        <f t="shared" si="15"/>
        <v>STOICA1</v>
      </c>
      <c r="B247" s="163">
        <f t="shared" si="16"/>
        <v>1</v>
      </c>
      <c r="F247" s="111" t="str">
        <f t="shared" si="17"/>
        <v>UFOLEP069_98867872</v>
      </c>
      <c r="G247" s="112" t="s">
        <v>1335</v>
      </c>
      <c r="H247" s="112" t="s">
        <v>115</v>
      </c>
      <c r="I247" s="112" t="s">
        <v>1336</v>
      </c>
      <c r="J247" s="112" t="s">
        <v>29</v>
      </c>
      <c r="K247" s="111" t="s">
        <v>11</v>
      </c>
      <c r="L247" s="111" t="s">
        <v>1337</v>
      </c>
      <c r="M247" s="164">
        <v>28899</v>
      </c>
      <c r="N247" s="111">
        <v>3</v>
      </c>
      <c r="O247" s="163">
        <f t="shared" si="18"/>
        <v>0</v>
      </c>
      <c r="P247" s="163">
        <f t="shared" si="19"/>
        <v>0</v>
      </c>
      <c r="Q247" s="111" t="s">
        <v>512</v>
      </c>
    </row>
    <row r="248" spans="1:17" x14ac:dyDescent="0.25">
      <c r="A248" s="166" t="str">
        <f t="shared" si="15"/>
        <v>TACNET1</v>
      </c>
      <c r="B248" s="163">
        <f t="shared" si="16"/>
        <v>1</v>
      </c>
      <c r="F248" s="111" t="str">
        <f t="shared" si="17"/>
        <v>FSGT299696</v>
      </c>
      <c r="G248" s="112" t="s">
        <v>277</v>
      </c>
      <c r="H248" s="112" t="s">
        <v>107</v>
      </c>
      <c r="I248" s="112" t="s">
        <v>16</v>
      </c>
      <c r="J248" s="112" t="s">
        <v>35</v>
      </c>
      <c r="K248" s="111" t="s">
        <v>1058</v>
      </c>
      <c r="L248" s="111" t="s">
        <v>1639</v>
      </c>
      <c r="M248" s="164">
        <v>25535</v>
      </c>
      <c r="N248" s="111">
        <v>1</v>
      </c>
      <c r="O248" s="163">
        <f t="shared" si="18"/>
        <v>0</v>
      </c>
      <c r="P248" s="163">
        <f t="shared" si="19"/>
        <v>0</v>
      </c>
      <c r="Q248" s="111" t="s">
        <v>512</v>
      </c>
    </row>
    <row r="249" spans="1:17" x14ac:dyDescent="0.25">
      <c r="A249" s="166" t="str">
        <f t="shared" si="15"/>
        <v>TARDY1</v>
      </c>
      <c r="B249" s="163">
        <f t="shared" si="16"/>
        <v>1</v>
      </c>
      <c r="F249" s="111" t="str">
        <f t="shared" si="17"/>
        <v>UFOLEP001_71315380</v>
      </c>
      <c r="G249" s="112" t="s">
        <v>390</v>
      </c>
      <c r="H249" s="112" t="s">
        <v>115</v>
      </c>
      <c r="I249" s="112" t="s">
        <v>62</v>
      </c>
      <c r="J249" s="112" t="s">
        <v>23</v>
      </c>
      <c r="K249" s="111" t="s">
        <v>11</v>
      </c>
      <c r="L249" s="111" t="s">
        <v>1338</v>
      </c>
      <c r="M249" s="164">
        <v>27498</v>
      </c>
      <c r="N249" s="111">
        <v>4</v>
      </c>
      <c r="O249" s="163">
        <f t="shared" si="18"/>
        <v>0</v>
      </c>
      <c r="P249" s="163">
        <f t="shared" si="19"/>
        <v>0</v>
      </c>
      <c r="Q249" s="111" t="s">
        <v>512</v>
      </c>
    </row>
    <row r="250" spans="1:17" x14ac:dyDescent="0.25">
      <c r="A250" s="166" t="str">
        <f t="shared" si="15"/>
        <v>TEIXEIRA1</v>
      </c>
      <c r="B250" s="163">
        <f t="shared" si="16"/>
        <v>1</v>
      </c>
      <c r="F250" s="111" t="str">
        <f t="shared" si="17"/>
        <v>UFOLEP001_41015832</v>
      </c>
      <c r="G250" s="112" t="s">
        <v>600</v>
      </c>
      <c r="H250" s="112" t="s">
        <v>519</v>
      </c>
      <c r="I250" s="112" t="s">
        <v>320</v>
      </c>
      <c r="J250" s="112" t="s">
        <v>23</v>
      </c>
      <c r="K250" s="111" t="s">
        <v>11</v>
      </c>
      <c r="L250" s="111" t="s">
        <v>1339</v>
      </c>
      <c r="M250" s="164">
        <v>21056</v>
      </c>
      <c r="N250" s="111">
        <v>3</v>
      </c>
      <c r="O250" s="163">
        <f t="shared" si="18"/>
        <v>0</v>
      </c>
      <c r="P250" s="163">
        <f t="shared" si="19"/>
        <v>0</v>
      </c>
      <c r="Q250" s="111" t="s">
        <v>512</v>
      </c>
    </row>
    <row r="251" spans="1:17" x14ac:dyDescent="0.25">
      <c r="A251" s="166" t="str">
        <f t="shared" si="15"/>
        <v>TEIXEIRA2</v>
      </c>
      <c r="B251" s="163">
        <f t="shared" si="16"/>
        <v>2</v>
      </c>
      <c r="F251" s="111" t="str">
        <f t="shared" si="17"/>
        <v>UFOLEP001_71315417</v>
      </c>
      <c r="G251" s="112" t="s">
        <v>600</v>
      </c>
      <c r="H251" s="112" t="s">
        <v>139</v>
      </c>
      <c r="I251" s="112" t="s">
        <v>320</v>
      </c>
      <c r="J251" s="112" t="s">
        <v>23</v>
      </c>
      <c r="K251" s="111" t="s">
        <v>11</v>
      </c>
      <c r="L251" s="111" t="s">
        <v>1340</v>
      </c>
      <c r="M251" s="164">
        <v>28540</v>
      </c>
      <c r="N251" s="111">
        <v>4</v>
      </c>
      <c r="O251" s="163">
        <f t="shared" si="18"/>
        <v>0</v>
      </c>
      <c r="P251" s="163">
        <f t="shared" si="19"/>
        <v>0</v>
      </c>
      <c r="Q251" s="111" t="s">
        <v>512</v>
      </c>
    </row>
    <row r="252" spans="1:17" x14ac:dyDescent="0.25">
      <c r="A252" s="166" t="str">
        <f t="shared" si="15"/>
        <v>THEILLIERE1</v>
      </c>
      <c r="B252" s="163">
        <f t="shared" si="16"/>
        <v>1</v>
      </c>
      <c r="F252" s="111" t="str">
        <f t="shared" si="17"/>
        <v>FSGT55543377</v>
      </c>
      <c r="G252" s="112" t="s">
        <v>1341</v>
      </c>
      <c r="H252" s="112" t="s">
        <v>202</v>
      </c>
      <c r="I252" s="112" t="s">
        <v>1139</v>
      </c>
      <c r="J252" s="112" t="s">
        <v>39</v>
      </c>
      <c r="K252" s="111" t="s">
        <v>1058</v>
      </c>
      <c r="L252" s="111" t="s">
        <v>1342</v>
      </c>
      <c r="M252" s="164">
        <v>24755</v>
      </c>
      <c r="N252" s="111">
        <v>4</v>
      </c>
      <c r="O252" s="163">
        <f t="shared" si="18"/>
        <v>0</v>
      </c>
      <c r="P252" s="163">
        <f t="shared" si="19"/>
        <v>0</v>
      </c>
      <c r="Q252" s="111" t="s">
        <v>512</v>
      </c>
    </row>
    <row r="253" spans="1:17" x14ac:dyDescent="0.25">
      <c r="A253" s="166" t="str">
        <f t="shared" si="15"/>
        <v>THIBERT1</v>
      </c>
      <c r="B253" s="163">
        <f t="shared" si="16"/>
        <v>1</v>
      </c>
      <c r="F253" s="111" t="str">
        <f t="shared" si="17"/>
        <v>UFOLEP021_66555530</v>
      </c>
      <c r="G253" s="112" t="s">
        <v>449</v>
      </c>
      <c r="H253" s="112" t="s">
        <v>218</v>
      </c>
      <c r="I253" s="112" t="s">
        <v>118</v>
      </c>
      <c r="J253" s="112" t="s">
        <v>35</v>
      </c>
      <c r="K253" s="111" t="s">
        <v>11</v>
      </c>
      <c r="L253" s="111" t="s">
        <v>1343</v>
      </c>
      <c r="M253" s="164">
        <v>26455</v>
      </c>
      <c r="N253" s="111">
        <v>4</v>
      </c>
      <c r="O253" s="163">
        <f t="shared" si="18"/>
        <v>0</v>
      </c>
      <c r="P253" s="163">
        <f t="shared" si="19"/>
        <v>0</v>
      </c>
      <c r="Q253" s="111" t="s">
        <v>512</v>
      </c>
    </row>
    <row r="254" spans="1:17" x14ac:dyDescent="0.25">
      <c r="A254" s="166" t="str">
        <f t="shared" si="15"/>
        <v>THIEBAUT1</v>
      </c>
      <c r="B254" s="163">
        <f t="shared" si="16"/>
        <v>1</v>
      </c>
      <c r="F254" s="111" t="str">
        <f t="shared" si="17"/>
        <v>UFOLEP057_04741778</v>
      </c>
      <c r="G254" s="112" t="s">
        <v>363</v>
      </c>
      <c r="H254" s="112" t="s">
        <v>158</v>
      </c>
      <c r="I254" s="112" t="s">
        <v>323</v>
      </c>
      <c r="J254" s="112" t="s">
        <v>299</v>
      </c>
      <c r="K254" s="111" t="s">
        <v>11</v>
      </c>
      <c r="L254" s="111" t="s">
        <v>1344</v>
      </c>
      <c r="M254" s="164">
        <v>18246</v>
      </c>
      <c r="N254" s="111">
        <v>5</v>
      </c>
      <c r="O254" s="163">
        <f t="shared" si="18"/>
        <v>0</v>
      </c>
      <c r="P254" s="163">
        <f t="shared" si="19"/>
        <v>0</v>
      </c>
      <c r="Q254" s="111" t="s">
        <v>512</v>
      </c>
    </row>
    <row r="255" spans="1:17" x14ac:dyDescent="0.25">
      <c r="A255" s="166" t="str">
        <f t="shared" si="15"/>
        <v>THIVENT1</v>
      </c>
      <c r="B255" s="163">
        <f t="shared" si="16"/>
        <v>1</v>
      </c>
      <c r="F255" s="111" t="str">
        <f t="shared" si="17"/>
        <v>UFOLEP001_71309144</v>
      </c>
      <c r="G255" s="112" t="s">
        <v>1127</v>
      </c>
      <c r="H255" s="112" t="s">
        <v>37</v>
      </c>
      <c r="I255" s="112" t="s">
        <v>320</v>
      </c>
      <c r="J255" s="112" t="s">
        <v>23</v>
      </c>
      <c r="K255" s="111" t="s">
        <v>11</v>
      </c>
      <c r="L255" s="111" t="s">
        <v>1345</v>
      </c>
      <c r="M255" s="164">
        <v>35621</v>
      </c>
      <c r="N255" s="111">
        <v>5</v>
      </c>
      <c r="O255" s="163">
        <f t="shared" si="18"/>
        <v>0</v>
      </c>
      <c r="P255" s="163">
        <f t="shared" si="19"/>
        <v>0</v>
      </c>
      <c r="Q255" s="111" t="s">
        <v>512</v>
      </c>
    </row>
    <row r="256" spans="1:17" x14ac:dyDescent="0.25">
      <c r="A256" s="166" t="str">
        <f t="shared" si="15"/>
        <v>THONNIER1</v>
      </c>
      <c r="B256" s="163">
        <f t="shared" si="16"/>
        <v>1</v>
      </c>
      <c r="F256" s="111" t="str">
        <f t="shared" si="17"/>
        <v>UFOLEP069_98844940</v>
      </c>
      <c r="G256" s="112" t="s">
        <v>1743</v>
      </c>
      <c r="H256" s="112" t="s">
        <v>192</v>
      </c>
      <c r="I256" s="112" t="s">
        <v>1744</v>
      </c>
      <c r="J256" s="112" t="s">
        <v>29</v>
      </c>
      <c r="K256" s="111" t="s">
        <v>11</v>
      </c>
      <c r="L256" s="111" t="s">
        <v>1745</v>
      </c>
      <c r="M256" s="164">
        <v>25373</v>
      </c>
      <c r="N256" s="111">
        <v>2</v>
      </c>
      <c r="O256" s="163">
        <f t="shared" si="18"/>
        <v>0</v>
      </c>
      <c r="P256" s="163">
        <f t="shared" si="19"/>
        <v>0</v>
      </c>
      <c r="Q256" s="111" t="s">
        <v>512</v>
      </c>
    </row>
    <row r="257" spans="1:17" x14ac:dyDescent="0.25">
      <c r="A257" s="166" t="str">
        <f t="shared" ref="A257:A320" si="22">CONCATENATE(G257,B257)</f>
        <v>TIREL1</v>
      </c>
      <c r="B257" s="163">
        <f t="shared" ref="B257:B320" si="23">IF(G257&lt;&gt;G256,1,(B256+1))</f>
        <v>1</v>
      </c>
      <c r="F257" s="111" t="str">
        <f t="shared" ref="F257:F320" si="24">CONCATENATE(K257,L257)</f>
        <v>FSGT55543212</v>
      </c>
      <c r="G257" s="112" t="s">
        <v>1831</v>
      </c>
      <c r="H257" s="112" t="s">
        <v>1832</v>
      </c>
      <c r="I257" s="112" t="s">
        <v>34</v>
      </c>
      <c r="J257" s="112" t="s">
        <v>35</v>
      </c>
      <c r="K257" s="111" t="s">
        <v>1058</v>
      </c>
      <c r="L257" s="111" t="s">
        <v>1712</v>
      </c>
      <c r="M257" s="164">
        <v>35865</v>
      </c>
      <c r="N257" s="111">
        <v>3</v>
      </c>
      <c r="O257" s="163">
        <f t="shared" si="18"/>
        <v>0</v>
      </c>
      <c r="P257" s="163">
        <f t="shared" si="19"/>
        <v>0</v>
      </c>
      <c r="Q257" s="111" t="s">
        <v>512</v>
      </c>
    </row>
    <row r="258" spans="1:17" x14ac:dyDescent="0.25">
      <c r="A258" s="166" t="str">
        <f t="shared" si="22"/>
        <v>TISSERAND1</v>
      </c>
      <c r="B258" s="163">
        <f t="shared" si="23"/>
        <v>1</v>
      </c>
      <c r="F258" s="111" t="str">
        <f t="shared" si="24"/>
        <v>FSGT241865</v>
      </c>
      <c r="G258" s="112" t="s">
        <v>443</v>
      </c>
      <c r="H258" s="112" t="s">
        <v>444</v>
      </c>
      <c r="I258" s="112" t="s">
        <v>445</v>
      </c>
      <c r="J258" s="112" t="s">
        <v>35</v>
      </c>
      <c r="K258" s="111" t="s">
        <v>1058</v>
      </c>
      <c r="L258" s="111" t="s">
        <v>1713</v>
      </c>
      <c r="M258" s="164">
        <v>26541</v>
      </c>
      <c r="N258" s="111">
        <v>2</v>
      </c>
      <c r="O258" s="163">
        <f t="shared" si="18"/>
        <v>0</v>
      </c>
      <c r="P258" s="163">
        <f t="shared" si="19"/>
        <v>0</v>
      </c>
      <c r="Q258" s="111" t="s">
        <v>512</v>
      </c>
    </row>
    <row r="259" spans="1:17" s="112" customFormat="1" x14ac:dyDescent="0.25">
      <c r="A259" s="166" t="str">
        <f t="shared" si="22"/>
        <v>TIXIER1</v>
      </c>
      <c r="B259" s="163">
        <f t="shared" si="23"/>
        <v>1</v>
      </c>
      <c r="C259" s="111"/>
      <c r="D259" s="111"/>
      <c r="E259" s="111"/>
      <c r="F259" s="111" t="str">
        <f t="shared" si="24"/>
        <v>UFOLEP001_59201317</v>
      </c>
      <c r="G259" s="112" t="s">
        <v>1346</v>
      </c>
      <c r="H259" s="112" t="s">
        <v>1347</v>
      </c>
      <c r="I259" s="112" t="s">
        <v>382</v>
      </c>
      <c r="J259" s="112" t="s">
        <v>23</v>
      </c>
      <c r="K259" s="112" t="s">
        <v>11</v>
      </c>
      <c r="L259" s="111" t="s">
        <v>1348</v>
      </c>
      <c r="M259" s="164">
        <v>22752</v>
      </c>
      <c r="N259" s="112">
        <v>5</v>
      </c>
      <c r="O259" s="163">
        <f t="shared" ref="O259:O322" si="25">IF(N259="F","F",0)</f>
        <v>0</v>
      </c>
      <c r="P259" s="163">
        <f t="shared" ref="P259:P322" si="26">IF(N259="M","M",0)</f>
        <v>0</v>
      </c>
      <c r="Q259" s="111" t="s">
        <v>512</v>
      </c>
    </row>
    <row r="260" spans="1:17" x14ac:dyDescent="0.25">
      <c r="A260" s="166" t="str">
        <f t="shared" si="22"/>
        <v>TORDI1</v>
      </c>
      <c r="B260" s="163">
        <f t="shared" si="23"/>
        <v>1</v>
      </c>
      <c r="F260" s="111" t="str">
        <f t="shared" si="24"/>
        <v>UFOLEP001_71314913</v>
      </c>
      <c r="G260" s="112" t="s">
        <v>1349</v>
      </c>
      <c r="H260" s="112" t="s">
        <v>95</v>
      </c>
      <c r="I260" s="112" t="s">
        <v>1211</v>
      </c>
      <c r="J260" s="112" t="s">
        <v>23</v>
      </c>
      <c r="K260" s="111" t="s">
        <v>11</v>
      </c>
      <c r="L260" s="111" t="s">
        <v>1350</v>
      </c>
      <c r="M260" s="164">
        <v>23011</v>
      </c>
      <c r="N260" s="111">
        <v>3</v>
      </c>
      <c r="O260" s="163">
        <f t="shared" si="25"/>
        <v>0</v>
      </c>
      <c r="P260" s="163">
        <f t="shared" si="26"/>
        <v>0</v>
      </c>
      <c r="Q260" s="111" t="s">
        <v>512</v>
      </c>
    </row>
    <row r="261" spans="1:17" x14ac:dyDescent="0.25">
      <c r="A261" s="166" t="str">
        <f t="shared" si="22"/>
        <v>TRUYE1</v>
      </c>
      <c r="B261" s="163">
        <f t="shared" si="23"/>
        <v>1</v>
      </c>
      <c r="F261" s="111" t="str">
        <f t="shared" si="24"/>
        <v>FSGT159839</v>
      </c>
      <c r="G261" s="112" t="s">
        <v>1351</v>
      </c>
      <c r="H261" s="112" t="s">
        <v>202</v>
      </c>
      <c r="I261" s="112" t="s">
        <v>1352</v>
      </c>
      <c r="J261" s="112" t="s">
        <v>29</v>
      </c>
      <c r="K261" s="111" t="s">
        <v>1058</v>
      </c>
      <c r="L261" s="111" t="s">
        <v>1353</v>
      </c>
      <c r="M261" s="164">
        <v>25595</v>
      </c>
      <c r="N261" s="111">
        <v>2</v>
      </c>
      <c r="O261" s="163">
        <f t="shared" si="25"/>
        <v>0</v>
      </c>
      <c r="P261" s="163">
        <f t="shared" si="26"/>
        <v>0</v>
      </c>
      <c r="Q261" s="111" t="s">
        <v>512</v>
      </c>
    </row>
    <row r="262" spans="1:17" x14ac:dyDescent="0.25">
      <c r="A262" s="166" t="str">
        <f t="shared" si="22"/>
        <v>VALENTIN1</v>
      </c>
      <c r="B262" s="163">
        <f t="shared" si="23"/>
        <v>1</v>
      </c>
      <c r="F262" s="111" t="str">
        <f t="shared" si="24"/>
        <v>FSGT137517</v>
      </c>
      <c r="G262" s="112" t="s">
        <v>1640</v>
      </c>
      <c r="H262" s="112" t="s">
        <v>1641</v>
      </c>
      <c r="I262" s="112" t="s">
        <v>1583</v>
      </c>
      <c r="J262" s="112" t="s">
        <v>39</v>
      </c>
      <c r="K262" s="111" t="s">
        <v>1058</v>
      </c>
      <c r="L262" s="111" t="s">
        <v>1642</v>
      </c>
      <c r="M262" s="164">
        <v>19399</v>
      </c>
      <c r="N262" s="111">
        <v>4</v>
      </c>
      <c r="O262" s="163">
        <f t="shared" si="25"/>
        <v>0</v>
      </c>
      <c r="P262" s="163">
        <f t="shared" si="26"/>
        <v>0</v>
      </c>
      <c r="Q262" s="111" t="s">
        <v>512</v>
      </c>
    </row>
    <row r="263" spans="1:17" x14ac:dyDescent="0.25">
      <c r="A263" s="166" t="str">
        <f t="shared" si="22"/>
        <v>VALENTIN2</v>
      </c>
      <c r="B263" s="163">
        <f t="shared" si="23"/>
        <v>2</v>
      </c>
      <c r="F263" s="111" t="str">
        <f t="shared" si="24"/>
        <v>FSGT137518</v>
      </c>
      <c r="G263" s="112" t="s">
        <v>1640</v>
      </c>
      <c r="H263" s="112" t="s">
        <v>171</v>
      </c>
      <c r="I263" s="112" t="s">
        <v>1583</v>
      </c>
      <c r="J263" s="112" t="s">
        <v>39</v>
      </c>
      <c r="K263" s="111" t="s">
        <v>1058</v>
      </c>
      <c r="L263" s="111" t="s">
        <v>1643</v>
      </c>
      <c r="M263" s="164">
        <v>27621</v>
      </c>
      <c r="N263" s="111">
        <v>4</v>
      </c>
      <c r="O263" s="163">
        <f t="shared" si="25"/>
        <v>0</v>
      </c>
      <c r="P263" s="163">
        <f t="shared" si="26"/>
        <v>0</v>
      </c>
      <c r="Q263" s="111" t="s">
        <v>512</v>
      </c>
    </row>
    <row r="264" spans="1:17" x14ac:dyDescent="0.25">
      <c r="A264" s="166" t="str">
        <f t="shared" si="22"/>
        <v>VANNIER1</v>
      </c>
      <c r="B264" s="163">
        <f t="shared" si="23"/>
        <v>1</v>
      </c>
      <c r="F264" s="111" t="str">
        <f t="shared" si="24"/>
        <v>UFOLEP058_40171434</v>
      </c>
      <c r="G264" s="112" t="s">
        <v>73</v>
      </c>
      <c r="H264" s="112" t="s">
        <v>37</v>
      </c>
      <c r="I264" s="112" t="s">
        <v>74</v>
      </c>
      <c r="J264" s="112" t="s">
        <v>75</v>
      </c>
      <c r="K264" s="111" t="s">
        <v>11</v>
      </c>
      <c r="L264" s="111" t="s">
        <v>1644</v>
      </c>
      <c r="M264" s="164">
        <v>25826</v>
      </c>
      <c r="N264" s="111">
        <v>2</v>
      </c>
      <c r="O264" s="163">
        <f t="shared" si="25"/>
        <v>0</v>
      </c>
      <c r="P264" s="163">
        <f t="shared" si="26"/>
        <v>0</v>
      </c>
      <c r="Q264" s="111" t="s">
        <v>512</v>
      </c>
    </row>
    <row r="265" spans="1:17" x14ac:dyDescent="0.25">
      <c r="A265" s="166" t="str">
        <f t="shared" si="22"/>
        <v>VAZ1</v>
      </c>
      <c r="B265" s="163">
        <f t="shared" si="23"/>
        <v>1</v>
      </c>
      <c r="F265" s="111" t="str">
        <f t="shared" si="24"/>
        <v>UFOLEP001_71308356</v>
      </c>
      <c r="G265" s="112" t="s">
        <v>288</v>
      </c>
      <c r="H265" s="112" t="s">
        <v>289</v>
      </c>
      <c r="I265" s="112" t="s">
        <v>320</v>
      </c>
      <c r="J265" s="112" t="s">
        <v>23</v>
      </c>
      <c r="K265" s="111" t="s">
        <v>11</v>
      </c>
      <c r="L265" s="111" t="s">
        <v>1354</v>
      </c>
      <c r="M265" s="164">
        <v>23180</v>
      </c>
      <c r="N265" s="111">
        <v>4</v>
      </c>
      <c r="O265" s="163">
        <f t="shared" si="25"/>
        <v>0</v>
      </c>
      <c r="P265" s="163">
        <f t="shared" si="26"/>
        <v>0</v>
      </c>
      <c r="Q265" s="111" t="s">
        <v>512</v>
      </c>
    </row>
    <row r="266" spans="1:17" x14ac:dyDescent="0.25">
      <c r="A266" s="166" t="str">
        <f t="shared" si="22"/>
        <v>VEILLET1</v>
      </c>
      <c r="B266" s="163">
        <f t="shared" si="23"/>
        <v>1</v>
      </c>
      <c r="F266" s="111" t="str">
        <f t="shared" si="24"/>
        <v>UFOLEP001_71315447</v>
      </c>
      <c r="G266" s="112" t="s">
        <v>497</v>
      </c>
      <c r="H266" s="112" t="s">
        <v>498</v>
      </c>
      <c r="I266" s="112" t="s">
        <v>309</v>
      </c>
      <c r="J266" s="112" t="s">
        <v>23</v>
      </c>
      <c r="K266" s="111" t="s">
        <v>11</v>
      </c>
      <c r="L266" s="111" t="s">
        <v>1355</v>
      </c>
      <c r="M266" s="164">
        <v>21832</v>
      </c>
      <c r="N266" s="111">
        <v>4</v>
      </c>
      <c r="O266" s="163">
        <f t="shared" si="25"/>
        <v>0</v>
      </c>
      <c r="P266" s="163">
        <f t="shared" si="26"/>
        <v>0</v>
      </c>
      <c r="Q266" s="111" t="s">
        <v>512</v>
      </c>
    </row>
    <row r="267" spans="1:17" x14ac:dyDescent="0.25">
      <c r="A267" s="166" t="str">
        <f t="shared" si="22"/>
        <v>VERGER1</v>
      </c>
      <c r="B267" s="163">
        <f t="shared" si="23"/>
        <v>1</v>
      </c>
      <c r="F267" s="111" t="str">
        <f t="shared" si="24"/>
        <v>UFOLEP001_71313615</v>
      </c>
      <c r="G267" s="112" t="s">
        <v>290</v>
      </c>
      <c r="H267" s="112" t="s">
        <v>291</v>
      </c>
      <c r="I267" s="112" t="s">
        <v>309</v>
      </c>
      <c r="J267" s="112" t="s">
        <v>23</v>
      </c>
      <c r="K267" s="111" t="s">
        <v>11</v>
      </c>
      <c r="L267" s="111" t="s">
        <v>1356</v>
      </c>
      <c r="M267" s="164">
        <v>28543</v>
      </c>
      <c r="N267" s="111">
        <v>2</v>
      </c>
      <c r="O267" s="163">
        <f t="shared" si="25"/>
        <v>0</v>
      </c>
      <c r="P267" s="163">
        <f t="shared" si="26"/>
        <v>0</v>
      </c>
      <c r="Q267" s="111" t="s">
        <v>512</v>
      </c>
    </row>
    <row r="268" spans="1:17" x14ac:dyDescent="0.25">
      <c r="A268" s="166" t="str">
        <f t="shared" si="22"/>
        <v>VERMOREL1</v>
      </c>
      <c r="B268" s="163">
        <f t="shared" si="23"/>
        <v>1</v>
      </c>
      <c r="F268" s="111" t="str">
        <f t="shared" si="24"/>
        <v>FSGT138963</v>
      </c>
      <c r="G268" s="112" t="s">
        <v>76</v>
      </c>
      <c r="H268" s="112" t="s">
        <v>24</v>
      </c>
      <c r="I268" s="112" t="s">
        <v>77</v>
      </c>
      <c r="J268" s="112" t="s">
        <v>39</v>
      </c>
      <c r="K268" s="111" t="s">
        <v>1058</v>
      </c>
      <c r="L268" s="111" t="s">
        <v>1714</v>
      </c>
      <c r="M268" s="164">
        <v>20739</v>
      </c>
      <c r="N268" s="111">
        <v>4</v>
      </c>
      <c r="O268" s="163">
        <f t="shared" si="25"/>
        <v>0</v>
      </c>
      <c r="P268" s="163">
        <f t="shared" si="26"/>
        <v>0</v>
      </c>
      <c r="Q268" s="111" t="s">
        <v>512</v>
      </c>
    </row>
    <row r="269" spans="1:17" x14ac:dyDescent="0.25">
      <c r="A269" s="166" t="str">
        <f t="shared" si="22"/>
        <v>VEY1</v>
      </c>
      <c r="B269" s="163">
        <f t="shared" si="23"/>
        <v>1</v>
      </c>
      <c r="F269" s="111" t="str">
        <f t="shared" si="24"/>
        <v>FSGT55491093</v>
      </c>
      <c r="G269" s="112" t="s">
        <v>1645</v>
      </c>
      <c r="H269" s="112" t="s">
        <v>202</v>
      </c>
      <c r="I269" s="112" t="s">
        <v>1583</v>
      </c>
      <c r="J269" s="112" t="s">
        <v>39</v>
      </c>
      <c r="K269" s="111" t="s">
        <v>1058</v>
      </c>
      <c r="L269" s="111" t="s">
        <v>1646</v>
      </c>
      <c r="M269" s="164">
        <v>23675</v>
      </c>
      <c r="N269" s="111">
        <v>4</v>
      </c>
      <c r="O269" s="163">
        <f t="shared" si="25"/>
        <v>0</v>
      </c>
      <c r="P269" s="163">
        <f t="shared" si="26"/>
        <v>0</v>
      </c>
      <c r="Q269" s="111" t="s">
        <v>512</v>
      </c>
    </row>
    <row r="270" spans="1:17" x14ac:dyDescent="0.25">
      <c r="A270" s="166" t="str">
        <f t="shared" si="22"/>
        <v>VEY2</v>
      </c>
      <c r="B270" s="163">
        <f t="shared" si="23"/>
        <v>2</v>
      </c>
      <c r="F270" s="111" t="str">
        <f t="shared" si="24"/>
        <v>FSGT55538755</v>
      </c>
      <c r="G270" s="112" t="s">
        <v>1645</v>
      </c>
      <c r="H270" s="112" t="s">
        <v>1647</v>
      </c>
      <c r="I270" s="112" t="s">
        <v>1583</v>
      </c>
      <c r="J270" s="112" t="s">
        <v>39</v>
      </c>
      <c r="K270" s="111" t="s">
        <v>1058</v>
      </c>
      <c r="L270" s="111" t="s">
        <v>1648</v>
      </c>
      <c r="M270" s="164">
        <v>34515</v>
      </c>
      <c r="N270" s="111">
        <v>3</v>
      </c>
      <c r="O270" s="163">
        <f t="shared" si="25"/>
        <v>0</v>
      </c>
      <c r="P270" s="163">
        <f t="shared" si="26"/>
        <v>0</v>
      </c>
      <c r="Q270" s="111" t="s">
        <v>512</v>
      </c>
    </row>
    <row r="271" spans="1:17" x14ac:dyDescent="0.25">
      <c r="A271" s="166" t="str">
        <f t="shared" si="22"/>
        <v>VIANA1</v>
      </c>
      <c r="B271" s="163">
        <f t="shared" si="23"/>
        <v>1</v>
      </c>
      <c r="F271" s="111" t="str">
        <f t="shared" si="24"/>
        <v>UFOLEP069_20047150</v>
      </c>
      <c r="G271" s="112" t="s">
        <v>292</v>
      </c>
      <c r="H271" s="112" t="s">
        <v>17</v>
      </c>
      <c r="I271" s="112" t="s">
        <v>46</v>
      </c>
      <c r="J271" s="112" t="s">
        <v>29</v>
      </c>
      <c r="K271" s="111" t="s">
        <v>11</v>
      </c>
      <c r="L271" s="111" t="s">
        <v>1357</v>
      </c>
      <c r="M271" s="164">
        <v>30843</v>
      </c>
      <c r="N271" s="111">
        <v>2</v>
      </c>
      <c r="O271" s="163">
        <f t="shared" si="25"/>
        <v>0</v>
      </c>
      <c r="P271" s="163">
        <f t="shared" si="26"/>
        <v>0</v>
      </c>
      <c r="Q271" s="111" t="s">
        <v>512</v>
      </c>
    </row>
    <row r="272" spans="1:17" x14ac:dyDescent="0.25">
      <c r="A272" s="166" t="str">
        <f t="shared" si="22"/>
        <v>VINCENT1</v>
      </c>
      <c r="B272" s="163">
        <f t="shared" si="23"/>
        <v>1</v>
      </c>
      <c r="F272" s="111" t="str">
        <f t="shared" si="24"/>
        <v>FSGT55542108</v>
      </c>
      <c r="G272" s="112" t="s">
        <v>1358</v>
      </c>
      <c r="H272" s="112" t="s">
        <v>85</v>
      </c>
      <c r="I272" s="112" t="s">
        <v>1359</v>
      </c>
      <c r="J272" s="112" t="s">
        <v>1219</v>
      </c>
      <c r="K272" s="111" t="s">
        <v>1058</v>
      </c>
      <c r="L272" s="111" t="s">
        <v>1360</v>
      </c>
      <c r="M272" s="164">
        <v>18083</v>
      </c>
      <c r="N272" s="111">
        <v>5</v>
      </c>
      <c r="O272" s="163">
        <f t="shared" si="25"/>
        <v>0</v>
      </c>
      <c r="P272" s="163">
        <f t="shared" si="26"/>
        <v>0</v>
      </c>
      <c r="Q272" s="111" t="s">
        <v>512</v>
      </c>
    </row>
    <row r="273" spans="1:17" x14ac:dyDescent="0.25">
      <c r="A273" s="166" t="str">
        <f t="shared" si="22"/>
        <v>VIOLANO1</v>
      </c>
      <c r="B273" s="163">
        <f t="shared" si="23"/>
        <v>1</v>
      </c>
      <c r="F273" s="111" t="str">
        <f t="shared" si="24"/>
        <v>FSGT421408</v>
      </c>
      <c r="G273" s="112" t="s">
        <v>1914</v>
      </c>
      <c r="H273" s="112" t="s">
        <v>652</v>
      </c>
      <c r="I273" s="112" t="s">
        <v>1886</v>
      </c>
      <c r="J273" s="112" t="s">
        <v>29</v>
      </c>
      <c r="K273" s="111" t="s">
        <v>1058</v>
      </c>
      <c r="L273" s="111" t="s">
        <v>1915</v>
      </c>
      <c r="M273" s="164">
        <v>22415</v>
      </c>
      <c r="N273" s="111">
        <v>4</v>
      </c>
      <c r="O273" s="163">
        <f t="shared" si="25"/>
        <v>0</v>
      </c>
      <c r="P273" s="163">
        <f t="shared" si="26"/>
        <v>0</v>
      </c>
      <c r="Q273" s="111" t="s">
        <v>512</v>
      </c>
    </row>
    <row r="274" spans="1:17" x14ac:dyDescent="0.25">
      <c r="A274" s="166" t="str">
        <f t="shared" si="22"/>
        <v>VOUILLON1</v>
      </c>
      <c r="B274" s="163">
        <f t="shared" si="23"/>
        <v>1</v>
      </c>
      <c r="F274" s="111" t="str">
        <f t="shared" si="24"/>
        <v>FSGT55535555</v>
      </c>
      <c r="G274" s="112" t="s">
        <v>1052</v>
      </c>
      <c r="H274" s="112" t="s">
        <v>98</v>
      </c>
      <c r="I274" s="112" t="s">
        <v>1249</v>
      </c>
      <c r="J274" s="112" t="s">
        <v>29</v>
      </c>
      <c r="K274" s="111" t="s">
        <v>1058</v>
      </c>
      <c r="L274" s="111" t="s">
        <v>1361</v>
      </c>
      <c r="M274" s="164">
        <v>30270</v>
      </c>
      <c r="N274" s="111">
        <v>3</v>
      </c>
      <c r="O274" s="163">
        <f t="shared" si="25"/>
        <v>0</v>
      </c>
      <c r="P274" s="163">
        <f t="shared" si="26"/>
        <v>0</v>
      </c>
      <c r="Q274" s="111" t="s">
        <v>512</v>
      </c>
    </row>
    <row r="275" spans="1:17" x14ac:dyDescent="0.25">
      <c r="A275" s="166" t="str">
        <f t="shared" si="22"/>
        <v>VUILLEMIN1</v>
      </c>
      <c r="B275" s="163">
        <f t="shared" si="23"/>
        <v>1</v>
      </c>
      <c r="F275" s="111" t="str">
        <f t="shared" si="24"/>
        <v>FSGT226876</v>
      </c>
      <c r="G275" s="112" t="s">
        <v>1362</v>
      </c>
      <c r="H275" s="112" t="s">
        <v>33</v>
      </c>
      <c r="I275" s="112" t="s">
        <v>1363</v>
      </c>
      <c r="J275" s="112" t="s">
        <v>35</v>
      </c>
      <c r="K275" s="111" t="s">
        <v>1058</v>
      </c>
      <c r="L275" s="111" t="s">
        <v>1364</v>
      </c>
      <c r="M275" s="164">
        <v>18301</v>
      </c>
      <c r="N275" s="111">
        <v>5</v>
      </c>
      <c r="O275" s="163">
        <f t="shared" si="25"/>
        <v>0</v>
      </c>
      <c r="P275" s="163">
        <f t="shared" si="26"/>
        <v>0</v>
      </c>
      <c r="Q275" s="111" t="s">
        <v>512</v>
      </c>
    </row>
    <row r="276" spans="1:17" x14ac:dyDescent="0.25">
      <c r="A276" s="166" t="str">
        <f t="shared" si="22"/>
        <v>ZARB1</v>
      </c>
      <c r="B276" s="163">
        <f t="shared" si="23"/>
        <v>1</v>
      </c>
      <c r="F276" s="111" t="str">
        <f t="shared" si="24"/>
        <v>UFOLEP001_03017015</v>
      </c>
      <c r="G276" s="112" t="s">
        <v>1365</v>
      </c>
      <c r="H276" s="112" t="s">
        <v>1366</v>
      </c>
      <c r="I276" s="112" t="s">
        <v>62</v>
      </c>
      <c r="J276" s="112" t="s">
        <v>23</v>
      </c>
      <c r="K276" s="111" t="s">
        <v>11</v>
      </c>
      <c r="L276" s="111" t="s">
        <v>1367</v>
      </c>
      <c r="M276" s="164">
        <v>19256</v>
      </c>
      <c r="N276" s="111">
        <v>4</v>
      </c>
      <c r="O276" s="163">
        <f t="shared" si="25"/>
        <v>0</v>
      </c>
      <c r="P276" s="163">
        <f t="shared" si="26"/>
        <v>0</v>
      </c>
      <c r="Q276" s="111" t="s">
        <v>512</v>
      </c>
    </row>
    <row r="277" spans="1:17" x14ac:dyDescent="0.25">
      <c r="A277" s="166" t="str">
        <f t="shared" si="22"/>
        <v>1</v>
      </c>
      <c r="B277" s="163">
        <f t="shared" si="23"/>
        <v>1</v>
      </c>
      <c r="F277" s="111" t="str">
        <f t="shared" si="24"/>
        <v/>
      </c>
      <c r="G277" s="112"/>
      <c r="H277" s="112"/>
      <c r="I277" s="112"/>
      <c r="J277" s="112"/>
      <c r="M277" s="164"/>
      <c r="O277" s="163">
        <f t="shared" si="25"/>
        <v>0</v>
      </c>
      <c r="P277" s="163">
        <f t="shared" si="26"/>
        <v>0</v>
      </c>
      <c r="Q277" s="111" t="s">
        <v>512</v>
      </c>
    </row>
    <row r="278" spans="1:17" x14ac:dyDescent="0.25">
      <c r="A278" s="166" t="str">
        <f t="shared" si="22"/>
        <v>2</v>
      </c>
      <c r="B278" s="163">
        <f t="shared" si="23"/>
        <v>2</v>
      </c>
      <c r="F278" s="111" t="str">
        <f t="shared" si="24"/>
        <v/>
      </c>
      <c r="G278" s="112"/>
      <c r="H278" s="112"/>
      <c r="I278" s="112"/>
      <c r="J278" s="112"/>
      <c r="M278" s="164"/>
      <c r="O278" s="163">
        <f t="shared" si="25"/>
        <v>0</v>
      </c>
      <c r="P278" s="163">
        <f t="shared" si="26"/>
        <v>0</v>
      </c>
      <c r="Q278" s="111" t="s">
        <v>512</v>
      </c>
    </row>
    <row r="279" spans="1:17" x14ac:dyDescent="0.25">
      <c r="A279" s="166" t="str">
        <f t="shared" si="22"/>
        <v>3</v>
      </c>
      <c r="B279" s="163">
        <f t="shared" si="23"/>
        <v>3</v>
      </c>
      <c r="F279" s="111" t="str">
        <f t="shared" si="24"/>
        <v/>
      </c>
      <c r="G279" s="112"/>
      <c r="H279" s="112"/>
      <c r="I279" s="112"/>
      <c r="J279" s="112"/>
      <c r="M279" s="164"/>
      <c r="O279" s="163">
        <f t="shared" si="25"/>
        <v>0</v>
      </c>
      <c r="P279" s="163">
        <f t="shared" si="26"/>
        <v>0</v>
      </c>
      <c r="Q279" s="111" t="s">
        <v>512</v>
      </c>
    </row>
    <row r="280" spans="1:17" x14ac:dyDescent="0.25">
      <c r="A280" s="166" t="str">
        <f t="shared" si="22"/>
        <v>4</v>
      </c>
      <c r="B280" s="163">
        <f t="shared" si="23"/>
        <v>4</v>
      </c>
      <c r="F280" s="111" t="str">
        <f t="shared" si="24"/>
        <v/>
      </c>
      <c r="G280" s="112"/>
      <c r="H280" s="112"/>
      <c r="I280" s="112"/>
      <c r="J280" s="112"/>
      <c r="M280" s="164"/>
      <c r="O280" s="163">
        <f t="shared" si="25"/>
        <v>0</v>
      </c>
      <c r="P280" s="163">
        <f t="shared" si="26"/>
        <v>0</v>
      </c>
      <c r="Q280" s="111" t="s">
        <v>512</v>
      </c>
    </row>
    <row r="281" spans="1:17" x14ac:dyDescent="0.25">
      <c r="A281" s="166" t="str">
        <f t="shared" si="22"/>
        <v>5</v>
      </c>
      <c r="B281" s="163">
        <f t="shared" si="23"/>
        <v>5</v>
      </c>
      <c r="F281" s="111" t="str">
        <f t="shared" si="24"/>
        <v/>
      </c>
      <c r="G281" s="112"/>
      <c r="H281" s="112"/>
      <c r="I281" s="112"/>
      <c r="J281" s="112"/>
      <c r="M281" s="164"/>
      <c r="O281" s="163">
        <f t="shared" si="25"/>
        <v>0</v>
      </c>
      <c r="P281" s="163">
        <f t="shared" si="26"/>
        <v>0</v>
      </c>
      <c r="Q281" s="111" t="s">
        <v>512</v>
      </c>
    </row>
    <row r="282" spans="1:17" x14ac:dyDescent="0.25">
      <c r="A282" s="166" t="str">
        <f t="shared" si="22"/>
        <v>6</v>
      </c>
      <c r="B282" s="163">
        <f t="shared" si="23"/>
        <v>6</v>
      </c>
      <c r="F282" s="111" t="str">
        <f t="shared" si="24"/>
        <v/>
      </c>
      <c r="G282" s="112"/>
      <c r="H282" s="112"/>
      <c r="I282" s="112"/>
      <c r="J282" s="112"/>
      <c r="M282" s="164"/>
      <c r="O282" s="163">
        <f t="shared" si="25"/>
        <v>0</v>
      </c>
      <c r="P282" s="163">
        <f t="shared" si="26"/>
        <v>0</v>
      </c>
      <c r="Q282" s="111" t="s">
        <v>512</v>
      </c>
    </row>
    <row r="283" spans="1:17" x14ac:dyDescent="0.25">
      <c r="A283" s="166" t="str">
        <f t="shared" si="22"/>
        <v>7</v>
      </c>
      <c r="B283" s="163">
        <f t="shared" si="23"/>
        <v>7</v>
      </c>
      <c r="F283" s="111" t="str">
        <f t="shared" si="24"/>
        <v/>
      </c>
      <c r="G283" s="112"/>
      <c r="H283" s="112"/>
      <c r="I283" s="112"/>
      <c r="J283" s="112"/>
      <c r="M283" s="164"/>
      <c r="O283" s="163">
        <f t="shared" si="25"/>
        <v>0</v>
      </c>
      <c r="P283" s="163">
        <f t="shared" si="26"/>
        <v>0</v>
      </c>
      <c r="Q283" s="111" t="s">
        <v>512</v>
      </c>
    </row>
    <row r="284" spans="1:17" x14ac:dyDescent="0.25">
      <c r="A284" s="166" t="str">
        <f t="shared" si="22"/>
        <v>8</v>
      </c>
      <c r="B284" s="163">
        <f t="shared" si="23"/>
        <v>8</v>
      </c>
      <c r="F284" s="111" t="str">
        <f t="shared" si="24"/>
        <v/>
      </c>
      <c r="O284" s="163">
        <f t="shared" si="25"/>
        <v>0</v>
      </c>
      <c r="P284" s="163">
        <f t="shared" si="26"/>
        <v>0</v>
      </c>
      <c r="Q284" s="111" t="s">
        <v>512</v>
      </c>
    </row>
    <row r="285" spans="1:17" x14ac:dyDescent="0.25">
      <c r="A285" s="166" t="str">
        <f t="shared" si="22"/>
        <v>9</v>
      </c>
      <c r="B285" s="163">
        <f t="shared" si="23"/>
        <v>9</v>
      </c>
      <c r="F285" s="111" t="str">
        <f t="shared" si="24"/>
        <v/>
      </c>
      <c r="M285" s="114"/>
      <c r="O285" s="163">
        <f t="shared" si="25"/>
        <v>0</v>
      </c>
      <c r="P285" s="163">
        <f t="shared" si="26"/>
        <v>0</v>
      </c>
      <c r="Q285" s="111" t="s">
        <v>512</v>
      </c>
    </row>
    <row r="286" spans="1:17" x14ac:dyDescent="0.25">
      <c r="A286" s="166" t="str">
        <f t="shared" si="22"/>
        <v>10</v>
      </c>
      <c r="B286" s="163">
        <f t="shared" si="23"/>
        <v>10</v>
      </c>
      <c r="F286" s="111" t="str">
        <f t="shared" si="24"/>
        <v/>
      </c>
      <c r="M286" s="114"/>
      <c r="O286" s="163">
        <f t="shared" si="25"/>
        <v>0</v>
      </c>
      <c r="P286" s="163">
        <f t="shared" si="26"/>
        <v>0</v>
      </c>
      <c r="Q286" s="111" t="s">
        <v>512</v>
      </c>
    </row>
    <row r="287" spans="1:17" x14ac:dyDescent="0.25">
      <c r="A287" s="166" t="str">
        <f t="shared" si="22"/>
        <v>11</v>
      </c>
      <c r="B287" s="163">
        <f t="shared" si="23"/>
        <v>11</v>
      </c>
      <c r="F287" s="111" t="str">
        <f t="shared" si="24"/>
        <v/>
      </c>
      <c r="M287" s="114"/>
      <c r="O287" s="163">
        <f t="shared" si="25"/>
        <v>0</v>
      </c>
      <c r="P287" s="163">
        <f t="shared" si="26"/>
        <v>0</v>
      </c>
      <c r="Q287" s="111" t="s">
        <v>512</v>
      </c>
    </row>
    <row r="288" spans="1:17" x14ac:dyDescent="0.25">
      <c r="A288" s="166" t="str">
        <f t="shared" si="22"/>
        <v>12</v>
      </c>
      <c r="B288" s="163">
        <f t="shared" si="23"/>
        <v>12</v>
      </c>
      <c r="F288" s="111" t="str">
        <f t="shared" si="24"/>
        <v/>
      </c>
      <c r="M288" s="114"/>
      <c r="O288" s="163">
        <f t="shared" si="25"/>
        <v>0</v>
      </c>
      <c r="P288" s="163">
        <f t="shared" si="26"/>
        <v>0</v>
      </c>
      <c r="Q288" s="111" t="s">
        <v>512</v>
      </c>
    </row>
    <row r="289" spans="1:17" x14ac:dyDescent="0.25">
      <c r="A289" s="166" t="str">
        <f t="shared" si="22"/>
        <v>13</v>
      </c>
      <c r="B289" s="163">
        <f t="shared" si="23"/>
        <v>13</v>
      </c>
      <c r="F289" s="111" t="str">
        <f t="shared" si="24"/>
        <v/>
      </c>
      <c r="M289" s="114"/>
      <c r="O289" s="163">
        <f t="shared" si="25"/>
        <v>0</v>
      </c>
      <c r="P289" s="163">
        <f t="shared" si="26"/>
        <v>0</v>
      </c>
      <c r="Q289" s="111" t="s">
        <v>512</v>
      </c>
    </row>
    <row r="290" spans="1:17" x14ac:dyDescent="0.25">
      <c r="A290" s="166" t="str">
        <f t="shared" si="22"/>
        <v>14</v>
      </c>
      <c r="B290" s="163">
        <f t="shared" si="23"/>
        <v>14</v>
      </c>
      <c r="F290" s="111" t="str">
        <f t="shared" si="24"/>
        <v/>
      </c>
      <c r="M290" s="114"/>
      <c r="O290" s="163">
        <f t="shared" si="25"/>
        <v>0</v>
      </c>
      <c r="P290" s="163">
        <f t="shared" si="26"/>
        <v>0</v>
      </c>
      <c r="Q290" s="111" t="s">
        <v>512</v>
      </c>
    </row>
    <row r="291" spans="1:17" x14ac:dyDescent="0.25">
      <c r="A291" s="166" t="str">
        <f t="shared" si="22"/>
        <v>15</v>
      </c>
      <c r="B291" s="163">
        <f t="shared" si="23"/>
        <v>15</v>
      </c>
      <c r="F291" s="111" t="str">
        <f t="shared" si="24"/>
        <v/>
      </c>
      <c r="M291" s="114"/>
      <c r="O291" s="163">
        <f t="shared" si="25"/>
        <v>0</v>
      </c>
      <c r="P291" s="163">
        <f t="shared" si="26"/>
        <v>0</v>
      </c>
      <c r="Q291" s="111" t="s">
        <v>512</v>
      </c>
    </row>
    <row r="292" spans="1:17" x14ac:dyDescent="0.25">
      <c r="A292" s="166" t="str">
        <f t="shared" si="22"/>
        <v>16</v>
      </c>
      <c r="B292" s="163">
        <f t="shared" si="23"/>
        <v>16</v>
      </c>
      <c r="F292" s="111" t="str">
        <f t="shared" si="24"/>
        <v/>
      </c>
      <c r="M292" s="114"/>
      <c r="O292" s="163">
        <f t="shared" si="25"/>
        <v>0</v>
      </c>
      <c r="P292" s="163">
        <f t="shared" si="26"/>
        <v>0</v>
      </c>
      <c r="Q292" s="111" t="s">
        <v>512</v>
      </c>
    </row>
    <row r="293" spans="1:17" x14ac:dyDescent="0.25">
      <c r="A293" s="166" t="str">
        <f t="shared" si="22"/>
        <v>17</v>
      </c>
      <c r="B293" s="163">
        <f t="shared" si="23"/>
        <v>17</v>
      </c>
      <c r="F293" s="111" t="str">
        <f t="shared" si="24"/>
        <v/>
      </c>
      <c r="M293" s="114"/>
      <c r="O293" s="163">
        <f t="shared" si="25"/>
        <v>0</v>
      </c>
      <c r="P293" s="163">
        <f t="shared" si="26"/>
        <v>0</v>
      </c>
      <c r="Q293" s="111" t="s">
        <v>512</v>
      </c>
    </row>
    <row r="294" spans="1:17" x14ac:dyDescent="0.25">
      <c r="A294" s="166" t="str">
        <f t="shared" si="22"/>
        <v>18</v>
      </c>
      <c r="B294" s="163">
        <f t="shared" si="23"/>
        <v>18</v>
      </c>
      <c r="F294" s="111" t="str">
        <f t="shared" si="24"/>
        <v/>
      </c>
      <c r="M294" s="114"/>
      <c r="O294" s="163">
        <f t="shared" si="25"/>
        <v>0</v>
      </c>
      <c r="P294" s="163">
        <f t="shared" si="26"/>
        <v>0</v>
      </c>
      <c r="Q294" s="111" t="s">
        <v>512</v>
      </c>
    </row>
    <row r="295" spans="1:17" x14ac:dyDescent="0.25">
      <c r="A295" s="166" t="str">
        <f t="shared" si="22"/>
        <v>19</v>
      </c>
      <c r="B295" s="163">
        <f t="shared" si="23"/>
        <v>19</v>
      </c>
      <c r="F295" s="111" t="str">
        <f t="shared" si="24"/>
        <v/>
      </c>
      <c r="M295" s="114"/>
      <c r="O295" s="163">
        <f t="shared" si="25"/>
        <v>0</v>
      </c>
      <c r="P295" s="163">
        <f t="shared" si="26"/>
        <v>0</v>
      </c>
      <c r="Q295" s="111" t="s">
        <v>512</v>
      </c>
    </row>
    <row r="296" spans="1:17" x14ac:dyDescent="0.25">
      <c r="A296" s="166" t="str">
        <f t="shared" si="22"/>
        <v>20</v>
      </c>
      <c r="B296" s="163">
        <f t="shared" si="23"/>
        <v>20</v>
      </c>
      <c r="F296" s="111" t="str">
        <f t="shared" si="24"/>
        <v/>
      </c>
      <c r="M296" s="114"/>
      <c r="O296" s="163">
        <f t="shared" si="25"/>
        <v>0</v>
      </c>
      <c r="P296" s="163">
        <f t="shared" si="26"/>
        <v>0</v>
      </c>
      <c r="Q296" s="111" t="s">
        <v>512</v>
      </c>
    </row>
    <row r="297" spans="1:17" x14ac:dyDescent="0.25">
      <c r="A297" s="166" t="str">
        <f t="shared" si="22"/>
        <v>21</v>
      </c>
      <c r="B297" s="163">
        <f t="shared" si="23"/>
        <v>21</v>
      </c>
      <c r="F297" s="111" t="str">
        <f t="shared" si="24"/>
        <v/>
      </c>
      <c r="M297" s="114"/>
      <c r="O297" s="163">
        <f t="shared" si="25"/>
        <v>0</v>
      </c>
      <c r="P297" s="163">
        <f t="shared" si="26"/>
        <v>0</v>
      </c>
      <c r="Q297" s="111" t="s">
        <v>512</v>
      </c>
    </row>
    <row r="298" spans="1:17" x14ac:dyDescent="0.25">
      <c r="A298" s="166" t="str">
        <f t="shared" si="22"/>
        <v>22</v>
      </c>
      <c r="B298" s="163">
        <f t="shared" si="23"/>
        <v>22</v>
      </c>
      <c r="F298" s="111" t="str">
        <f t="shared" si="24"/>
        <v/>
      </c>
      <c r="M298" s="114"/>
      <c r="O298" s="163">
        <f t="shared" si="25"/>
        <v>0</v>
      </c>
      <c r="P298" s="163">
        <f t="shared" si="26"/>
        <v>0</v>
      </c>
      <c r="Q298" s="111" t="s">
        <v>512</v>
      </c>
    </row>
    <row r="299" spans="1:17" x14ac:dyDescent="0.25">
      <c r="A299" s="166" t="str">
        <f t="shared" si="22"/>
        <v>23</v>
      </c>
      <c r="B299" s="163">
        <f t="shared" si="23"/>
        <v>23</v>
      </c>
      <c r="F299" s="111" t="str">
        <f t="shared" si="24"/>
        <v/>
      </c>
      <c r="M299" s="114"/>
      <c r="O299" s="163">
        <f t="shared" si="25"/>
        <v>0</v>
      </c>
      <c r="P299" s="163">
        <f t="shared" si="26"/>
        <v>0</v>
      </c>
      <c r="Q299" s="111" t="s">
        <v>512</v>
      </c>
    </row>
    <row r="300" spans="1:17" x14ac:dyDescent="0.25">
      <c r="A300" s="166" t="str">
        <f t="shared" si="22"/>
        <v>24</v>
      </c>
      <c r="B300" s="163">
        <f t="shared" si="23"/>
        <v>24</v>
      </c>
      <c r="F300" s="111" t="str">
        <f t="shared" si="24"/>
        <v/>
      </c>
      <c r="M300" s="114"/>
      <c r="O300" s="163">
        <f t="shared" si="25"/>
        <v>0</v>
      </c>
      <c r="P300" s="163">
        <f t="shared" si="26"/>
        <v>0</v>
      </c>
      <c r="Q300" s="111" t="s">
        <v>512</v>
      </c>
    </row>
    <row r="301" spans="1:17" x14ac:dyDescent="0.25">
      <c r="A301" s="166" t="str">
        <f t="shared" si="22"/>
        <v>25</v>
      </c>
      <c r="B301" s="163">
        <f t="shared" si="23"/>
        <v>25</v>
      </c>
      <c r="F301" s="111" t="str">
        <f t="shared" si="24"/>
        <v/>
      </c>
      <c r="M301" s="114"/>
      <c r="O301" s="163">
        <f t="shared" si="25"/>
        <v>0</v>
      </c>
      <c r="P301" s="163">
        <f t="shared" si="26"/>
        <v>0</v>
      </c>
      <c r="Q301" s="111" t="s">
        <v>512</v>
      </c>
    </row>
    <row r="302" spans="1:17" x14ac:dyDescent="0.25">
      <c r="A302" s="166" t="str">
        <f t="shared" si="22"/>
        <v>26</v>
      </c>
      <c r="B302" s="163">
        <f t="shared" si="23"/>
        <v>26</v>
      </c>
      <c r="F302" s="111" t="str">
        <f t="shared" si="24"/>
        <v/>
      </c>
      <c r="M302" s="114"/>
      <c r="O302" s="163">
        <f t="shared" si="25"/>
        <v>0</v>
      </c>
      <c r="P302" s="163">
        <f t="shared" si="26"/>
        <v>0</v>
      </c>
      <c r="Q302" s="111" t="s">
        <v>512</v>
      </c>
    </row>
    <row r="303" spans="1:17" x14ac:dyDescent="0.25">
      <c r="A303" s="166" t="str">
        <f t="shared" si="22"/>
        <v>27</v>
      </c>
      <c r="B303" s="163">
        <f t="shared" si="23"/>
        <v>27</v>
      </c>
      <c r="F303" s="111" t="str">
        <f t="shared" si="24"/>
        <v/>
      </c>
      <c r="M303" s="114"/>
      <c r="O303" s="163">
        <f t="shared" si="25"/>
        <v>0</v>
      </c>
      <c r="P303" s="163">
        <f t="shared" si="26"/>
        <v>0</v>
      </c>
      <c r="Q303" s="111" t="s">
        <v>512</v>
      </c>
    </row>
    <row r="304" spans="1:17" x14ac:dyDescent="0.25">
      <c r="A304" s="166" t="str">
        <f t="shared" si="22"/>
        <v>28</v>
      </c>
      <c r="B304" s="163">
        <f t="shared" si="23"/>
        <v>28</v>
      </c>
      <c r="F304" s="111" t="str">
        <f t="shared" si="24"/>
        <v/>
      </c>
      <c r="M304" s="114"/>
      <c r="O304" s="163">
        <f t="shared" si="25"/>
        <v>0</v>
      </c>
      <c r="P304" s="163">
        <f t="shared" si="26"/>
        <v>0</v>
      </c>
      <c r="Q304" s="111" t="s">
        <v>512</v>
      </c>
    </row>
    <row r="305" spans="1:17" x14ac:dyDescent="0.25">
      <c r="A305" s="166" t="str">
        <f t="shared" si="22"/>
        <v>29</v>
      </c>
      <c r="B305" s="163">
        <f t="shared" si="23"/>
        <v>29</v>
      </c>
      <c r="F305" s="111" t="str">
        <f t="shared" si="24"/>
        <v/>
      </c>
      <c r="M305" s="114"/>
      <c r="O305" s="163">
        <f t="shared" si="25"/>
        <v>0</v>
      </c>
      <c r="P305" s="163">
        <f t="shared" si="26"/>
        <v>0</v>
      </c>
      <c r="Q305" s="111" t="s">
        <v>512</v>
      </c>
    </row>
    <row r="306" spans="1:17" x14ac:dyDescent="0.25">
      <c r="A306" s="166" t="str">
        <f t="shared" si="22"/>
        <v>30</v>
      </c>
      <c r="B306" s="163">
        <f t="shared" si="23"/>
        <v>30</v>
      </c>
      <c r="F306" s="111" t="str">
        <f t="shared" si="24"/>
        <v/>
      </c>
      <c r="M306" s="114"/>
      <c r="O306" s="163">
        <f t="shared" si="25"/>
        <v>0</v>
      </c>
      <c r="P306" s="163">
        <f t="shared" si="26"/>
        <v>0</v>
      </c>
      <c r="Q306" s="111" t="s">
        <v>512</v>
      </c>
    </row>
    <row r="307" spans="1:17" x14ac:dyDescent="0.25">
      <c r="A307" s="166" t="str">
        <f t="shared" si="22"/>
        <v>31</v>
      </c>
      <c r="B307" s="163">
        <f t="shared" si="23"/>
        <v>31</v>
      </c>
      <c r="F307" s="111" t="str">
        <f t="shared" si="24"/>
        <v/>
      </c>
      <c r="M307" s="114"/>
      <c r="O307" s="163">
        <f t="shared" si="25"/>
        <v>0</v>
      </c>
      <c r="P307" s="163">
        <f t="shared" si="26"/>
        <v>0</v>
      </c>
      <c r="Q307" s="111" t="s">
        <v>512</v>
      </c>
    </row>
    <row r="308" spans="1:17" x14ac:dyDescent="0.25">
      <c r="A308" s="166" t="str">
        <f t="shared" si="22"/>
        <v>32</v>
      </c>
      <c r="B308" s="163">
        <f t="shared" si="23"/>
        <v>32</v>
      </c>
      <c r="F308" s="111" t="str">
        <f t="shared" si="24"/>
        <v/>
      </c>
      <c r="M308" s="114"/>
      <c r="O308" s="163">
        <f t="shared" si="25"/>
        <v>0</v>
      </c>
      <c r="P308" s="163">
        <f t="shared" si="26"/>
        <v>0</v>
      </c>
      <c r="Q308" s="111" t="s">
        <v>512</v>
      </c>
    </row>
    <row r="309" spans="1:17" x14ac:dyDescent="0.25">
      <c r="A309" s="166" t="str">
        <f t="shared" si="22"/>
        <v>33</v>
      </c>
      <c r="B309" s="163">
        <f t="shared" si="23"/>
        <v>33</v>
      </c>
      <c r="F309" s="111" t="str">
        <f t="shared" si="24"/>
        <v/>
      </c>
      <c r="M309" s="114"/>
      <c r="O309" s="163">
        <f t="shared" si="25"/>
        <v>0</v>
      </c>
      <c r="P309" s="163">
        <f t="shared" si="26"/>
        <v>0</v>
      </c>
      <c r="Q309" s="111" t="s">
        <v>512</v>
      </c>
    </row>
    <row r="310" spans="1:17" x14ac:dyDescent="0.25">
      <c r="A310" s="166" t="str">
        <f t="shared" si="22"/>
        <v>34</v>
      </c>
      <c r="B310" s="163">
        <f t="shared" si="23"/>
        <v>34</v>
      </c>
      <c r="F310" s="111" t="str">
        <f t="shared" si="24"/>
        <v/>
      </c>
      <c r="M310" s="114"/>
      <c r="O310" s="163">
        <f t="shared" si="25"/>
        <v>0</v>
      </c>
      <c r="P310" s="163">
        <f t="shared" si="26"/>
        <v>0</v>
      </c>
      <c r="Q310" s="111" t="s">
        <v>512</v>
      </c>
    </row>
    <row r="311" spans="1:17" x14ac:dyDescent="0.25">
      <c r="A311" s="166" t="str">
        <f t="shared" si="22"/>
        <v>35</v>
      </c>
      <c r="B311" s="163">
        <f t="shared" si="23"/>
        <v>35</v>
      </c>
      <c r="F311" s="111" t="str">
        <f t="shared" si="24"/>
        <v/>
      </c>
      <c r="M311" s="114"/>
      <c r="O311" s="163">
        <f t="shared" si="25"/>
        <v>0</v>
      </c>
      <c r="P311" s="163">
        <f t="shared" si="26"/>
        <v>0</v>
      </c>
      <c r="Q311" s="111" t="s">
        <v>512</v>
      </c>
    </row>
    <row r="312" spans="1:17" x14ac:dyDescent="0.25">
      <c r="A312" s="166" t="str">
        <f t="shared" si="22"/>
        <v>36</v>
      </c>
      <c r="B312" s="163">
        <f t="shared" si="23"/>
        <v>36</v>
      </c>
      <c r="F312" s="111" t="str">
        <f t="shared" si="24"/>
        <v/>
      </c>
      <c r="M312" s="114"/>
      <c r="O312" s="163">
        <f t="shared" si="25"/>
        <v>0</v>
      </c>
      <c r="P312" s="163">
        <f t="shared" si="26"/>
        <v>0</v>
      </c>
      <c r="Q312" s="111" t="s">
        <v>512</v>
      </c>
    </row>
    <row r="313" spans="1:17" x14ac:dyDescent="0.25">
      <c r="A313" s="166" t="str">
        <f t="shared" si="22"/>
        <v>37</v>
      </c>
      <c r="B313" s="163">
        <f t="shared" si="23"/>
        <v>37</v>
      </c>
      <c r="F313" s="111" t="str">
        <f t="shared" si="24"/>
        <v/>
      </c>
      <c r="M313" s="114"/>
      <c r="O313" s="163">
        <f t="shared" si="25"/>
        <v>0</v>
      </c>
      <c r="P313" s="163">
        <f t="shared" si="26"/>
        <v>0</v>
      </c>
      <c r="Q313" s="111" t="s">
        <v>512</v>
      </c>
    </row>
    <row r="314" spans="1:17" x14ac:dyDescent="0.25">
      <c r="A314" s="166" t="str">
        <f t="shared" si="22"/>
        <v>38</v>
      </c>
      <c r="B314" s="163">
        <f t="shared" si="23"/>
        <v>38</v>
      </c>
      <c r="F314" s="111" t="str">
        <f t="shared" si="24"/>
        <v/>
      </c>
      <c r="L314" s="237"/>
      <c r="M314" s="114"/>
      <c r="O314" s="163">
        <f t="shared" si="25"/>
        <v>0</v>
      </c>
      <c r="P314" s="163">
        <f t="shared" si="26"/>
        <v>0</v>
      </c>
      <c r="Q314" s="111" t="s">
        <v>512</v>
      </c>
    </row>
    <row r="315" spans="1:17" x14ac:dyDescent="0.25">
      <c r="A315" s="166" t="str">
        <f t="shared" si="22"/>
        <v>39</v>
      </c>
      <c r="B315" s="163">
        <f t="shared" si="23"/>
        <v>39</v>
      </c>
      <c r="F315" s="111" t="str">
        <f t="shared" si="24"/>
        <v/>
      </c>
      <c r="M315" s="114"/>
      <c r="O315" s="163">
        <f t="shared" si="25"/>
        <v>0</v>
      </c>
      <c r="P315" s="163">
        <f t="shared" si="26"/>
        <v>0</v>
      </c>
      <c r="Q315" s="111" t="s">
        <v>512</v>
      </c>
    </row>
    <row r="316" spans="1:17" x14ac:dyDescent="0.25">
      <c r="A316" s="166" t="str">
        <f t="shared" si="22"/>
        <v>40</v>
      </c>
      <c r="B316" s="163">
        <f t="shared" si="23"/>
        <v>40</v>
      </c>
      <c r="F316" s="111" t="str">
        <f t="shared" si="24"/>
        <v/>
      </c>
      <c r="M316" s="114"/>
      <c r="O316" s="163">
        <f t="shared" si="25"/>
        <v>0</v>
      </c>
      <c r="P316" s="163">
        <f t="shared" si="26"/>
        <v>0</v>
      </c>
      <c r="Q316" s="111" t="s">
        <v>512</v>
      </c>
    </row>
    <row r="317" spans="1:17" x14ac:dyDescent="0.25">
      <c r="A317" s="166" t="str">
        <f t="shared" si="22"/>
        <v>41</v>
      </c>
      <c r="B317" s="163">
        <f t="shared" si="23"/>
        <v>41</v>
      </c>
      <c r="F317" s="111" t="str">
        <f t="shared" si="24"/>
        <v/>
      </c>
      <c r="M317" s="114"/>
      <c r="O317" s="163">
        <f t="shared" si="25"/>
        <v>0</v>
      </c>
      <c r="P317" s="163">
        <f t="shared" si="26"/>
        <v>0</v>
      </c>
      <c r="Q317" s="111" t="s">
        <v>512</v>
      </c>
    </row>
    <row r="318" spans="1:17" x14ac:dyDescent="0.25">
      <c r="A318" s="166" t="str">
        <f t="shared" si="22"/>
        <v>42</v>
      </c>
      <c r="B318" s="163">
        <f t="shared" si="23"/>
        <v>42</v>
      </c>
      <c r="F318" s="111" t="str">
        <f t="shared" si="24"/>
        <v/>
      </c>
      <c r="M318" s="114"/>
      <c r="O318" s="163">
        <f t="shared" si="25"/>
        <v>0</v>
      </c>
      <c r="P318" s="163">
        <f t="shared" si="26"/>
        <v>0</v>
      </c>
      <c r="Q318" s="111" t="s">
        <v>512</v>
      </c>
    </row>
    <row r="319" spans="1:17" x14ac:dyDescent="0.25">
      <c r="A319" s="166" t="str">
        <f t="shared" si="22"/>
        <v>43</v>
      </c>
      <c r="B319" s="163">
        <f t="shared" si="23"/>
        <v>43</v>
      </c>
      <c r="F319" s="111" t="str">
        <f t="shared" si="24"/>
        <v/>
      </c>
      <c r="M319" s="114"/>
      <c r="O319" s="163">
        <f t="shared" si="25"/>
        <v>0</v>
      </c>
      <c r="P319" s="163">
        <f t="shared" si="26"/>
        <v>0</v>
      </c>
      <c r="Q319" s="111" t="s">
        <v>512</v>
      </c>
    </row>
    <row r="320" spans="1:17" x14ac:dyDescent="0.25">
      <c r="A320" s="166" t="str">
        <f t="shared" si="22"/>
        <v>44</v>
      </c>
      <c r="B320" s="163">
        <f t="shared" si="23"/>
        <v>44</v>
      </c>
      <c r="F320" s="111" t="str">
        <f t="shared" si="24"/>
        <v/>
      </c>
      <c r="M320" s="114"/>
      <c r="O320" s="163">
        <f t="shared" si="25"/>
        <v>0</v>
      </c>
      <c r="P320" s="163">
        <f t="shared" si="26"/>
        <v>0</v>
      </c>
      <c r="Q320" s="111" t="s">
        <v>512</v>
      </c>
    </row>
    <row r="321" spans="1:17" x14ac:dyDescent="0.25">
      <c r="A321" s="166" t="str">
        <f t="shared" ref="A321:A384" si="27">CONCATENATE(G321,B321)</f>
        <v>45</v>
      </c>
      <c r="B321" s="163">
        <f t="shared" ref="B321:B384" si="28">IF(G321&lt;&gt;G320,1,(B320+1))</f>
        <v>45</v>
      </c>
      <c r="F321" s="111" t="str">
        <f t="shared" ref="F321:F384" si="29">CONCATENATE(K321,L321)</f>
        <v/>
      </c>
      <c r="M321" s="114"/>
      <c r="O321" s="163">
        <f t="shared" si="25"/>
        <v>0</v>
      </c>
      <c r="P321" s="163">
        <f t="shared" si="26"/>
        <v>0</v>
      </c>
      <c r="Q321" s="111" t="s">
        <v>512</v>
      </c>
    </row>
    <row r="322" spans="1:17" x14ac:dyDescent="0.25">
      <c r="A322" s="166" t="str">
        <f t="shared" si="27"/>
        <v>46</v>
      </c>
      <c r="B322" s="163">
        <f t="shared" si="28"/>
        <v>46</v>
      </c>
      <c r="F322" s="111" t="str">
        <f t="shared" si="29"/>
        <v/>
      </c>
      <c r="M322" s="114"/>
      <c r="O322" s="163">
        <f t="shared" si="25"/>
        <v>0</v>
      </c>
      <c r="P322" s="163">
        <f t="shared" si="26"/>
        <v>0</v>
      </c>
      <c r="Q322" s="111" t="s">
        <v>512</v>
      </c>
    </row>
    <row r="323" spans="1:17" x14ac:dyDescent="0.25">
      <c r="A323" s="166" t="str">
        <f t="shared" si="27"/>
        <v>47</v>
      </c>
      <c r="B323" s="163">
        <f t="shared" si="28"/>
        <v>47</v>
      </c>
      <c r="F323" s="111" t="str">
        <f t="shared" si="29"/>
        <v/>
      </c>
      <c r="M323" s="114"/>
      <c r="O323" s="163">
        <f t="shared" ref="O323:O386" si="30">IF(N323="F","F",0)</f>
        <v>0</v>
      </c>
      <c r="P323" s="163">
        <f t="shared" ref="P323:P386" si="31">IF(N323="M","M",0)</f>
        <v>0</v>
      </c>
      <c r="Q323" s="111" t="s">
        <v>512</v>
      </c>
    </row>
    <row r="324" spans="1:17" x14ac:dyDescent="0.25">
      <c r="A324" s="166" t="str">
        <f t="shared" si="27"/>
        <v>48</v>
      </c>
      <c r="B324" s="163">
        <f t="shared" si="28"/>
        <v>48</v>
      </c>
      <c r="F324" s="111" t="str">
        <f t="shared" si="29"/>
        <v/>
      </c>
      <c r="M324" s="114"/>
      <c r="O324" s="163">
        <f t="shared" si="30"/>
        <v>0</v>
      </c>
      <c r="P324" s="163">
        <f t="shared" si="31"/>
        <v>0</v>
      </c>
      <c r="Q324" s="111" t="s">
        <v>512</v>
      </c>
    </row>
    <row r="325" spans="1:17" x14ac:dyDescent="0.25">
      <c r="A325" s="166" t="str">
        <f t="shared" si="27"/>
        <v>49</v>
      </c>
      <c r="B325" s="163">
        <f t="shared" si="28"/>
        <v>49</v>
      </c>
      <c r="F325" s="111" t="str">
        <f t="shared" si="29"/>
        <v/>
      </c>
      <c r="M325" s="114"/>
      <c r="O325" s="163">
        <f t="shared" si="30"/>
        <v>0</v>
      </c>
      <c r="P325" s="163">
        <f t="shared" si="31"/>
        <v>0</v>
      </c>
      <c r="Q325" s="111" t="s">
        <v>512</v>
      </c>
    </row>
    <row r="326" spans="1:17" x14ac:dyDescent="0.25">
      <c r="A326" s="166" t="str">
        <f t="shared" si="27"/>
        <v>50</v>
      </c>
      <c r="B326" s="163">
        <f t="shared" si="28"/>
        <v>50</v>
      </c>
      <c r="F326" s="111" t="str">
        <f t="shared" si="29"/>
        <v/>
      </c>
      <c r="M326" s="114"/>
      <c r="O326" s="163">
        <f t="shared" si="30"/>
        <v>0</v>
      </c>
      <c r="P326" s="163">
        <f t="shared" si="31"/>
        <v>0</v>
      </c>
      <c r="Q326" s="111" t="s">
        <v>512</v>
      </c>
    </row>
    <row r="327" spans="1:17" x14ac:dyDescent="0.25">
      <c r="A327" s="166" t="str">
        <f t="shared" si="27"/>
        <v>51</v>
      </c>
      <c r="B327" s="163">
        <f t="shared" si="28"/>
        <v>51</v>
      </c>
      <c r="F327" s="111" t="str">
        <f t="shared" si="29"/>
        <v/>
      </c>
      <c r="M327" s="114"/>
      <c r="O327" s="163">
        <f t="shared" si="30"/>
        <v>0</v>
      </c>
      <c r="P327" s="163">
        <f t="shared" si="31"/>
        <v>0</v>
      </c>
      <c r="Q327" s="111" t="s">
        <v>512</v>
      </c>
    </row>
    <row r="328" spans="1:17" x14ac:dyDescent="0.25">
      <c r="A328" s="166" t="str">
        <f t="shared" si="27"/>
        <v>52</v>
      </c>
      <c r="B328" s="163">
        <f t="shared" si="28"/>
        <v>52</v>
      </c>
      <c r="F328" s="111" t="str">
        <f t="shared" si="29"/>
        <v/>
      </c>
      <c r="M328" s="114"/>
      <c r="O328" s="163">
        <f t="shared" si="30"/>
        <v>0</v>
      </c>
      <c r="P328" s="163">
        <f t="shared" si="31"/>
        <v>0</v>
      </c>
      <c r="Q328" s="111" t="s">
        <v>512</v>
      </c>
    </row>
    <row r="329" spans="1:17" x14ac:dyDescent="0.25">
      <c r="A329" s="166" t="str">
        <f t="shared" si="27"/>
        <v>53</v>
      </c>
      <c r="B329" s="163">
        <f t="shared" si="28"/>
        <v>53</v>
      </c>
      <c r="F329" s="111" t="str">
        <f t="shared" si="29"/>
        <v/>
      </c>
      <c r="M329" s="114"/>
      <c r="O329" s="163">
        <f t="shared" si="30"/>
        <v>0</v>
      </c>
      <c r="P329" s="163">
        <f t="shared" si="31"/>
        <v>0</v>
      </c>
      <c r="Q329" s="111" t="s">
        <v>512</v>
      </c>
    </row>
    <row r="330" spans="1:17" x14ac:dyDescent="0.25">
      <c r="A330" s="166" t="str">
        <f t="shared" si="27"/>
        <v>54</v>
      </c>
      <c r="B330" s="163">
        <f t="shared" si="28"/>
        <v>54</v>
      </c>
      <c r="F330" s="111" t="str">
        <f t="shared" si="29"/>
        <v/>
      </c>
      <c r="M330" s="114"/>
      <c r="O330" s="163">
        <f t="shared" si="30"/>
        <v>0</v>
      </c>
      <c r="P330" s="163">
        <f t="shared" si="31"/>
        <v>0</v>
      </c>
      <c r="Q330" s="111" t="s">
        <v>512</v>
      </c>
    </row>
    <row r="331" spans="1:17" x14ac:dyDescent="0.25">
      <c r="A331" s="166" t="str">
        <f t="shared" si="27"/>
        <v>55</v>
      </c>
      <c r="B331" s="163">
        <f t="shared" si="28"/>
        <v>55</v>
      </c>
      <c r="F331" s="111" t="str">
        <f t="shared" si="29"/>
        <v/>
      </c>
      <c r="M331" s="114"/>
      <c r="O331" s="163">
        <f t="shared" si="30"/>
        <v>0</v>
      </c>
      <c r="P331" s="163">
        <f t="shared" si="31"/>
        <v>0</v>
      </c>
      <c r="Q331" s="111" t="s">
        <v>512</v>
      </c>
    </row>
    <row r="332" spans="1:17" x14ac:dyDescent="0.25">
      <c r="A332" s="166" t="str">
        <f t="shared" si="27"/>
        <v>56</v>
      </c>
      <c r="B332" s="163">
        <f t="shared" si="28"/>
        <v>56</v>
      </c>
      <c r="F332" s="111" t="str">
        <f t="shared" si="29"/>
        <v/>
      </c>
      <c r="M332" s="114"/>
      <c r="O332" s="163">
        <f t="shared" si="30"/>
        <v>0</v>
      </c>
      <c r="P332" s="163">
        <f t="shared" si="31"/>
        <v>0</v>
      </c>
      <c r="Q332" s="111" t="s">
        <v>512</v>
      </c>
    </row>
    <row r="333" spans="1:17" x14ac:dyDescent="0.25">
      <c r="A333" s="166" t="str">
        <f t="shared" si="27"/>
        <v>57</v>
      </c>
      <c r="B333" s="163">
        <f t="shared" si="28"/>
        <v>57</v>
      </c>
      <c r="F333" s="111" t="str">
        <f t="shared" si="29"/>
        <v/>
      </c>
      <c r="M333" s="114"/>
      <c r="O333" s="163">
        <f t="shared" si="30"/>
        <v>0</v>
      </c>
      <c r="P333" s="163">
        <f t="shared" si="31"/>
        <v>0</v>
      </c>
      <c r="Q333" s="111" t="s">
        <v>512</v>
      </c>
    </row>
    <row r="334" spans="1:17" x14ac:dyDescent="0.25">
      <c r="A334" s="166" t="str">
        <f t="shared" si="27"/>
        <v>58</v>
      </c>
      <c r="B334" s="163">
        <f t="shared" si="28"/>
        <v>58</v>
      </c>
      <c r="F334" s="111" t="str">
        <f t="shared" si="29"/>
        <v/>
      </c>
      <c r="M334" s="114"/>
      <c r="O334" s="163">
        <f t="shared" si="30"/>
        <v>0</v>
      </c>
      <c r="P334" s="163">
        <f t="shared" si="31"/>
        <v>0</v>
      </c>
      <c r="Q334" s="111" t="s">
        <v>512</v>
      </c>
    </row>
    <row r="335" spans="1:17" x14ac:dyDescent="0.25">
      <c r="A335" s="166" t="str">
        <f t="shared" si="27"/>
        <v>59</v>
      </c>
      <c r="B335" s="163">
        <f t="shared" si="28"/>
        <v>59</v>
      </c>
      <c r="F335" s="111" t="str">
        <f t="shared" si="29"/>
        <v/>
      </c>
      <c r="M335" s="114"/>
      <c r="O335" s="163">
        <f t="shared" si="30"/>
        <v>0</v>
      </c>
      <c r="P335" s="163">
        <f t="shared" si="31"/>
        <v>0</v>
      </c>
      <c r="Q335" s="111" t="s">
        <v>512</v>
      </c>
    </row>
    <row r="336" spans="1:17" x14ac:dyDescent="0.25">
      <c r="A336" s="166" t="str">
        <f t="shared" si="27"/>
        <v>60</v>
      </c>
      <c r="B336" s="163">
        <f t="shared" si="28"/>
        <v>60</v>
      </c>
      <c r="F336" s="111" t="str">
        <f t="shared" si="29"/>
        <v/>
      </c>
      <c r="M336" s="114"/>
      <c r="O336" s="163">
        <f t="shared" si="30"/>
        <v>0</v>
      </c>
      <c r="P336" s="163">
        <f t="shared" si="31"/>
        <v>0</v>
      </c>
      <c r="Q336" s="111" t="s">
        <v>512</v>
      </c>
    </row>
    <row r="337" spans="1:17" x14ac:dyDescent="0.25">
      <c r="A337" s="166" t="str">
        <f t="shared" si="27"/>
        <v>61</v>
      </c>
      <c r="B337" s="163">
        <f t="shared" si="28"/>
        <v>61</v>
      </c>
      <c r="F337" s="111" t="str">
        <f t="shared" si="29"/>
        <v/>
      </c>
      <c r="M337" s="114"/>
      <c r="O337" s="163">
        <f t="shared" si="30"/>
        <v>0</v>
      </c>
      <c r="P337" s="163">
        <f t="shared" si="31"/>
        <v>0</v>
      </c>
      <c r="Q337" s="111" t="s">
        <v>512</v>
      </c>
    </row>
    <row r="338" spans="1:17" x14ac:dyDescent="0.25">
      <c r="A338" s="166" t="str">
        <f t="shared" si="27"/>
        <v>62</v>
      </c>
      <c r="B338" s="163">
        <f t="shared" si="28"/>
        <v>62</v>
      </c>
      <c r="F338" s="111" t="str">
        <f t="shared" si="29"/>
        <v/>
      </c>
      <c r="M338" s="114"/>
      <c r="O338" s="163">
        <f t="shared" si="30"/>
        <v>0</v>
      </c>
      <c r="P338" s="163">
        <f t="shared" si="31"/>
        <v>0</v>
      </c>
      <c r="Q338" s="111" t="s">
        <v>512</v>
      </c>
    </row>
    <row r="339" spans="1:17" x14ac:dyDescent="0.25">
      <c r="A339" s="166" t="str">
        <f t="shared" si="27"/>
        <v>63</v>
      </c>
      <c r="B339" s="163">
        <f t="shared" si="28"/>
        <v>63</v>
      </c>
      <c r="F339" s="111" t="str">
        <f t="shared" si="29"/>
        <v/>
      </c>
      <c r="M339" s="114"/>
      <c r="O339" s="163">
        <f t="shared" si="30"/>
        <v>0</v>
      </c>
      <c r="P339" s="163">
        <f t="shared" si="31"/>
        <v>0</v>
      </c>
      <c r="Q339" s="111" t="s">
        <v>512</v>
      </c>
    </row>
    <row r="340" spans="1:17" x14ac:dyDescent="0.25">
      <c r="A340" s="166" t="str">
        <f t="shared" si="27"/>
        <v>64</v>
      </c>
      <c r="B340" s="163">
        <f t="shared" si="28"/>
        <v>64</v>
      </c>
      <c r="F340" s="111" t="str">
        <f t="shared" si="29"/>
        <v/>
      </c>
      <c r="M340" s="114"/>
      <c r="O340" s="163">
        <f t="shared" si="30"/>
        <v>0</v>
      </c>
      <c r="P340" s="163">
        <f t="shared" si="31"/>
        <v>0</v>
      </c>
      <c r="Q340" s="111" t="s">
        <v>512</v>
      </c>
    </row>
    <row r="341" spans="1:17" x14ac:dyDescent="0.25">
      <c r="A341" s="166" t="str">
        <f t="shared" si="27"/>
        <v>65</v>
      </c>
      <c r="B341" s="163">
        <f t="shared" si="28"/>
        <v>65</v>
      </c>
      <c r="F341" s="111" t="str">
        <f t="shared" si="29"/>
        <v/>
      </c>
      <c r="M341" s="114"/>
      <c r="O341" s="163">
        <f t="shared" si="30"/>
        <v>0</v>
      </c>
      <c r="P341" s="163">
        <f t="shared" si="31"/>
        <v>0</v>
      </c>
      <c r="Q341" s="111" t="s">
        <v>512</v>
      </c>
    </row>
    <row r="342" spans="1:17" x14ac:dyDescent="0.25">
      <c r="A342" s="166" t="str">
        <f t="shared" si="27"/>
        <v>66</v>
      </c>
      <c r="B342" s="163">
        <f t="shared" si="28"/>
        <v>66</v>
      </c>
      <c r="F342" s="111" t="str">
        <f t="shared" si="29"/>
        <v/>
      </c>
      <c r="M342" s="114"/>
      <c r="O342" s="163">
        <f t="shared" si="30"/>
        <v>0</v>
      </c>
      <c r="P342" s="163">
        <f t="shared" si="31"/>
        <v>0</v>
      </c>
      <c r="Q342" s="111" t="s">
        <v>512</v>
      </c>
    </row>
    <row r="343" spans="1:17" x14ac:dyDescent="0.25">
      <c r="A343" s="166" t="str">
        <f t="shared" si="27"/>
        <v>67</v>
      </c>
      <c r="B343" s="163">
        <f t="shared" si="28"/>
        <v>67</v>
      </c>
      <c r="F343" s="111" t="str">
        <f t="shared" si="29"/>
        <v/>
      </c>
      <c r="M343" s="114"/>
      <c r="O343" s="163">
        <f t="shared" si="30"/>
        <v>0</v>
      </c>
      <c r="P343" s="163">
        <f t="shared" si="31"/>
        <v>0</v>
      </c>
      <c r="Q343" s="111" t="s">
        <v>512</v>
      </c>
    </row>
    <row r="344" spans="1:17" x14ac:dyDescent="0.25">
      <c r="A344" s="166" t="str">
        <f t="shared" si="27"/>
        <v>68</v>
      </c>
      <c r="B344" s="163">
        <f t="shared" si="28"/>
        <v>68</v>
      </c>
      <c r="F344" s="111" t="str">
        <f t="shared" si="29"/>
        <v/>
      </c>
      <c r="M344" s="114"/>
      <c r="O344" s="163">
        <f t="shared" si="30"/>
        <v>0</v>
      </c>
      <c r="P344" s="163">
        <f t="shared" si="31"/>
        <v>0</v>
      </c>
      <c r="Q344" s="111" t="s">
        <v>512</v>
      </c>
    </row>
    <row r="345" spans="1:17" x14ac:dyDescent="0.25">
      <c r="A345" s="166" t="str">
        <f t="shared" si="27"/>
        <v>69</v>
      </c>
      <c r="B345" s="163">
        <f t="shared" si="28"/>
        <v>69</v>
      </c>
      <c r="F345" s="111" t="str">
        <f t="shared" si="29"/>
        <v/>
      </c>
      <c r="M345" s="114"/>
      <c r="O345" s="163">
        <f t="shared" si="30"/>
        <v>0</v>
      </c>
      <c r="P345" s="163">
        <f t="shared" si="31"/>
        <v>0</v>
      </c>
      <c r="Q345" s="111" t="s">
        <v>512</v>
      </c>
    </row>
    <row r="346" spans="1:17" x14ac:dyDescent="0.25">
      <c r="A346" s="166" t="str">
        <f t="shared" si="27"/>
        <v>70</v>
      </c>
      <c r="B346" s="163">
        <f t="shared" si="28"/>
        <v>70</v>
      </c>
      <c r="F346" s="111" t="str">
        <f t="shared" si="29"/>
        <v/>
      </c>
      <c r="M346" s="114"/>
      <c r="O346" s="163">
        <f t="shared" si="30"/>
        <v>0</v>
      </c>
      <c r="P346" s="163">
        <f t="shared" si="31"/>
        <v>0</v>
      </c>
      <c r="Q346" s="111" t="s">
        <v>512</v>
      </c>
    </row>
    <row r="347" spans="1:17" x14ac:dyDescent="0.25">
      <c r="A347" s="166" t="str">
        <f t="shared" si="27"/>
        <v>71</v>
      </c>
      <c r="B347" s="163">
        <f t="shared" si="28"/>
        <v>71</v>
      </c>
      <c r="F347" s="111" t="str">
        <f t="shared" si="29"/>
        <v/>
      </c>
      <c r="M347" s="114"/>
      <c r="O347" s="163">
        <f t="shared" si="30"/>
        <v>0</v>
      </c>
      <c r="P347" s="163">
        <f t="shared" si="31"/>
        <v>0</v>
      </c>
      <c r="Q347" s="111" t="s">
        <v>512</v>
      </c>
    </row>
    <row r="348" spans="1:17" x14ac:dyDescent="0.25">
      <c r="A348" s="166" t="str">
        <f t="shared" si="27"/>
        <v>72</v>
      </c>
      <c r="B348" s="163">
        <f t="shared" si="28"/>
        <v>72</v>
      </c>
      <c r="F348" s="111" t="str">
        <f t="shared" si="29"/>
        <v/>
      </c>
      <c r="M348" s="114"/>
      <c r="O348" s="163">
        <f t="shared" si="30"/>
        <v>0</v>
      </c>
      <c r="P348" s="163">
        <f t="shared" si="31"/>
        <v>0</v>
      </c>
      <c r="Q348" s="111" t="s">
        <v>512</v>
      </c>
    </row>
    <row r="349" spans="1:17" x14ac:dyDescent="0.25">
      <c r="A349" s="166" t="str">
        <f t="shared" si="27"/>
        <v>73</v>
      </c>
      <c r="B349" s="163">
        <f t="shared" si="28"/>
        <v>73</v>
      </c>
      <c r="F349" s="111" t="str">
        <f t="shared" si="29"/>
        <v/>
      </c>
      <c r="M349" s="114"/>
      <c r="O349" s="163">
        <f t="shared" si="30"/>
        <v>0</v>
      </c>
      <c r="P349" s="163">
        <f t="shared" si="31"/>
        <v>0</v>
      </c>
      <c r="Q349" s="111" t="s">
        <v>512</v>
      </c>
    </row>
    <row r="350" spans="1:17" x14ac:dyDescent="0.25">
      <c r="A350" s="166" t="str">
        <f t="shared" si="27"/>
        <v>74</v>
      </c>
      <c r="B350" s="163">
        <f t="shared" si="28"/>
        <v>74</v>
      </c>
      <c r="F350" s="111" t="str">
        <f t="shared" si="29"/>
        <v/>
      </c>
      <c r="M350" s="114"/>
      <c r="O350" s="163">
        <f t="shared" si="30"/>
        <v>0</v>
      </c>
      <c r="P350" s="163">
        <f t="shared" si="31"/>
        <v>0</v>
      </c>
      <c r="Q350" s="111" t="s">
        <v>512</v>
      </c>
    </row>
    <row r="351" spans="1:17" x14ac:dyDescent="0.25">
      <c r="A351" s="166" t="str">
        <f t="shared" si="27"/>
        <v>75</v>
      </c>
      <c r="B351" s="163">
        <f t="shared" si="28"/>
        <v>75</v>
      </c>
      <c r="F351" s="111" t="str">
        <f t="shared" si="29"/>
        <v/>
      </c>
      <c r="M351" s="114"/>
      <c r="O351" s="163">
        <f t="shared" si="30"/>
        <v>0</v>
      </c>
      <c r="P351" s="163">
        <f t="shared" si="31"/>
        <v>0</v>
      </c>
      <c r="Q351" s="111" t="s">
        <v>512</v>
      </c>
    </row>
    <row r="352" spans="1:17" x14ac:dyDescent="0.25">
      <c r="A352" s="166" t="str">
        <f t="shared" si="27"/>
        <v>76</v>
      </c>
      <c r="B352" s="163">
        <f t="shared" si="28"/>
        <v>76</v>
      </c>
      <c r="F352" s="111" t="str">
        <f t="shared" si="29"/>
        <v/>
      </c>
      <c r="M352" s="114"/>
      <c r="O352" s="163">
        <f t="shared" si="30"/>
        <v>0</v>
      </c>
      <c r="P352" s="163">
        <f t="shared" si="31"/>
        <v>0</v>
      </c>
      <c r="Q352" s="111" t="s">
        <v>512</v>
      </c>
    </row>
    <row r="353" spans="1:17" x14ac:dyDescent="0.25">
      <c r="A353" s="166" t="str">
        <f t="shared" si="27"/>
        <v>77</v>
      </c>
      <c r="B353" s="163">
        <f t="shared" si="28"/>
        <v>77</v>
      </c>
      <c r="F353" s="111" t="str">
        <f t="shared" si="29"/>
        <v/>
      </c>
      <c r="M353" s="114"/>
      <c r="O353" s="163">
        <f t="shared" si="30"/>
        <v>0</v>
      </c>
      <c r="P353" s="163">
        <f t="shared" si="31"/>
        <v>0</v>
      </c>
      <c r="Q353" s="111" t="s">
        <v>512</v>
      </c>
    </row>
    <row r="354" spans="1:17" x14ac:dyDescent="0.25">
      <c r="A354" s="166" t="str">
        <f t="shared" si="27"/>
        <v>78</v>
      </c>
      <c r="B354" s="163">
        <f t="shared" si="28"/>
        <v>78</v>
      </c>
      <c r="F354" s="111" t="str">
        <f t="shared" si="29"/>
        <v/>
      </c>
      <c r="M354" s="114"/>
      <c r="O354" s="163">
        <f t="shared" si="30"/>
        <v>0</v>
      </c>
      <c r="P354" s="163">
        <f t="shared" si="31"/>
        <v>0</v>
      </c>
      <c r="Q354" s="111" t="s">
        <v>512</v>
      </c>
    </row>
    <row r="355" spans="1:17" x14ac:dyDescent="0.25">
      <c r="A355" s="166" t="str">
        <f t="shared" si="27"/>
        <v>79</v>
      </c>
      <c r="B355" s="163">
        <f t="shared" si="28"/>
        <v>79</v>
      </c>
      <c r="F355" s="111" t="str">
        <f t="shared" si="29"/>
        <v/>
      </c>
      <c r="M355" s="114"/>
      <c r="O355" s="163">
        <f t="shared" si="30"/>
        <v>0</v>
      </c>
      <c r="P355" s="163">
        <f t="shared" si="31"/>
        <v>0</v>
      </c>
      <c r="Q355" s="111" t="s">
        <v>512</v>
      </c>
    </row>
    <row r="356" spans="1:17" x14ac:dyDescent="0.25">
      <c r="A356" s="166" t="str">
        <f t="shared" si="27"/>
        <v>80</v>
      </c>
      <c r="B356" s="163">
        <f t="shared" si="28"/>
        <v>80</v>
      </c>
      <c r="F356" s="111" t="str">
        <f t="shared" si="29"/>
        <v/>
      </c>
      <c r="M356" s="114"/>
      <c r="O356" s="163">
        <f t="shared" si="30"/>
        <v>0</v>
      </c>
      <c r="P356" s="163">
        <f t="shared" si="31"/>
        <v>0</v>
      </c>
      <c r="Q356" s="111" t="s">
        <v>512</v>
      </c>
    </row>
    <row r="357" spans="1:17" x14ac:dyDescent="0.25">
      <c r="A357" s="166" t="str">
        <f t="shared" si="27"/>
        <v>81</v>
      </c>
      <c r="B357" s="163">
        <f t="shared" si="28"/>
        <v>81</v>
      </c>
      <c r="F357" s="111" t="str">
        <f t="shared" si="29"/>
        <v/>
      </c>
      <c r="M357" s="114"/>
      <c r="O357" s="163">
        <f t="shared" si="30"/>
        <v>0</v>
      </c>
      <c r="P357" s="163">
        <f t="shared" si="31"/>
        <v>0</v>
      </c>
      <c r="Q357" s="111" t="s">
        <v>512</v>
      </c>
    </row>
    <row r="358" spans="1:17" x14ac:dyDescent="0.25">
      <c r="A358" s="166" t="str">
        <f t="shared" si="27"/>
        <v>82</v>
      </c>
      <c r="B358" s="163">
        <f t="shared" si="28"/>
        <v>82</v>
      </c>
      <c r="F358" s="111" t="str">
        <f t="shared" si="29"/>
        <v/>
      </c>
      <c r="M358" s="114"/>
      <c r="O358" s="163">
        <f t="shared" si="30"/>
        <v>0</v>
      </c>
      <c r="P358" s="163">
        <f t="shared" si="31"/>
        <v>0</v>
      </c>
      <c r="Q358" s="111" t="s">
        <v>512</v>
      </c>
    </row>
    <row r="359" spans="1:17" x14ac:dyDescent="0.25">
      <c r="A359" s="166" t="str">
        <f t="shared" si="27"/>
        <v>83</v>
      </c>
      <c r="B359" s="163">
        <f t="shared" si="28"/>
        <v>83</v>
      </c>
      <c r="F359" s="111" t="str">
        <f t="shared" si="29"/>
        <v/>
      </c>
      <c r="M359" s="114"/>
      <c r="O359" s="163">
        <f t="shared" si="30"/>
        <v>0</v>
      </c>
      <c r="P359" s="163">
        <f t="shared" si="31"/>
        <v>0</v>
      </c>
      <c r="Q359" s="111" t="s">
        <v>512</v>
      </c>
    </row>
    <row r="360" spans="1:17" x14ac:dyDescent="0.25">
      <c r="A360" s="166" t="str">
        <f t="shared" si="27"/>
        <v>84</v>
      </c>
      <c r="B360" s="163">
        <f t="shared" si="28"/>
        <v>84</v>
      </c>
      <c r="F360" s="111" t="str">
        <f t="shared" si="29"/>
        <v/>
      </c>
      <c r="M360" s="114"/>
      <c r="O360" s="163">
        <f t="shared" si="30"/>
        <v>0</v>
      </c>
      <c r="P360" s="163">
        <f t="shared" si="31"/>
        <v>0</v>
      </c>
      <c r="Q360" s="111" t="s">
        <v>512</v>
      </c>
    </row>
    <row r="361" spans="1:17" x14ac:dyDescent="0.25">
      <c r="A361" s="166" t="str">
        <f t="shared" si="27"/>
        <v>85</v>
      </c>
      <c r="B361" s="163">
        <f t="shared" si="28"/>
        <v>85</v>
      </c>
      <c r="F361" s="111" t="str">
        <f t="shared" si="29"/>
        <v/>
      </c>
      <c r="M361" s="114"/>
      <c r="O361" s="163">
        <f t="shared" si="30"/>
        <v>0</v>
      </c>
      <c r="P361" s="163">
        <f t="shared" si="31"/>
        <v>0</v>
      </c>
      <c r="Q361" s="111" t="s">
        <v>512</v>
      </c>
    </row>
    <row r="362" spans="1:17" x14ac:dyDescent="0.25">
      <c r="A362" s="166" t="str">
        <f t="shared" si="27"/>
        <v>86</v>
      </c>
      <c r="B362" s="163">
        <f t="shared" si="28"/>
        <v>86</v>
      </c>
      <c r="F362" s="111" t="str">
        <f t="shared" si="29"/>
        <v/>
      </c>
      <c r="M362" s="114"/>
      <c r="O362" s="163">
        <f t="shared" si="30"/>
        <v>0</v>
      </c>
      <c r="P362" s="163">
        <f t="shared" si="31"/>
        <v>0</v>
      </c>
      <c r="Q362" s="111" t="s">
        <v>512</v>
      </c>
    </row>
    <row r="363" spans="1:17" x14ac:dyDescent="0.25">
      <c r="A363" s="166" t="str">
        <f t="shared" si="27"/>
        <v>87</v>
      </c>
      <c r="B363" s="163">
        <f t="shared" si="28"/>
        <v>87</v>
      </c>
      <c r="F363" s="111" t="str">
        <f t="shared" si="29"/>
        <v/>
      </c>
      <c r="M363" s="114"/>
      <c r="O363" s="163">
        <f t="shared" si="30"/>
        <v>0</v>
      </c>
      <c r="P363" s="163">
        <f t="shared" si="31"/>
        <v>0</v>
      </c>
      <c r="Q363" s="111" t="s">
        <v>512</v>
      </c>
    </row>
    <row r="364" spans="1:17" x14ac:dyDescent="0.25">
      <c r="A364" s="166" t="str">
        <f t="shared" si="27"/>
        <v>88</v>
      </c>
      <c r="B364" s="163">
        <f t="shared" si="28"/>
        <v>88</v>
      </c>
      <c r="F364" s="111" t="str">
        <f t="shared" si="29"/>
        <v/>
      </c>
      <c r="M364" s="114"/>
      <c r="O364" s="163">
        <f t="shared" si="30"/>
        <v>0</v>
      </c>
      <c r="P364" s="163">
        <f t="shared" si="31"/>
        <v>0</v>
      </c>
      <c r="Q364" s="111" t="s">
        <v>512</v>
      </c>
    </row>
    <row r="365" spans="1:17" x14ac:dyDescent="0.25">
      <c r="A365" s="166" t="str">
        <f t="shared" si="27"/>
        <v>89</v>
      </c>
      <c r="B365" s="163">
        <f t="shared" si="28"/>
        <v>89</v>
      </c>
      <c r="F365" s="111" t="str">
        <f t="shared" si="29"/>
        <v/>
      </c>
      <c r="M365" s="114"/>
      <c r="O365" s="163">
        <f t="shared" si="30"/>
        <v>0</v>
      </c>
      <c r="P365" s="163">
        <f t="shared" si="31"/>
        <v>0</v>
      </c>
      <c r="Q365" s="111" t="s">
        <v>512</v>
      </c>
    </row>
    <row r="366" spans="1:17" x14ac:dyDescent="0.25">
      <c r="A366" s="166" t="str">
        <f t="shared" si="27"/>
        <v>90</v>
      </c>
      <c r="B366" s="163">
        <f t="shared" si="28"/>
        <v>90</v>
      </c>
      <c r="F366" s="111" t="str">
        <f t="shared" si="29"/>
        <v/>
      </c>
      <c r="M366" s="114"/>
      <c r="O366" s="163">
        <f t="shared" si="30"/>
        <v>0</v>
      </c>
      <c r="P366" s="163">
        <f t="shared" si="31"/>
        <v>0</v>
      </c>
      <c r="Q366" s="111" t="s">
        <v>512</v>
      </c>
    </row>
    <row r="367" spans="1:17" x14ac:dyDescent="0.25">
      <c r="A367" s="166" t="str">
        <f t="shared" si="27"/>
        <v>91</v>
      </c>
      <c r="B367" s="163">
        <f t="shared" si="28"/>
        <v>91</v>
      </c>
      <c r="F367" s="111" t="str">
        <f t="shared" si="29"/>
        <v/>
      </c>
      <c r="M367" s="114"/>
      <c r="O367" s="163">
        <f t="shared" si="30"/>
        <v>0</v>
      </c>
      <c r="P367" s="163">
        <f t="shared" si="31"/>
        <v>0</v>
      </c>
      <c r="Q367" s="111" t="s">
        <v>512</v>
      </c>
    </row>
    <row r="368" spans="1:17" x14ac:dyDescent="0.25">
      <c r="A368" s="166" t="str">
        <f t="shared" si="27"/>
        <v>92</v>
      </c>
      <c r="B368" s="163">
        <f t="shared" si="28"/>
        <v>92</v>
      </c>
      <c r="F368" s="111" t="str">
        <f t="shared" si="29"/>
        <v/>
      </c>
      <c r="M368" s="114"/>
      <c r="O368" s="163">
        <f t="shared" si="30"/>
        <v>0</v>
      </c>
      <c r="P368" s="163">
        <f t="shared" si="31"/>
        <v>0</v>
      </c>
      <c r="Q368" s="111" t="s">
        <v>512</v>
      </c>
    </row>
    <row r="369" spans="1:17" x14ac:dyDescent="0.25">
      <c r="A369" s="166" t="str">
        <f t="shared" si="27"/>
        <v>93</v>
      </c>
      <c r="B369" s="163">
        <f t="shared" si="28"/>
        <v>93</v>
      </c>
      <c r="F369" s="111" t="str">
        <f t="shared" si="29"/>
        <v/>
      </c>
      <c r="M369" s="114"/>
      <c r="O369" s="163">
        <f t="shared" si="30"/>
        <v>0</v>
      </c>
      <c r="P369" s="163">
        <f t="shared" si="31"/>
        <v>0</v>
      </c>
      <c r="Q369" s="111" t="s">
        <v>512</v>
      </c>
    </row>
    <row r="370" spans="1:17" x14ac:dyDescent="0.25">
      <c r="A370" s="166" t="str">
        <f t="shared" si="27"/>
        <v>94</v>
      </c>
      <c r="B370" s="163">
        <f t="shared" si="28"/>
        <v>94</v>
      </c>
      <c r="F370" s="111" t="str">
        <f t="shared" si="29"/>
        <v/>
      </c>
      <c r="M370" s="114"/>
      <c r="O370" s="163">
        <f t="shared" si="30"/>
        <v>0</v>
      </c>
      <c r="P370" s="163">
        <f t="shared" si="31"/>
        <v>0</v>
      </c>
      <c r="Q370" s="111" t="s">
        <v>512</v>
      </c>
    </row>
    <row r="371" spans="1:17" x14ac:dyDescent="0.25">
      <c r="A371" s="166" t="str">
        <f t="shared" si="27"/>
        <v>95</v>
      </c>
      <c r="B371" s="163">
        <f t="shared" si="28"/>
        <v>95</v>
      </c>
      <c r="F371" s="111" t="str">
        <f t="shared" si="29"/>
        <v/>
      </c>
      <c r="M371" s="114"/>
      <c r="O371" s="163">
        <f t="shared" si="30"/>
        <v>0</v>
      </c>
      <c r="P371" s="163">
        <f t="shared" si="31"/>
        <v>0</v>
      </c>
      <c r="Q371" s="111" t="s">
        <v>512</v>
      </c>
    </row>
    <row r="372" spans="1:17" x14ac:dyDescent="0.25">
      <c r="A372" s="166" t="str">
        <f t="shared" si="27"/>
        <v>96</v>
      </c>
      <c r="B372" s="163">
        <f t="shared" si="28"/>
        <v>96</v>
      </c>
      <c r="F372" s="111" t="str">
        <f t="shared" si="29"/>
        <v/>
      </c>
      <c r="M372" s="114"/>
      <c r="O372" s="163">
        <f t="shared" si="30"/>
        <v>0</v>
      </c>
      <c r="P372" s="163">
        <f t="shared" si="31"/>
        <v>0</v>
      </c>
      <c r="Q372" s="111" t="s">
        <v>512</v>
      </c>
    </row>
    <row r="373" spans="1:17" x14ac:dyDescent="0.25">
      <c r="A373" s="166" t="str">
        <f t="shared" si="27"/>
        <v>97</v>
      </c>
      <c r="B373" s="163">
        <f t="shared" si="28"/>
        <v>97</v>
      </c>
      <c r="F373" s="111" t="str">
        <f t="shared" si="29"/>
        <v/>
      </c>
      <c r="M373" s="114"/>
      <c r="O373" s="163">
        <f t="shared" si="30"/>
        <v>0</v>
      </c>
      <c r="P373" s="163">
        <f t="shared" si="31"/>
        <v>0</v>
      </c>
      <c r="Q373" s="111" t="s">
        <v>512</v>
      </c>
    </row>
    <row r="374" spans="1:17" x14ac:dyDescent="0.25">
      <c r="A374" s="166" t="str">
        <f t="shared" si="27"/>
        <v>98</v>
      </c>
      <c r="B374" s="163">
        <f t="shared" si="28"/>
        <v>98</v>
      </c>
      <c r="F374" s="111" t="str">
        <f t="shared" si="29"/>
        <v/>
      </c>
      <c r="M374" s="114"/>
      <c r="O374" s="163">
        <f t="shared" si="30"/>
        <v>0</v>
      </c>
      <c r="P374" s="163">
        <f t="shared" si="31"/>
        <v>0</v>
      </c>
      <c r="Q374" s="111" t="s">
        <v>512</v>
      </c>
    </row>
    <row r="375" spans="1:17" x14ac:dyDescent="0.25">
      <c r="A375" s="166" t="str">
        <f t="shared" si="27"/>
        <v>99</v>
      </c>
      <c r="B375" s="163">
        <f t="shared" si="28"/>
        <v>99</v>
      </c>
      <c r="F375" s="111" t="str">
        <f t="shared" si="29"/>
        <v/>
      </c>
      <c r="M375" s="114"/>
      <c r="O375" s="163">
        <f t="shared" si="30"/>
        <v>0</v>
      </c>
      <c r="P375" s="163">
        <f t="shared" si="31"/>
        <v>0</v>
      </c>
      <c r="Q375" s="111" t="s">
        <v>512</v>
      </c>
    </row>
    <row r="376" spans="1:17" x14ac:dyDescent="0.25">
      <c r="A376" s="166" t="str">
        <f t="shared" si="27"/>
        <v>100</v>
      </c>
      <c r="B376" s="163">
        <f t="shared" si="28"/>
        <v>100</v>
      </c>
      <c r="F376" s="111" t="str">
        <f t="shared" si="29"/>
        <v/>
      </c>
      <c r="M376" s="114"/>
      <c r="O376" s="163">
        <f t="shared" si="30"/>
        <v>0</v>
      </c>
      <c r="P376" s="163">
        <f t="shared" si="31"/>
        <v>0</v>
      </c>
      <c r="Q376" s="111" t="s">
        <v>512</v>
      </c>
    </row>
    <row r="377" spans="1:17" x14ac:dyDescent="0.25">
      <c r="A377" s="166" t="str">
        <f t="shared" si="27"/>
        <v>101</v>
      </c>
      <c r="B377" s="163">
        <f t="shared" si="28"/>
        <v>101</v>
      </c>
      <c r="F377" s="111" t="str">
        <f t="shared" si="29"/>
        <v/>
      </c>
      <c r="M377" s="114"/>
      <c r="O377" s="163">
        <f t="shared" si="30"/>
        <v>0</v>
      </c>
      <c r="P377" s="163">
        <f t="shared" si="31"/>
        <v>0</v>
      </c>
      <c r="Q377" s="111" t="s">
        <v>512</v>
      </c>
    </row>
    <row r="378" spans="1:17" x14ac:dyDescent="0.25">
      <c r="A378" s="166" t="str">
        <f t="shared" si="27"/>
        <v>102</v>
      </c>
      <c r="B378" s="163">
        <f t="shared" si="28"/>
        <v>102</v>
      </c>
      <c r="F378" s="111" t="str">
        <f t="shared" si="29"/>
        <v/>
      </c>
      <c r="M378" s="114"/>
      <c r="O378" s="163">
        <f t="shared" si="30"/>
        <v>0</v>
      </c>
      <c r="P378" s="163">
        <f t="shared" si="31"/>
        <v>0</v>
      </c>
      <c r="Q378" s="111" t="s">
        <v>512</v>
      </c>
    </row>
    <row r="379" spans="1:17" x14ac:dyDescent="0.25">
      <c r="A379" s="166" t="str">
        <f t="shared" si="27"/>
        <v>103</v>
      </c>
      <c r="B379" s="163">
        <f t="shared" si="28"/>
        <v>103</v>
      </c>
      <c r="F379" s="111" t="str">
        <f t="shared" si="29"/>
        <v/>
      </c>
      <c r="M379" s="114"/>
      <c r="O379" s="163">
        <f t="shared" si="30"/>
        <v>0</v>
      </c>
      <c r="P379" s="163">
        <f t="shared" si="31"/>
        <v>0</v>
      </c>
      <c r="Q379" s="111" t="s">
        <v>512</v>
      </c>
    </row>
    <row r="380" spans="1:17" x14ac:dyDescent="0.25">
      <c r="A380" s="166" t="str">
        <f t="shared" si="27"/>
        <v>104</v>
      </c>
      <c r="B380" s="163">
        <f t="shared" si="28"/>
        <v>104</v>
      </c>
      <c r="F380" s="111" t="str">
        <f t="shared" si="29"/>
        <v/>
      </c>
      <c r="M380" s="114"/>
      <c r="O380" s="163">
        <f t="shared" si="30"/>
        <v>0</v>
      </c>
      <c r="P380" s="163">
        <f t="shared" si="31"/>
        <v>0</v>
      </c>
      <c r="Q380" s="111" t="s">
        <v>512</v>
      </c>
    </row>
    <row r="381" spans="1:17" x14ac:dyDescent="0.25">
      <c r="A381" s="166" t="str">
        <f t="shared" si="27"/>
        <v>105</v>
      </c>
      <c r="B381" s="163">
        <f t="shared" si="28"/>
        <v>105</v>
      </c>
      <c r="F381" s="111" t="str">
        <f t="shared" si="29"/>
        <v/>
      </c>
      <c r="M381" s="114"/>
      <c r="O381" s="163">
        <f t="shared" si="30"/>
        <v>0</v>
      </c>
      <c r="P381" s="163">
        <f t="shared" si="31"/>
        <v>0</v>
      </c>
      <c r="Q381" s="111" t="s">
        <v>512</v>
      </c>
    </row>
    <row r="382" spans="1:17" x14ac:dyDescent="0.25">
      <c r="A382" s="166" t="str">
        <f t="shared" si="27"/>
        <v>106</v>
      </c>
      <c r="B382" s="163">
        <f t="shared" si="28"/>
        <v>106</v>
      </c>
      <c r="F382" s="111" t="str">
        <f t="shared" si="29"/>
        <v/>
      </c>
      <c r="M382" s="114"/>
      <c r="O382" s="163">
        <f t="shared" si="30"/>
        <v>0</v>
      </c>
      <c r="P382" s="163">
        <f t="shared" si="31"/>
        <v>0</v>
      </c>
      <c r="Q382" s="111" t="s">
        <v>512</v>
      </c>
    </row>
    <row r="383" spans="1:17" x14ac:dyDescent="0.25">
      <c r="A383" s="166" t="str">
        <f t="shared" si="27"/>
        <v>107</v>
      </c>
      <c r="B383" s="163">
        <f t="shared" si="28"/>
        <v>107</v>
      </c>
      <c r="F383" s="111" t="str">
        <f t="shared" si="29"/>
        <v/>
      </c>
      <c r="M383" s="114"/>
      <c r="O383" s="163">
        <f t="shared" si="30"/>
        <v>0</v>
      </c>
      <c r="P383" s="163">
        <f t="shared" si="31"/>
        <v>0</v>
      </c>
      <c r="Q383" s="111" t="s">
        <v>512</v>
      </c>
    </row>
    <row r="384" spans="1:17" x14ac:dyDescent="0.25">
      <c r="A384" s="166" t="str">
        <f t="shared" si="27"/>
        <v>108</v>
      </c>
      <c r="B384" s="163">
        <f t="shared" si="28"/>
        <v>108</v>
      </c>
      <c r="F384" s="111" t="str">
        <f t="shared" si="29"/>
        <v/>
      </c>
      <c r="M384" s="114"/>
      <c r="O384" s="163">
        <f t="shared" si="30"/>
        <v>0</v>
      </c>
      <c r="P384" s="163">
        <f t="shared" si="31"/>
        <v>0</v>
      </c>
      <c r="Q384" s="111" t="s">
        <v>512</v>
      </c>
    </row>
    <row r="385" spans="1:17" x14ac:dyDescent="0.25">
      <c r="A385" s="166" t="str">
        <f t="shared" ref="A385:A397" si="32">CONCATENATE(G385,B385)</f>
        <v>109</v>
      </c>
      <c r="B385" s="163">
        <f t="shared" ref="B385:B397" si="33">IF(G385&lt;&gt;G384,1,(B384+1))</f>
        <v>109</v>
      </c>
      <c r="F385" s="111" t="str">
        <f t="shared" ref="F385:F397" si="34">CONCATENATE(K385,L385)</f>
        <v/>
      </c>
      <c r="M385" s="114"/>
      <c r="O385" s="163">
        <f t="shared" si="30"/>
        <v>0</v>
      </c>
      <c r="P385" s="163">
        <f t="shared" si="31"/>
        <v>0</v>
      </c>
      <c r="Q385" s="111" t="s">
        <v>512</v>
      </c>
    </row>
    <row r="386" spans="1:17" x14ac:dyDescent="0.25">
      <c r="A386" s="166" t="str">
        <f t="shared" si="32"/>
        <v>110</v>
      </c>
      <c r="B386" s="163">
        <f t="shared" si="33"/>
        <v>110</v>
      </c>
      <c r="F386" s="111" t="str">
        <f t="shared" si="34"/>
        <v/>
      </c>
      <c r="M386" s="114"/>
      <c r="O386" s="163">
        <f t="shared" si="30"/>
        <v>0</v>
      </c>
      <c r="P386" s="163">
        <f t="shared" si="31"/>
        <v>0</v>
      </c>
      <c r="Q386" s="111" t="s">
        <v>512</v>
      </c>
    </row>
    <row r="387" spans="1:17" x14ac:dyDescent="0.25">
      <c r="A387" s="166" t="str">
        <f t="shared" si="32"/>
        <v>111</v>
      </c>
      <c r="B387" s="163">
        <f t="shared" si="33"/>
        <v>111</v>
      </c>
      <c r="F387" s="111" t="str">
        <f t="shared" si="34"/>
        <v/>
      </c>
      <c r="M387" s="114"/>
      <c r="O387" s="163">
        <f t="shared" ref="O387:O397" si="35">IF(N387="F","F",0)</f>
        <v>0</v>
      </c>
      <c r="P387" s="163">
        <f t="shared" ref="P387:P397" si="36">IF(N387="M","M",0)</f>
        <v>0</v>
      </c>
      <c r="Q387" s="111" t="s">
        <v>512</v>
      </c>
    </row>
    <row r="388" spans="1:17" x14ac:dyDescent="0.25">
      <c r="A388" s="166" t="str">
        <f t="shared" si="32"/>
        <v>112</v>
      </c>
      <c r="B388" s="163">
        <f t="shared" si="33"/>
        <v>112</v>
      </c>
      <c r="F388" s="111" t="str">
        <f t="shared" si="34"/>
        <v/>
      </c>
      <c r="M388" s="114"/>
      <c r="O388" s="163">
        <f t="shared" si="35"/>
        <v>0</v>
      </c>
      <c r="P388" s="163">
        <f t="shared" si="36"/>
        <v>0</v>
      </c>
      <c r="Q388" s="111" t="s">
        <v>512</v>
      </c>
    </row>
    <row r="389" spans="1:17" x14ac:dyDescent="0.25">
      <c r="A389" s="166" t="str">
        <f t="shared" si="32"/>
        <v>113</v>
      </c>
      <c r="B389" s="163">
        <f t="shared" si="33"/>
        <v>113</v>
      </c>
      <c r="F389" s="111" t="str">
        <f t="shared" si="34"/>
        <v/>
      </c>
      <c r="M389" s="114"/>
      <c r="O389" s="163">
        <f t="shared" si="35"/>
        <v>0</v>
      </c>
      <c r="P389" s="163">
        <f t="shared" si="36"/>
        <v>0</v>
      </c>
      <c r="Q389" s="111" t="s">
        <v>512</v>
      </c>
    </row>
    <row r="390" spans="1:17" x14ac:dyDescent="0.25">
      <c r="A390" s="166" t="str">
        <f t="shared" si="32"/>
        <v>114</v>
      </c>
      <c r="B390" s="163">
        <f t="shared" si="33"/>
        <v>114</v>
      </c>
      <c r="F390" s="111" t="str">
        <f t="shared" si="34"/>
        <v/>
      </c>
      <c r="M390" s="114"/>
      <c r="O390" s="163">
        <f t="shared" si="35"/>
        <v>0</v>
      </c>
      <c r="P390" s="163">
        <f t="shared" si="36"/>
        <v>0</v>
      </c>
      <c r="Q390" s="111" t="s">
        <v>512</v>
      </c>
    </row>
    <row r="391" spans="1:17" x14ac:dyDescent="0.25">
      <c r="A391" s="166" t="str">
        <f t="shared" si="32"/>
        <v>115</v>
      </c>
      <c r="B391" s="163">
        <f t="shared" si="33"/>
        <v>115</v>
      </c>
      <c r="F391" s="111" t="str">
        <f t="shared" si="34"/>
        <v/>
      </c>
      <c r="M391" s="114"/>
      <c r="O391" s="163">
        <f t="shared" si="35"/>
        <v>0</v>
      </c>
      <c r="P391" s="163">
        <f t="shared" si="36"/>
        <v>0</v>
      </c>
      <c r="Q391" s="111" t="s">
        <v>512</v>
      </c>
    </row>
    <row r="392" spans="1:17" x14ac:dyDescent="0.25">
      <c r="A392" s="166" t="str">
        <f t="shared" si="32"/>
        <v>116</v>
      </c>
      <c r="B392" s="163">
        <f t="shared" si="33"/>
        <v>116</v>
      </c>
      <c r="F392" s="111" t="str">
        <f t="shared" si="34"/>
        <v/>
      </c>
      <c r="M392" s="114"/>
      <c r="O392" s="163">
        <f t="shared" si="35"/>
        <v>0</v>
      </c>
      <c r="P392" s="163">
        <f t="shared" si="36"/>
        <v>0</v>
      </c>
      <c r="Q392" s="111" t="s">
        <v>512</v>
      </c>
    </row>
    <row r="393" spans="1:17" x14ac:dyDescent="0.25">
      <c r="A393" s="166" t="str">
        <f t="shared" si="32"/>
        <v>117</v>
      </c>
      <c r="B393" s="163">
        <f t="shared" si="33"/>
        <v>117</v>
      </c>
      <c r="F393" s="111" t="str">
        <f t="shared" si="34"/>
        <v/>
      </c>
      <c r="M393" s="114"/>
      <c r="O393" s="163">
        <f t="shared" si="35"/>
        <v>0</v>
      </c>
      <c r="P393" s="163">
        <f t="shared" si="36"/>
        <v>0</v>
      </c>
      <c r="Q393" s="111" t="s">
        <v>512</v>
      </c>
    </row>
    <row r="394" spans="1:17" x14ac:dyDescent="0.25">
      <c r="A394" s="166" t="str">
        <f t="shared" si="32"/>
        <v>118</v>
      </c>
      <c r="B394" s="163">
        <f t="shared" si="33"/>
        <v>118</v>
      </c>
      <c r="F394" s="111" t="str">
        <f t="shared" si="34"/>
        <v/>
      </c>
      <c r="M394" s="114"/>
      <c r="O394" s="163">
        <f t="shared" si="35"/>
        <v>0</v>
      </c>
      <c r="P394" s="163">
        <f t="shared" si="36"/>
        <v>0</v>
      </c>
      <c r="Q394" s="111" t="s">
        <v>512</v>
      </c>
    </row>
    <row r="395" spans="1:17" x14ac:dyDescent="0.25">
      <c r="A395" s="166" t="str">
        <f t="shared" si="32"/>
        <v>119</v>
      </c>
      <c r="B395" s="163">
        <f t="shared" si="33"/>
        <v>119</v>
      </c>
      <c r="F395" s="111" t="str">
        <f t="shared" si="34"/>
        <v/>
      </c>
      <c r="M395" s="114"/>
      <c r="O395" s="163">
        <f t="shared" si="35"/>
        <v>0</v>
      </c>
      <c r="P395" s="163">
        <f t="shared" si="36"/>
        <v>0</v>
      </c>
      <c r="Q395" s="111" t="s">
        <v>512</v>
      </c>
    </row>
    <row r="396" spans="1:17" x14ac:dyDescent="0.25">
      <c r="A396" s="166" t="str">
        <f t="shared" si="32"/>
        <v>120</v>
      </c>
      <c r="B396" s="163">
        <f t="shared" si="33"/>
        <v>120</v>
      </c>
      <c r="F396" s="111" t="str">
        <f t="shared" si="34"/>
        <v/>
      </c>
      <c r="G396" s="149"/>
      <c r="H396" s="149"/>
      <c r="I396" s="149"/>
      <c r="J396" s="149"/>
      <c r="K396" s="149"/>
      <c r="L396" s="149"/>
      <c r="M396" s="150"/>
      <c r="N396" s="149"/>
      <c r="O396" s="163">
        <f t="shared" si="35"/>
        <v>0</v>
      </c>
      <c r="P396" s="163">
        <f t="shared" si="36"/>
        <v>0</v>
      </c>
      <c r="Q396" s="149"/>
    </row>
    <row r="397" spans="1:17" x14ac:dyDescent="0.25">
      <c r="A397" s="166" t="str">
        <f t="shared" si="32"/>
        <v>121</v>
      </c>
      <c r="B397" s="163">
        <f t="shared" si="33"/>
        <v>121</v>
      </c>
      <c r="F397" s="111" t="str">
        <f t="shared" si="34"/>
        <v/>
      </c>
      <c r="G397" s="149"/>
      <c r="H397" s="149"/>
      <c r="I397" s="149"/>
      <c r="J397" s="149"/>
      <c r="K397" s="149"/>
      <c r="L397" s="149"/>
      <c r="M397" s="152"/>
      <c r="N397" s="149"/>
      <c r="O397" s="163">
        <f t="shared" si="35"/>
        <v>0</v>
      </c>
      <c r="P397" s="163">
        <f t="shared" si="36"/>
        <v>0</v>
      </c>
      <c r="Q397" s="149"/>
    </row>
    <row r="398" spans="1:17" x14ac:dyDescent="0.25">
      <c r="A398" s="166" t="str">
        <f t="shared" ref="A398:A410" si="37">CONCATENATE(G398,B398)</f>
        <v>ACHAT1</v>
      </c>
      <c r="B398" s="163">
        <f t="shared" ref="B398:B461" si="38">IF(G398&lt;&gt;G397,1,(B397+1))</f>
        <v>1</v>
      </c>
      <c r="F398" s="111" t="str">
        <f t="shared" ref="F398:F461" si="39">CONCATENATE(K398,L398)</f>
        <v>FSGT55545249</v>
      </c>
      <c r="G398" s="230" t="s">
        <v>1380</v>
      </c>
      <c r="H398" s="230" t="s">
        <v>1381</v>
      </c>
      <c r="I398" s="230" t="s">
        <v>1382</v>
      </c>
      <c r="J398" s="231">
        <v>71</v>
      </c>
      <c r="K398" s="230" t="s">
        <v>1058</v>
      </c>
      <c r="L398" s="230">
        <v>55545249</v>
      </c>
      <c r="M398" s="232">
        <v>25999</v>
      </c>
      <c r="N398" s="230">
        <v>4</v>
      </c>
      <c r="O398" s="163">
        <f t="shared" ref="O398:O404" si="40">IF(N398="F","F",0)</f>
        <v>0</v>
      </c>
      <c r="P398" s="163">
        <f t="shared" ref="P398:P404" si="41">IF(N398="M","M",0)</f>
        <v>0</v>
      </c>
      <c r="Q398" s="112">
        <v>0</v>
      </c>
    </row>
    <row r="399" spans="1:17" x14ac:dyDescent="0.25">
      <c r="A399" s="166" t="str">
        <f t="shared" si="37"/>
        <v>ALEXANDRE1</v>
      </c>
      <c r="B399" s="163">
        <f t="shared" si="38"/>
        <v>1</v>
      </c>
      <c r="F399" s="111" t="str">
        <f t="shared" si="39"/>
        <v>FSGT55541490</v>
      </c>
      <c r="G399" s="230" t="s">
        <v>1080</v>
      </c>
      <c r="H399" s="230" t="s">
        <v>732</v>
      </c>
      <c r="I399" s="230" t="s">
        <v>639</v>
      </c>
      <c r="J399" s="231">
        <v>71</v>
      </c>
      <c r="K399" s="230" t="s">
        <v>1058</v>
      </c>
      <c r="L399" s="230">
        <v>55541490</v>
      </c>
      <c r="M399" s="232">
        <v>26879</v>
      </c>
      <c r="N399" s="230">
        <v>4</v>
      </c>
      <c r="O399" s="163">
        <f t="shared" si="40"/>
        <v>0</v>
      </c>
      <c r="P399" s="163">
        <f t="shared" si="41"/>
        <v>0</v>
      </c>
      <c r="Q399" s="112">
        <v>0</v>
      </c>
    </row>
    <row r="400" spans="1:17" x14ac:dyDescent="0.25">
      <c r="A400" s="166" t="str">
        <f t="shared" si="37"/>
        <v>AMILAIN1</v>
      </c>
      <c r="B400" s="163">
        <f t="shared" si="38"/>
        <v>1</v>
      </c>
      <c r="F400" s="111" t="str">
        <f t="shared" si="39"/>
        <v>FSGT230616</v>
      </c>
      <c r="G400" s="230" t="s">
        <v>604</v>
      </c>
      <c r="H400" s="230" t="s">
        <v>33</v>
      </c>
      <c r="I400" s="230" t="s">
        <v>605</v>
      </c>
      <c r="J400" s="231">
        <v>71</v>
      </c>
      <c r="K400" s="230" t="s">
        <v>1058</v>
      </c>
      <c r="L400" s="230">
        <v>230616</v>
      </c>
      <c r="M400" s="232">
        <v>17570</v>
      </c>
      <c r="N400" s="230">
        <v>5</v>
      </c>
      <c r="O400" s="163">
        <f t="shared" si="40"/>
        <v>0</v>
      </c>
      <c r="P400" s="163">
        <f t="shared" si="41"/>
        <v>0</v>
      </c>
      <c r="Q400" s="112">
        <v>0</v>
      </c>
    </row>
    <row r="401" spans="1:17" x14ac:dyDescent="0.25">
      <c r="A401" s="166" t="str">
        <f t="shared" si="37"/>
        <v>AMOUR1</v>
      </c>
      <c r="B401" s="163">
        <f t="shared" si="38"/>
        <v>1</v>
      </c>
      <c r="F401" s="111" t="str">
        <f t="shared" si="39"/>
        <v>FSGT55476680</v>
      </c>
      <c r="G401" s="230" t="s">
        <v>606</v>
      </c>
      <c r="H401" s="230" t="s">
        <v>607</v>
      </c>
      <c r="I401" s="230" t="s">
        <v>608</v>
      </c>
      <c r="J401" s="231">
        <v>71</v>
      </c>
      <c r="K401" s="230" t="s">
        <v>1058</v>
      </c>
      <c r="L401" s="230">
        <v>55476680</v>
      </c>
      <c r="M401" s="232">
        <v>32163</v>
      </c>
      <c r="N401" s="230">
        <v>2</v>
      </c>
      <c r="O401" s="163">
        <f t="shared" si="40"/>
        <v>0</v>
      </c>
      <c r="P401" s="163">
        <f t="shared" si="41"/>
        <v>0</v>
      </c>
      <c r="Q401" s="112">
        <v>0</v>
      </c>
    </row>
    <row r="402" spans="1:17" x14ac:dyDescent="0.25">
      <c r="A402" s="166" t="str">
        <f t="shared" si="37"/>
        <v>AMPS1</v>
      </c>
      <c r="B402" s="163">
        <f t="shared" si="38"/>
        <v>1</v>
      </c>
      <c r="F402" s="111" t="str">
        <f t="shared" si="39"/>
        <v>FSGT239213</v>
      </c>
      <c r="G402" s="230" t="s">
        <v>609</v>
      </c>
      <c r="H402" s="230" t="s">
        <v>151</v>
      </c>
      <c r="I402" s="230" t="s">
        <v>608</v>
      </c>
      <c r="J402" s="231">
        <v>71</v>
      </c>
      <c r="K402" s="230" t="s">
        <v>1058</v>
      </c>
      <c r="L402" s="230">
        <v>239213</v>
      </c>
      <c r="M402" s="232">
        <v>22045</v>
      </c>
      <c r="N402" s="230">
        <v>5</v>
      </c>
      <c r="O402" s="163">
        <f t="shared" si="40"/>
        <v>0</v>
      </c>
      <c r="P402" s="163">
        <f t="shared" si="41"/>
        <v>0</v>
      </c>
      <c r="Q402" s="112">
        <v>0</v>
      </c>
    </row>
    <row r="403" spans="1:17" x14ac:dyDescent="0.25">
      <c r="A403" s="166" t="str">
        <f t="shared" si="37"/>
        <v>ANDRE1</v>
      </c>
      <c r="B403" s="163">
        <f t="shared" si="38"/>
        <v>1</v>
      </c>
      <c r="F403" s="111" t="str">
        <f t="shared" si="39"/>
        <v>FSGT235348</v>
      </c>
      <c r="G403" s="230" t="s">
        <v>610</v>
      </c>
      <c r="H403" s="230" t="s">
        <v>33</v>
      </c>
      <c r="I403" s="230" t="s">
        <v>611</v>
      </c>
      <c r="J403" s="231">
        <v>71</v>
      </c>
      <c r="K403" s="230" t="s">
        <v>1058</v>
      </c>
      <c r="L403" s="230">
        <v>235348</v>
      </c>
      <c r="M403" s="232">
        <v>17955</v>
      </c>
      <c r="N403" s="230">
        <v>6</v>
      </c>
      <c r="O403" s="163">
        <f t="shared" si="40"/>
        <v>0</v>
      </c>
      <c r="P403" s="163">
        <f t="shared" si="41"/>
        <v>0</v>
      </c>
      <c r="Q403" s="112">
        <v>0</v>
      </c>
    </row>
    <row r="404" spans="1:17" x14ac:dyDescent="0.25">
      <c r="A404" s="166" t="str">
        <f t="shared" si="37"/>
        <v>ANDRE2</v>
      </c>
      <c r="B404" s="163">
        <f t="shared" si="38"/>
        <v>2</v>
      </c>
      <c r="F404" s="111" t="str">
        <f t="shared" si="39"/>
        <v>FSGT227492</v>
      </c>
      <c r="G404" s="230" t="s">
        <v>610</v>
      </c>
      <c r="H404" s="230" t="s">
        <v>209</v>
      </c>
      <c r="I404" s="230" t="s">
        <v>608</v>
      </c>
      <c r="J404" s="231">
        <v>71</v>
      </c>
      <c r="K404" s="230" t="s">
        <v>1058</v>
      </c>
      <c r="L404" s="230">
        <v>227492</v>
      </c>
      <c r="M404" s="232">
        <v>20043</v>
      </c>
      <c r="N404" s="230">
        <v>5</v>
      </c>
      <c r="O404" s="163">
        <f t="shared" si="40"/>
        <v>0</v>
      </c>
      <c r="P404" s="163">
        <f t="shared" si="41"/>
        <v>0</v>
      </c>
      <c r="Q404" s="112">
        <v>0</v>
      </c>
    </row>
    <row r="405" spans="1:17" x14ac:dyDescent="0.25">
      <c r="A405" s="166" t="str">
        <f t="shared" si="37"/>
        <v>ANDRE3</v>
      </c>
      <c r="B405" s="163">
        <f t="shared" si="38"/>
        <v>3</v>
      </c>
      <c r="F405" s="111" t="str">
        <f t="shared" si="39"/>
        <v>FSGT238880</v>
      </c>
      <c r="G405" s="230" t="s">
        <v>610</v>
      </c>
      <c r="H405" s="230" t="s">
        <v>612</v>
      </c>
      <c r="I405" s="230" t="s">
        <v>605</v>
      </c>
      <c r="J405" s="231">
        <v>71</v>
      </c>
      <c r="K405" s="230" t="s">
        <v>1058</v>
      </c>
      <c r="L405" s="230">
        <v>238880</v>
      </c>
      <c r="M405" s="232">
        <v>18818</v>
      </c>
      <c r="N405" s="230">
        <v>5</v>
      </c>
      <c r="O405" s="163">
        <f t="shared" ref="O405:O462" si="42">IF(N405="F","F",0)</f>
        <v>0</v>
      </c>
      <c r="P405" s="163">
        <f t="shared" ref="P405:P462" si="43">IF(N405="M","M",0)</f>
        <v>0</v>
      </c>
      <c r="Q405" s="112">
        <v>0</v>
      </c>
    </row>
    <row r="406" spans="1:17" x14ac:dyDescent="0.25">
      <c r="A406" s="166" t="str">
        <f t="shared" si="37"/>
        <v>ANDRE4</v>
      </c>
      <c r="B406" s="163">
        <f t="shared" si="38"/>
        <v>4</v>
      </c>
      <c r="F406" s="111" t="str">
        <f t="shared" si="39"/>
        <v>FSGT235349</v>
      </c>
      <c r="G406" s="230" t="s">
        <v>610</v>
      </c>
      <c r="H406" s="230" t="s">
        <v>613</v>
      </c>
      <c r="I406" s="230" t="s">
        <v>611</v>
      </c>
      <c r="J406" s="231">
        <v>71</v>
      </c>
      <c r="K406" s="230" t="s">
        <v>1058</v>
      </c>
      <c r="L406" s="230">
        <v>235349</v>
      </c>
      <c r="M406" s="232">
        <v>18647</v>
      </c>
      <c r="N406" s="230" t="s">
        <v>14</v>
      </c>
      <c r="O406" s="163" t="str">
        <f t="shared" si="42"/>
        <v>F</v>
      </c>
      <c r="P406" s="163">
        <f t="shared" si="43"/>
        <v>0</v>
      </c>
      <c r="Q406" s="112">
        <v>0</v>
      </c>
    </row>
    <row r="407" spans="1:17" x14ac:dyDescent="0.25">
      <c r="A407" s="166" t="str">
        <f t="shared" si="37"/>
        <v>ANTOINAT1</v>
      </c>
      <c r="B407" s="163">
        <f t="shared" si="38"/>
        <v>1</v>
      </c>
      <c r="F407" s="111" t="str">
        <f t="shared" si="39"/>
        <v>FSGT230681</v>
      </c>
      <c r="G407" s="230" t="s">
        <v>1383</v>
      </c>
      <c r="H407" s="230" t="s">
        <v>18</v>
      </c>
      <c r="I407" s="230" t="s">
        <v>614</v>
      </c>
      <c r="J407" s="231">
        <v>71</v>
      </c>
      <c r="K407" s="230" t="s">
        <v>1058</v>
      </c>
      <c r="L407" s="230">
        <v>230681</v>
      </c>
      <c r="M407" s="232">
        <v>21539</v>
      </c>
      <c r="N407" s="230">
        <v>6</v>
      </c>
      <c r="O407" s="163">
        <f t="shared" si="42"/>
        <v>0</v>
      </c>
      <c r="P407" s="163">
        <f t="shared" si="43"/>
        <v>0</v>
      </c>
      <c r="Q407" s="112">
        <v>0</v>
      </c>
    </row>
    <row r="408" spans="1:17" x14ac:dyDescent="0.25">
      <c r="A408" s="166" t="str">
        <f t="shared" si="37"/>
        <v>ARNAUD1</v>
      </c>
      <c r="B408" s="163">
        <f t="shared" si="38"/>
        <v>1</v>
      </c>
      <c r="F408" s="111" t="str">
        <f t="shared" si="39"/>
        <v>FSGT228770</v>
      </c>
      <c r="G408" s="230" t="s">
        <v>615</v>
      </c>
      <c r="H408" s="230" t="s">
        <v>115</v>
      </c>
      <c r="I408" s="230" t="s">
        <v>614</v>
      </c>
      <c r="J408" s="231">
        <v>71</v>
      </c>
      <c r="K408" s="230" t="s">
        <v>1058</v>
      </c>
      <c r="L408" s="230">
        <v>228770</v>
      </c>
      <c r="M408" s="232">
        <v>29221</v>
      </c>
      <c r="N408" s="230">
        <v>4</v>
      </c>
      <c r="O408" s="163">
        <f t="shared" si="42"/>
        <v>0</v>
      </c>
      <c r="P408" s="163">
        <f t="shared" si="43"/>
        <v>0</v>
      </c>
      <c r="Q408" s="112">
        <v>0</v>
      </c>
    </row>
    <row r="409" spans="1:17" x14ac:dyDescent="0.25">
      <c r="A409" s="166" t="str">
        <f t="shared" si="37"/>
        <v>ASDRUBAL1</v>
      </c>
      <c r="B409" s="163">
        <f t="shared" si="38"/>
        <v>1</v>
      </c>
      <c r="F409" s="111" t="str">
        <f t="shared" si="39"/>
        <v>FSGT227908</v>
      </c>
      <c r="G409" s="230" t="s">
        <v>1384</v>
      </c>
      <c r="H409" s="230" t="s">
        <v>190</v>
      </c>
      <c r="I409" s="230" t="s">
        <v>1382</v>
      </c>
      <c r="J409" s="231">
        <v>71</v>
      </c>
      <c r="K409" s="230" t="s">
        <v>1058</v>
      </c>
      <c r="L409" s="230">
        <v>227908</v>
      </c>
      <c r="M409" s="232">
        <v>18783</v>
      </c>
      <c r="N409" s="230">
        <v>6</v>
      </c>
      <c r="O409" s="163">
        <f t="shared" si="42"/>
        <v>0</v>
      </c>
      <c r="P409" s="163">
        <f t="shared" si="43"/>
        <v>0</v>
      </c>
      <c r="Q409" s="112">
        <v>0</v>
      </c>
    </row>
    <row r="410" spans="1:17" x14ac:dyDescent="0.25">
      <c r="A410" s="166" t="str">
        <f t="shared" si="37"/>
        <v>AUBERIVE1</v>
      </c>
      <c r="B410" s="163">
        <f t="shared" si="38"/>
        <v>1</v>
      </c>
      <c r="F410" s="111" t="str">
        <f t="shared" si="39"/>
        <v>FSGT247671</v>
      </c>
      <c r="G410" s="230" t="s">
        <v>617</v>
      </c>
      <c r="H410" s="230" t="s">
        <v>341</v>
      </c>
      <c r="I410" s="230" t="s">
        <v>618</v>
      </c>
      <c r="J410" s="231">
        <v>71</v>
      </c>
      <c r="K410" s="230" t="s">
        <v>1058</v>
      </c>
      <c r="L410" s="230">
        <v>247671</v>
      </c>
      <c r="M410" s="232">
        <v>19049</v>
      </c>
      <c r="N410" s="230">
        <v>6</v>
      </c>
      <c r="O410" s="163">
        <f t="shared" si="42"/>
        <v>0</v>
      </c>
      <c r="P410" s="163">
        <f t="shared" si="43"/>
        <v>0</v>
      </c>
      <c r="Q410" s="112">
        <v>0</v>
      </c>
    </row>
    <row r="411" spans="1:17" x14ac:dyDescent="0.25">
      <c r="A411" s="166" t="str">
        <f t="shared" ref="A411:A412" si="44">CONCATENATE(G411,B411)</f>
        <v>AUBOEUF1</v>
      </c>
      <c r="B411" s="163">
        <f t="shared" si="38"/>
        <v>1</v>
      </c>
      <c r="F411" s="111" t="str">
        <f t="shared" si="39"/>
        <v>FSGT365005</v>
      </c>
      <c r="G411" s="230" t="s">
        <v>1081</v>
      </c>
      <c r="H411" s="230" t="s">
        <v>143</v>
      </c>
      <c r="I411" s="230" t="s">
        <v>618</v>
      </c>
      <c r="J411" s="231">
        <v>71</v>
      </c>
      <c r="K411" s="230" t="s">
        <v>1058</v>
      </c>
      <c r="L411" s="230">
        <v>365005</v>
      </c>
      <c r="M411" s="232">
        <v>20415</v>
      </c>
      <c r="N411" s="230">
        <v>5</v>
      </c>
      <c r="O411" s="163">
        <f t="shared" si="42"/>
        <v>0</v>
      </c>
      <c r="P411" s="163">
        <f t="shared" si="43"/>
        <v>0</v>
      </c>
      <c r="Q411" s="112">
        <v>0</v>
      </c>
    </row>
    <row r="412" spans="1:17" x14ac:dyDescent="0.25">
      <c r="A412" s="166" t="str">
        <f t="shared" si="44"/>
        <v>AUCLERC1</v>
      </c>
      <c r="B412" s="163">
        <f t="shared" si="38"/>
        <v>1</v>
      </c>
      <c r="F412" s="111" t="str">
        <f t="shared" si="39"/>
        <v>FSGT55082</v>
      </c>
      <c r="G412" s="230" t="s">
        <v>619</v>
      </c>
      <c r="H412" s="230" t="s">
        <v>620</v>
      </c>
      <c r="I412" s="230" t="s">
        <v>621</v>
      </c>
      <c r="J412" s="231">
        <v>71</v>
      </c>
      <c r="K412" s="230" t="s">
        <v>1058</v>
      </c>
      <c r="L412" s="230">
        <v>55082</v>
      </c>
      <c r="M412" s="232">
        <v>27247</v>
      </c>
      <c r="N412" s="230" t="s">
        <v>14</v>
      </c>
      <c r="O412" s="163" t="str">
        <f t="shared" si="42"/>
        <v>F</v>
      </c>
      <c r="P412" s="163">
        <f t="shared" si="43"/>
        <v>0</v>
      </c>
      <c r="Q412" s="112">
        <v>0</v>
      </c>
    </row>
    <row r="413" spans="1:17" x14ac:dyDescent="0.25">
      <c r="A413" s="166" t="str">
        <f t="shared" ref="A413:A476" si="45">CONCATENATE(G413,B413)</f>
        <v>AUCLERC2</v>
      </c>
      <c r="B413" s="163">
        <f t="shared" si="38"/>
        <v>2</v>
      </c>
      <c r="F413" s="111" t="str">
        <f t="shared" si="39"/>
        <v>FSGT229021</v>
      </c>
      <c r="G413" s="230" t="s">
        <v>619</v>
      </c>
      <c r="H413" s="230" t="s">
        <v>1055</v>
      </c>
      <c r="I413" s="230" t="s">
        <v>621</v>
      </c>
      <c r="J413" s="231">
        <v>71</v>
      </c>
      <c r="K413" s="230" t="s">
        <v>1058</v>
      </c>
      <c r="L413" s="230">
        <v>229021</v>
      </c>
      <c r="M413" s="232">
        <v>37098</v>
      </c>
      <c r="N413" s="230" t="s">
        <v>4</v>
      </c>
      <c r="O413" s="163">
        <f t="shared" si="42"/>
        <v>0</v>
      </c>
      <c r="P413" s="163" t="str">
        <f t="shared" si="43"/>
        <v>M</v>
      </c>
      <c r="Q413" s="112">
        <v>0</v>
      </c>
    </row>
    <row r="414" spans="1:17" x14ac:dyDescent="0.25">
      <c r="A414" s="166" t="str">
        <f t="shared" si="45"/>
        <v>AUCLERC3</v>
      </c>
      <c r="B414" s="163">
        <f t="shared" si="38"/>
        <v>3</v>
      </c>
      <c r="F414" s="111" t="str">
        <f t="shared" si="39"/>
        <v>FSGT229019</v>
      </c>
      <c r="G414" s="230" t="s">
        <v>619</v>
      </c>
      <c r="H414" s="230" t="s">
        <v>27</v>
      </c>
      <c r="I414" s="230" t="s">
        <v>621</v>
      </c>
      <c r="J414" s="231">
        <v>71</v>
      </c>
      <c r="K414" s="230" t="s">
        <v>1058</v>
      </c>
      <c r="L414" s="230">
        <v>229019</v>
      </c>
      <c r="M414" s="232">
        <v>26461</v>
      </c>
      <c r="N414" s="230">
        <v>2</v>
      </c>
      <c r="O414" s="163">
        <f t="shared" si="42"/>
        <v>0</v>
      </c>
      <c r="P414" s="163">
        <f t="shared" si="43"/>
        <v>0</v>
      </c>
      <c r="Q414" s="112">
        <v>0</v>
      </c>
    </row>
    <row r="415" spans="1:17" x14ac:dyDescent="0.25">
      <c r="A415" s="166" t="str">
        <f t="shared" si="45"/>
        <v>AUCLERC 1</v>
      </c>
      <c r="B415" s="163">
        <f t="shared" si="38"/>
        <v>1</v>
      </c>
      <c r="F415" s="111" t="str">
        <f t="shared" si="39"/>
        <v>FSGT229020</v>
      </c>
      <c r="G415" s="230" t="s">
        <v>1767</v>
      </c>
      <c r="H415" s="230" t="s">
        <v>1768</v>
      </c>
      <c r="I415" s="230" t="s">
        <v>621</v>
      </c>
      <c r="J415" s="231">
        <v>71</v>
      </c>
      <c r="K415" s="230" t="s">
        <v>1058</v>
      </c>
      <c r="L415" s="230">
        <v>229020</v>
      </c>
      <c r="M415" s="232">
        <v>36101</v>
      </c>
      <c r="N415" s="230">
        <v>4</v>
      </c>
      <c r="O415" s="163">
        <f t="shared" si="42"/>
        <v>0</v>
      </c>
      <c r="P415" s="163">
        <f t="shared" si="43"/>
        <v>0</v>
      </c>
      <c r="Q415" s="112">
        <v>0</v>
      </c>
    </row>
    <row r="416" spans="1:17" x14ac:dyDescent="0.25">
      <c r="A416" s="166" t="str">
        <f t="shared" si="45"/>
        <v>AUFFRAY1</v>
      </c>
      <c r="B416" s="163">
        <f t="shared" si="38"/>
        <v>1</v>
      </c>
      <c r="F416" s="111" t="str">
        <f t="shared" si="39"/>
        <v>FSGT231892</v>
      </c>
      <c r="G416" s="230" t="s">
        <v>623</v>
      </c>
      <c r="H416" s="230" t="s">
        <v>61</v>
      </c>
      <c r="I416" s="230" t="s">
        <v>608</v>
      </c>
      <c r="J416" s="231">
        <v>71</v>
      </c>
      <c r="K416" s="230" t="s">
        <v>1058</v>
      </c>
      <c r="L416" s="230">
        <v>231892</v>
      </c>
      <c r="M416" s="232">
        <v>18874</v>
      </c>
      <c r="N416" s="230">
        <v>6</v>
      </c>
      <c r="O416" s="163">
        <f t="shared" si="42"/>
        <v>0</v>
      </c>
      <c r="P416" s="163">
        <f t="shared" si="43"/>
        <v>0</v>
      </c>
      <c r="Q416" s="112">
        <v>0</v>
      </c>
    </row>
    <row r="417" spans="1:17" x14ac:dyDescent="0.25">
      <c r="A417" s="166" t="str">
        <f t="shared" si="45"/>
        <v>AUSTIN1</v>
      </c>
      <c r="B417" s="163">
        <f t="shared" si="38"/>
        <v>1</v>
      </c>
      <c r="F417" s="111" t="str">
        <f t="shared" si="39"/>
        <v>FSGT362666</v>
      </c>
      <c r="G417" s="230" t="s">
        <v>1746</v>
      </c>
      <c r="H417" s="230" t="s">
        <v>1747</v>
      </c>
      <c r="I417" s="230" t="s">
        <v>616</v>
      </c>
      <c r="J417" s="231">
        <v>71</v>
      </c>
      <c r="K417" s="230" t="s">
        <v>1058</v>
      </c>
      <c r="L417" s="230">
        <v>362666</v>
      </c>
      <c r="M417" s="232">
        <v>37070</v>
      </c>
      <c r="N417" s="230" t="s">
        <v>4</v>
      </c>
      <c r="O417" s="163">
        <f t="shared" si="42"/>
        <v>0</v>
      </c>
      <c r="P417" s="163" t="str">
        <f t="shared" si="43"/>
        <v>M</v>
      </c>
      <c r="Q417" s="112">
        <v>0</v>
      </c>
    </row>
    <row r="418" spans="1:17" x14ac:dyDescent="0.25">
      <c r="A418" s="166" t="str">
        <f t="shared" si="45"/>
        <v>AZAIS1</v>
      </c>
      <c r="B418" s="163">
        <f t="shared" si="38"/>
        <v>1</v>
      </c>
      <c r="F418" s="111" t="str">
        <f t="shared" si="39"/>
        <v>FSGT229864</v>
      </c>
      <c r="G418" s="230" t="s">
        <v>1385</v>
      </c>
      <c r="H418" s="230" t="s">
        <v>107</v>
      </c>
      <c r="I418" s="230" t="s">
        <v>624</v>
      </c>
      <c r="J418" s="231">
        <v>71</v>
      </c>
      <c r="K418" s="230" t="s">
        <v>1058</v>
      </c>
      <c r="L418" s="230">
        <v>229864</v>
      </c>
      <c r="M418" s="232">
        <v>23648</v>
      </c>
      <c r="N418" s="230">
        <v>3</v>
      </c>
      <c r="O418" s="163">
        <f t="shared" si="42"/>
        <v>0</v>
      </c>
      <c r="P418" s="163">
        <f t="shared" si="43"/>
        <v>0</v>
      </c>
      <c r="Q418" s="112">
        <v>0</v>
      </c>
    </row>
    <row r="419" spans="1:17" x14ac:dyDescent="0.25">
      <c r="A419" s="166" t="str">
        <f t="shared" si="45"/>
        <v>BADET1</v>
      </c>
      <c r="B419" s="163">
        <f t="shared" si="38"/>
        <v>1</v>
      </c>
      <c r="F419" s="111" t="str">
        <f t="shared" si="39"/>
        <v>FSGT55542374</v>
      </c>
      <c r="G419" s="230" t="s">
        <v>1748</v>
      </c>
      <c r="H419" s="230" t="s">
        <v>107</v>
      </c>
      <c r="I419" s="230" t="s">
        <v>614</v>
      </c>
      <c r="J419" s="231">
        <v>71</v>
      </c>
      <c r="K419" s="230" t="s">
        <v>1058</v>
      </c>
      <c r="L419" s="230">
        <v>55542374</v>
      </c>
      <c r="M419" s="232">
        <v>30686</v>
      </c>
      <c r="N419" s="230">
        <v>4</v>
      </c>
      <c r="O419" s="163">
        <f t="shared" si="42"/>
        <v>0</v>
      </c>
      <c r="P419" s="163">
        <f t="shared" si="43"/>
        <v>0</v>
      </c>
      <c r="Q419" s="112">
        <v>0</v>
      </c>
    </row>
    <row r="420" spans="1:17" x14ac:dyDescent="0.25">
      <c r="A420" s="166" t="str">
        <f t="shared" si="45"/>
        <v>BADOUX1</v>
      </c>
      <c r="B420" s="163">
        <f t="shared" si="38"/>
        <v>1</v>
      </c>
      <c r="F420" s="111" t="str">
        <f t="shared" si="39"/>
        <v>FSGT235352</v>
      </c>
      <c r="G420" s="230" t="s">
        <v>625</v>
      </c>
      <c r="H420" s="230" t="s">
        <v>626</v>
      </c>
      <c r="I420" s="230" t="s">
        <v>611</v>
      </c>
      <c r="J420" s="231">
        <v>71</v>
      </c>
      <c r="K420" s="230" t="s">
        <v>1058</v>
      </c>
      <c r="L420" s="230">
        <v>235352</v>
      </c>
      <c r="M420" s="232">
        <v>15166</v>
      </c>
      <c r="N420" s="230">
        <v>6</v>
      </c>
      <c r="O420" s="163">
        <f t="shared" si="42"/>
        <v>0</v>
      </c>
      <c r="P420" s="163">
        <f t="shared" si="43"/>
        <v>0</v>
      </c>
      <c r="Q420" s="112">
        <v>0</v>
      </c>
    </row>
    <row r="421" spans="1:17" x14ac:dyDescent="0.25">
      <c r="A421" s="166" t="str">
        <f t="shared" si="45"/>
        <v>BAGGETTO1</v>
      </c>
      <c r="B421" s="163">
        <f t="shared" si="38"/>
        <v>1</v>
      </c>
      <c r="F421" s="111" t="str">
        <f t="shared" si="39"/>
        <v>FSGT227133</v>
      </c>
      <c r="G421" s="230" t="s">
        <v>627</v>
      </c>
      <c r="H421" s="230" t="s">
        <v>107</v>
      </c>
      <c r="I421" s="230" t="s">
        <v>628</v>
      </c>
      <c r="J421" s="231">
        <v>71</v>
      </c>
      <c r="K421" s="230" t="s">
        <v>1058</v>
      </c>
      <c r="L421" s="230">
        <v>227133</v>
      </c>
      <c r="M421" s="232">
        <v>22894</v>
      </c>
      <c r="N421" s="230">
        <v>2</v>
      </c>
      <c r="O421" s="163">
        <f t="shared" si="42"/>
        <v>0</v>
      </c>
      <c r="P421" s="163">
        <f t="shared" si="43"/>
        <v>0</v>
      </c>
      <c r="Q421" s="112">
        <v>0</v>
      </c>
    </row>
    <row r="422" spans="1:17" x14ac:dyDescent="0.25">
      <c r="A422" s="166" t="str">
        <f t="shared" si="45"/>
        <v>BAILLY1</v>
      </c>
      <c r="B422" s="163">
        <f t="shared" si="38"/>
        <v>1</v>
      </c>
      <c r="F422" s="111" t="str">
        <f t="shared" si="39"/>
        <v>FSGT240792</v>
      </c>
      <c r="G422" s="230" t="s">
        <v>630</v>
      </c>
      <c r="H422" s="230" t="s">
        <v>133</v>
      </c>
      <c r="I422" s="230" t="s">
        <v>629</v>
      </c>
      <c r="J422" s="231">
        <v>71</v>
      </c>
      <c r="K422" s="230" t="s">
        <v>1058</v>
      </c>
      <c r="L422" s="230">
        <v>240792</v>
      </c>
      <c r="M422" s="232">
        <v>37207</v>
      </c>
      <c r="N422" s="230" t="s">
        <v>4</v>
      </c>
      <c r="O422" s="163">
        <f t="shared" si="42"/>
        <v>0</v>
      </c>
      <c r="P422" s="163" t="str">
        <f t="shared" si="43"/>
        <v>M</v>
      </c>
      <c r="Q422" s="112">
        <v>0</v>
      </c>
    </row>
    <row r="423" spans="1:17" x14ac:dyDescent="0.25">
      <c r="A423" s="166" t="str">
        <f t="shared" si="45"/>
        <v>BAILLY2</v>
      </c>
      <c r="B423" s="163">
        <f t="shared" si="38"/>
        <v>2</v>
      </c>
      <c r="F423" s="111" t="str">
        <f t="shared" si="39"/>
        <v>FSGT232764</v>
      </c>
      <c r="G423" s="230" t="s">
        <v>630</v>
      </c>
      <c r="H423" s="230" t="s">
        <v>115</v>
      </c>
      <c r="I423" s="230" t="s">
        <v>614</v>
      </c>
      <c r="J423" s="231">
        <v>71</v>
      </c>
      <c r="K423" s="230" t="s">
        <v>1058</v>
      </c>
      <c r="L423" s="230">
        <v>232764</v>
      </c>
      <c r="M423" s="232">
        <v>26013</v>
      </c>
      <c r="N423" s="230">
        <v>3</v>
      </c>
      <c r="O423" s="163">
        <f t="shared" si="42"/>
        <v>0</v>
      </c>
      <c r="P423" s="163">
        <f t="shared" si="43"/>
        <v>0</v>
      </c>
      <c r="Q423" s="112">
        <v>0</v>
      </c>
    </row>
    <row r="424" spans="1:17" x14ac:dyDescent="0.25">
      <c r="A424" s="166" t="str">
        <f t="shared" si="45"/>
        <v>BALLIGAND1</v>
      </c>
      <c r="B424" s="163">
        <f t="shared" si="38"/>
        <v>1</v>
      </c>
      <c r="F424" s="111" t="str">
        <f t="shared" si="39"/>
        <v>FSGT226667</v>
      </c>
      <c r="G424" s="230" t="s">
        <v>631</v>
      </c>
      <c r="H424" s="230" t="s">
        <v>192</v>
      </c>
      <c r="I424" s="230" t="s">
        <v>632</v>
      </c>
      <c r="J424" s="231">
        <v>71</v>
      </c>
      <c r="K424" s="230" t="s">
        <v>1058</v>
      </c>
      <c r="L424" s="230">
        <v>226667</v>
      </c>
      <c r="M424" s="232">
        <v>26180</v>
      </c>
      <c r="N424" s="230">
        <v>4</v>
      </c>
      <c r="O424" s="163">
        <f t="shared" si="42"/>
        <v>0</v>
      </c>
      <c r="P424" s="163">
        <f t="shared" si="43"/>
        <v>0</v>
      </c>
      <c r="Q424" s="112">
        <v>0</v>
      </c>
    </row>
    <row r="425" spans="1:17" x14ac:dyDescent="0.25">
      <c r="A425" s="166" t="str">
        <f t="shared" si="45"/>
        <v>BAQUE1</v>
      </c>
      <c r="B425" s="163">
        <f t="shared" si="38"/>
        <v>1</v>
      </c>
      <c r="F425" s="111" t="str">
        <f t="shared" si="39"/>
        <v>FSGT227255</v>
      </c>
      <c r="G425" s="230" t="s">
        <v>1386</v>
      </c>
      <c r="H425" s="230" t="s">
        <v>633</v>
      </c>
      <c r="I425" s="230" t="s">
        <v>1387</v>
      </c>
      <c r="J425" s="231">
        <v>71</v>
      </c>
      <c r="K425" s="230" t="s">
        <v>1058</v>
      </c>
      <c r="L425" s="230">
        <v>227255</v>
      </c>
      <c r="M425" s="232">
        <v>21536</v>
      </c>
      <c r="N425" s="230" t="s">
        <v>14</v>
      </c>
      <c r="O425" s="163" t="str">
        <f t="shared" si="42"/>
        <v>F</v>
      </c>
      <c r="P425" s="163">
        <f t="shared" si="43"/>
        <v>0</v>
      </c>
      <c r="Q425" s="112">
        <v>0</v>
      </c>
    </row>
    <row r="426" spans="1:17" x14ac:dyDescent="0.25">
      <c r="A426" s="166" t="str">
        <f t="shared" si="45"/>
        <v>BAQUE2</v>
      </c>
      <c r="B426" s="163">
        <f t="shared" si="38"/>
        <v>2</v>
      </c>
      <c r="F426" s="111" t="str">
        <f t="shared" si="39"/>
        <v>FSGT227254</v>
      </c>
      <c r="G426" s="230" t="s">
        <v>1386</v>
      </c>
      <c r="H426" s="230" t="s">
        <v>143</v>
      </c>
      <c r="I426" s="230" t="s">
        <v>1387</v>
      </c>
      <c r="J426" s="231">
        <v>71</v>
      </c>
      <c r="K426" s="230" t="s">
        <v>1058</v>
      </c>
      <c r="L426" s="230">
        <v>227254</v>
      </c>
      <c r="M426" s="232">
        <v>20186</v>
      </c>
      <c r="N426" s="230">
        <v>4</v>
      </c>
      <c r="O426" s="163">
        <f t="shared" si="42"/>
        <v>0</v>
      </c>
      <c r="P426" s="163">
        <f t="shared" si="43"/>
        <v>0</v>
      </c>
      <c r="Q426" s="112">
        <v>0</v>
      </c>
    </row>
    <row r="427" spans="1:17" x14ac:dyDescent="0.25">
      <c r="A427" s="166" t="str">
        <f t="shared" si="45"/>
        <v>BARAULT1</v>
      </c>
      <c r="B427" s="163">
        <f t="shared" si="38"/>
        <v>1</v>
      </c>
      <c r="F427" s="111" t="str">
        <f t="shared" si="39"/>
        <v>FSGT303146</v>
      </c>
      <c r="G427" s="230" t="s">
        <v>634</v>
      </c>
      <c r="H427" s="230" t="s">
        <v>635</v>
      </c>
      <c r="I427" s="230" t="s">
        <v>624</v>
      </c>
      <c r="J427" s="231">
        <v>71</v>
      </c>
      <c r="K427" s="230" t="s">
        <v>1058</v>
      </c>
      <c r="L427" s="230">
        <v>303146</v>
      </c>
      <c r="M427" s="232">
        <v>27592</v>
      </c>
      <c r="N427" s="230">
        <v>3</v>
      </c>
      <c r="O427" s="163">
        <f t="shared" si="42"/>
        <v>0</v>
      </c>
      <c r="P427" s="163">
        <f t="shared" si="43"/>
        <v>0</v>
      </c>
      <c r="Q427" s="112">
        <v>0</v>
      </c>
    </row>
    <row r="428" spans="1:17" x14ac:dyDescent="0.25">
      <c r="A428" s="166" t="str">
        <f t="shared" si="45"/>
        <v>BARBIER1</v>
      </c>
      <c r="B428" s="163">
        <f t="shared" si="38"/>
        <v>1</v>
      </c>
      <c r="F428" s="111" t="str">
        <f t="shared" si="39"/>
        <v>FSGT227253</v>
      </c>
      <c r="G428" s="230" t="s">
        <v>1388</v>
      </c>
      <c r="H428" s="230" t="s">
        <v>27</v>
      </c>
      <c r="I428" s="230" t="s">
        <v>1387</v>
      </c>
      <c r="J428" s="231">
        <v>71</v>
      </c>
      <c r="K428" s="230" t="s">
        <v>1058</v>
      </c>
      <c r="L428" s="230">
        <v>227253</v>
      </c>
      <c r="M428" s="232">
        <v>25528</v>
      </c>
      <c r="N428" s="230">
        <v>4</v>
      </c>
      <c r="O428" s="163">
        <f t="shared" si="42"/>
        <v>0</v>
      </c>
      <c r="P428" s="163">
        <f t="shared" si="43"/>
        <v>0</v>
      </c>
      <c r="Q428" s="112">
        <v>0</v>
      </c>
    </row>
    <row r="429" spans="1:17" x14ac:dyDescent="0.25">
      <c r="A429" s="166" t="str">
        <f t="shared" si="45"/>
        <v>BARBIEUX1</v>
      </c>
      <c r="B429" s="163">
        <f t="shared" si="38"/>
        <v>1</v>
      </c>
      <c r="F429" s="111" t="str">
        <f t="shared" si="39"/>
        <v>FSGT239129</v>
      </c>
      <c r="G429" s="230" t="s">
        <v>1389</v>
      </c>
      <c r="H429" s="230" t="s">
        <v>149</v>
      </c>
      <c r="I429" s="230" t="s">
        <v>1390</v>
      </c>
      <c r="J429" s="231">
        <v>71</v>
      </c>
      <c r="K429" s="230" t="s">
        <v>1058</v>
      </c>
      <c r="L429" s="230">
        <v>239129</v>
      </c>
      <c r="M429" s="232">
        <v>28058</v>
      </c>
      <c r="N429" s="230">
        <v>3</v>
      </c>
      <c r="O429" s="163">
        <f t="shared" si="42"/>
        <v>0</v>
      </c>
      <c r="P429" s="163">
        <f t="shared" si="43"/>
        <v>0</v>
      </c>
      <c r="Q429" s="112">
        <v>0</v>
      </c>
    </row>
    <row r="430" spans="1:17" x14ac:dyDescent="0.25">
      <c r="A430" s="166" t="str">
        <f t="shared" si="45"/>
        <v>BARSKI1</v>
      </c>
      <c r="B430" s="163">
        <f t="shared" si="38"/>
        <v>1</v>
      </c>
      <c r="F430" s="111" t="str">
        <f t="shared" si="39"/>
        <v>FSGT233250</v>
      </c>
      <c r="G430" s="230" t="s">
        <v>637</v>
      </c>
      <c r="H430" s="230" t="s">
        <v>61</v>
      </c>
      <c r="I430" s="230" t="s">
        <v>616</v>
      </c>
      <c r="J430" s="231">
        <v>71</v>
      </c>
      <c r="K430" s="230" t="s">
        <v>1058</v>
      </c>
      <c r="L430" s="230">
        <v>233250</v>
      </c>
      <c r="M430" s="232">
        <v>20196</v>
      </c>
      <c r="N430" s="230">
        <v>6</v>
      </c>
      <c r="O430" s="163">
        <f t="shared" si="42"/>
        <v>0</v>
      </c>
      <c r="P430" s="163">
        <f t="shared" si="43"/>
        <v>0</v>
      </c>
      <c r="Q430" s="112">
        <v>0</v>
      </c>
    </row>
    <row r="431" spans="1:17" x14ac:dyDescent="0.25">
      <c r="A431" s="166" t="str">
        <f t="shared" si="45"/>
        <v>BARTHET1</v>
      </c>
      <c r="B431" s="163">
        <f t="shared" si="38"/>
        <v>1</v>
      </c>
      <c r="F431" s="111" t="str">
        <f t="shared" si="39"/>
        <v>FSGT55484224</v>
      </c>
      <c r="G431" s="230" t="s">
        <v>638</v>
      </c>
      <c r="H431" s="230" t="s">
        <v>260</v>
      </c>
      <c r="I431" s="230" t="s">
        <v>639</v>
      </c>
      <c r="J431" s="231">
        <v>71</v>
      </c>
      <c r="K431" s="230" t="s">
        <v>1058</v>
      </c>
      <c r="L431" s="230">
        <v>55484224</v>
      </c>
      <c r="M431" s="232">
        <v>24881</v>
      </c>
      <c r="N431" s="230">
        <v>1</v>
      </c>
      <c r="O431" s="163">
        <f t="shared" si="42"/>
        <v>0</v>
      </c>
      <c r="P431" s="163">
        <f t="shared" si="43"/>
        <v>0</v>
      </c>
      <c r="Q431" s="112">
        <v>0</v>
      </c>
    </row>
    <row r="432" spans="1:17" x14ac:dyDescent="0.25">
      <c r="A432" s="166" t="str">
        <f t="shared" si="45"/>
        <v>BAUDON1</v>
      </c>
      <c r="B432" s="163">
        <f t="shared" si="38"/>
        <v>1</v>
      </c>
      <c r="F432" s="111" t="str">
        <f t="shared" si="39"/>
        <v>FSGT254163</v>
      </c>
      <c r="G432" s="230" t="s">
        <v>640</v>
      </c>
      <c r="H432" s="230" t="s">
        <v>44</v>
      </c>
      <c r="I432" s="230" t="s">
        <v>641</v>
      </c>
      <c r="J432" s="231">
        <v>71</v>
      </c>
      <c r="K432" s="230" t="s">
        <v>1058</v>
      </c>
      <c r="L432" s="230">
        <v>254163</v>
      </c>
      <c r="M432" s="232">
        <v>19068</v>
      </c>
      <c r="N432" s="230">
        <v>5</v>
      </c>
      <c r="O432" s="163">
        <f t="shared" si="42"/>
        <v>0</v>
      </c>
      <c r="P432" s="163">
        <f t="shared" si="43"/>
        <v>0</v>
      </c>
      <c r="Q432" s="112">
        <v>0</v>
      </c>
    </row>
    <row r="433" spans="1:17" x14ac:dyDescent="0.25">
      <c r="A433" s="166" t="str">
        <f t="shared" si="45"/>
        <v>BAULAND1</v>
      </c>
      <c r="B433" s="163">
        <f t="shared" si="38"/>
        <v>1</v>
      </c>
      <c r="F433" s="111" t="str">
        <f t="shared" si="39"/>
        <v>FSGT227273</v>
      </c>
      <c r="G433" s="230" t="s">
        <v>1391</v>
      </c>
      <c r="H433" s="230" t="s">
        <v>642</v>
      </c>
      <c r="I433" s="230" t="s">
        <v>1387</v>
      </c>
      <c r="J433" s="231">
        <v>71</v>
      </c>
      <c r="K433" s="230" t="s">
        <v>1058</v>
      </c>
      <c r="L433" s="230">
        <v>227273</v>
      </c>
      <c r="M433" s="232">
        <v>16942</v>
      </c>
      <c r="N433" s="230">
        <v>6</v>
      </c>
      <c r="O433" s="163">
        <f t="shared" si="42"/>
        <v>0</v>
      </c>
      <c r="P433" s="163">
        <f t="shared" si="43"/>
        <v>0</v>
      </c>
      <c r="Q433" s="112">
        <v>0</v>
      </c>
    </row>
    <row r="434" spans="1:17" x14ac:dyDescent="0.25">
      <c r="A434" s="166" t="str">
        <f t="shared" si="45"/>
        <v>BEAUFILS1</v>
      </c>
      <c r="B434" s="163">
        <f t="shared" si="38"/>
        <v>1</v>
      </c>
      <c r="F434" s="111" t="str">
        <f t="shared" si="39"/>
        <v>FSGT228944</v>
      </c>
      <c r="G434" s="230" t="s">
        <v>643</v>
      </c>
      <c r="H434" s="230" t="s">
        <v>171</v>
      </c>
      <c r="I434" s="230" t="s">
        <v>1392</v>
      </c>
      <c r="J434" s="231">
        <v>71</v>
      </c>
      <c r="K434" s="230" t="s">
        <v>1058</v>
      </c>
      <c r="L434" s="230">
        <v>228944</v>
      </c>
      <c r="M434" s="232">
        <v>25653</v>
      </c>
      <c r="N434" s="230">
        <v>1</v>
      </c>
      <c r="O434" s="163">
        <f t="shared" si="42"/>
        <v>0</v>
      </c>
      <c r="P434" s="163">
        <f t="shared" si="43"/>
        <v>0</v>
      </c>
      <c r="Q434" s="112">
        <v>0</v>
      </c>
    </row>
    <row r="435" spans="1:17" x14ac:dyDescent="0.25">
      <c r="A435" s="166" t="str">
        <f t="shared" si="45"/>
        <v>BEAUFILS2</v>
      </c>
      <c r="B435" s="163">
        <f t="shared" si="38"/>
        <v>2</v>
      </c>
      <c r="F435" s="111" t="str">
        <f t="shared" si="39"/>
        <v>FSGT227278</v>
      </c>
      <c r="G435" s="230" t="s">
        <v>643</v>
      </c>
      <c r="H435" s="230" t="s">
        <v>760</v>
      </c>
      <c r="I435" s="230" t="s">
        <v>629</v>
      </c>
      <c r="J435" s="231">
        <v>71</v>
      </c>
      <c r="K435" s="230" t="s">
        <v>1058</v>
      </c>
      <c r="L435" s="230">
        <v>227278</v>
      </c>
      <c r="M435" s="232">
        <v>26765</v>
      </c>
      <c r="N435" s="230">
        <v>4</v>
      </c>
      <c r="O435" s="163">
        <f t="shared" si="42"/>
        <v>0</v>
      </c>
      <c r="P435" s="163">
        <f t="shared" si="43"/>
        <v>0</v>
      </c>
      <c r="Q435" s="112">
        <v>0</v>
      </c>
    </row>
    <row r="436" spans="1:17" x14ac:dyDescent="0.25">
      <c r="A436" s="166" t="str">
        <f t="shared" si="45"/>
        <v>BEAUSOLEIL1</v>
      </c>
      <c r="B436" s="163">
        <f t="shared" si="38"/>
        <v>1</v>
      </c>
      <c r="F436" s="111" t="str">
        <f t="shared" si="39"/>
        <v>FSGT312760</v>
      </c>
      <c r="G436" s="230" t="s">
        <v>644</v>
      </c>
      <c r="H436" s="230" t="s">
        <v>113</v>
      </c>
      <c r="I436" s="230" t="s">
        <v>628</v>
      </c>
      <c r="J436" s="231">
        <v>71</v>
      </c>
      <c r="K436" s="230" t="s">
        <v>1058</v>
      </c>
      <c r="L436" s="230">
        <v>312760</v>
      </c>
      <c r="M436" s="232">
        <v>25947</v>
      </c>
      <c r="N436" s="230">
        <v>1</v>
      </c>
      <c r="O436" s="163">
        <f t="shared" si="42"/>
        <v>0</v>
      </c>
      <c r="P436" s="163">
        <f t="shared" si="43"/>
        <v>0</v>
      </c>
      <c r="Q436" s="112">
        <v>0</v>
      </c>
    </row>
    <row r="437" spans="1:17" x14ac:dyDescent="0.25">
      <c r="A437" s="166" t="str">
        <f t="shared" si="45"/>
        <v>BEN NATTAN1</v>
      </c>
      <c r="B437" s="163">
        <f t="shared" si="38"/>
        <v>1</v>
      </c>
      <c r="F437" s="111" t="str">
        <f t="shared" si="39"/>
        <v>FSGT238146</v>
      </c>
      <c r="G437" s="230" t="s">
        <v>1393</v>
      </c>
      <c r="H437" s="230" t="s">
        <v>159</v>
      </c>
      <c r="I437" s="230" t="s">
        <v>624</v>
      </c>
      <c r="J437" s="231">
        <v>71</v>
      </c>
      <c r="K437" s="230" t="s">
        <v>1058</v>
      </c>
      <c r="L437" s="230">
        <v>238146</v>
      </c>
      <c r="M437" s="232">
        <v>17565</v>
      </c>
      <c r="N437" s="230">
        <v>6</v>
      </c>
      <c r="O437" s="163">
        <f t="shared" si="42"/>
        <v>0</v>
      </c>
      <c r="P437" s="163">
        <f t="shared" si="43"/>
        <v>0</v>
      </c>
      <c r="Q437" s="112">
        <v>0</v>
      </c>
    </row>
    <row r="438" spans="1:17" x14ac:dyDescent="0.25">
      <c r="A438" s="166" t="str">
        <f t="shared" si="45"/>
        <v>BERGER1</v>
      </c>
      <c r="B438" s="163">
        <f t="shared" si="38"/>
        <v>1</v>
      </c>
      <c r="F438" s="111" t="str">
        <f t="shared" si="39"/>
        <v>FSGT55480508</v>
      </c>
      <c r="G438" s="230" t="s">
        <v>645</v>
      </c>
      <c r="H438" s="230" t="s">
        <v>646</v>
      </c>
      <c r="I438" s="230" t="s">
        <v>639</v>
      </c>
      <c r="J438" s="231">
        <v>71</v>
      </c>
      <c r="K438" s="230" t="s">
        <v>1058</v>
      </c>
      <c r="L438" s="230">
        <v>55480508</v>
      </c>
      <c r="M438" s="232">
        <v>32899</v>
      </c>
      <c r="N438" s="230">
        <v>1</v>
      </c>
      <c r="O438" s="163">
        <f t="shared" si="42"/>
        <v>0</v>
      </c>
      <c r="P438" s="163">
        <f t="shared" si="43"/>
        <v>0</v>
      </c>
      <c r="Q438" s="112">
        <v>0</v>
      </c>
    </row>
    <row r="439" spans="1:17" x14ac:dyDescent="0.25">
      <c r="A439" s="166" t="str">
        <f t="shared" si="45"/>
        <v>BERLAND1</v>
      </c>
      <c r="B439" s="163">
        <f t="shared" si="38"/>
        <v>1</v>
      </c>
      <c r="F439" s="111" t="str">
        <f t="shared" si="39"/>
        <v>FSGT236834</v>
      </c>
      <c r="G439" s="230" t="s">
        <v>153</v>
      </c>
      <c r="H439" s="230" t="s">
        <v>218</v>
      </c>
      <c r="I439" s="230" t="s">
        <v>621</v>
      </c>
      <c r="J439" s="231">
        <v>71</v>
      </c>
      <c r="K439" s="230" t="s">
        <v>1058</v>
      </c>
      <c r="L439" s="230">
        <v>236834</v>
      </c>
      <c r="M439" s="232">
        <v>34856</v>
      </c>
      <c r="N439" s="230">
        <v>3</v>
      </c>
      <c r="O439" s="163">
        <f t="shared" si="42"/>
        <v>0</v>
      </c>
      <c r="P439" s="163">
        <f t="shared" si="43"/>
        <v>0</v>
      </c>
      <c r="Q439" s="112">
        <v>0</v>
      </c>
    </row>
    <row r="440" spans="1:17" x14ac:dyDescent="0.25">
      <c r="A440" s="166" t="str">
        <f t="shared" si="45"/>
        <v>BERLAND2</v>
      </c>
      <c r="B440" s="163">
        <f t="shared" si="38"/>
        <v>2</v>
      </c>
      <c r="F440" s="111" t="str">
        <f t="shared" si="39"/>
        <v>FSGT236831</v>
      </c>
      <c r="G440" s="230" t="s">
        <v>153</v>
      </c>
      <c r="H440" s="230" t="s">
        <v>115</v>
      </c>
      <c r="I440" s="230" t="s">
        <v>621</v>
      </c>
      <c r="J440" s="231">
        <v>71</v>
      </c>
      <c r="K440" s="230" t="s">
        <v>1058</v>
      </c>
      <c r="L440" s="230">
        <v>236831</v>
      </c>
      <c r="M440" s="232">
        <v>35462</v>
      </c>
      <c r="N440" s="230">
        <v>5</v>
      </c>
      <c r="O440" s="163">
        <f t="shared" si="42"/>
        <v>0</v>
      </c>
      <c r="P440" s="163">
        <f t="shared" si="43"/>
        <v>0</v>
      </c>
      <c r="Q440" s="112">
        <v>0</v>
      </c>
    </row>
    <row r="441" spans="1:17" x14ac:dyDescent="0.25">
      <c r="A441" s="166" t="str">
        <f t="shared" si="45"/>
        <v>BERLAND3</v>
      </c>
      <c r="B441" s="163">
        <f t="shared" si="38"/>
        <v>3</v>
      </c>
      <c r="F441" s="111" t="str">
        <f t="shared" si="39"/>
        <v>FSGT236833</v>
      </c>
      <c r="G441" s="230" t="s">
        <v>153</v>
      </c>
      <c r="H441" s="230" t="s">
        <v>206</v>
      </c>
      <c r="I441" s="230" t="s">
        <v>621</v>
      </c>
      <c r="J441" s="231">
        <v>71</v>
      </c>
      <c r="K441" s="230" t="s">
        <v>1058</v>
      </c>
      <c r="L441" s="230">
        <v>236833</v>
      </c>
      <c r="M441" s="232">
        <v>34236</v>
      </c>
      <c r="N441" s="230">
        <v>2</v>
      </c>
      <c r="O441" s="163">
        <f t="shared" si="42"/>
        <v>0</v>
      </c>
      <c r="P441" s="163">
        <f t="shared" si="43"/>
        <v>0</v>
      </c>
      <c r="Q441" s="112">
        <v>0</v>
      </c>
    </row>
    <row r="442" spans="1:17" x14ac:dyDescent="0.25">
      <c r="A442" s="166" t="str">
        <f t="shared" si="45"/>
        <v>BERNE1</v>
      </c>
      <c r="B442" s="163">
        <f t="shared" si="38"/>
        <v>1</v>
      </c>
      <c r="F442" s="111" t="str">
        <f t="shared" si="39"/>
        <v>FSGT230682</v>
      </c>
      <c r="G442" s="230" t="s">
        <v>647</v>
      </c>
      <c r="H442" s="230" t="s">
        <v>107</v>
      </c>
      <c r="I442" s="230" t="s">
        <v>614</v>
      </c>
      <c r="J442" s="231">
        <v>71</v>
      </c>
      <c r="K442" s="230" t="s">
        <v>1058</v>
      </c>
      <c r="L442" s="230">
        <v>230682</v>
      </c>
      <c r="M442" s="232">
        <v>23124</v>
      </c>
      <c r="N442" s="230">
        <v>5</v>
      </c>
      <c r="O442" s="163">
        <f t="shared" si="42"/>
        <v>0</v>
      </c>
      <c r="P442" s="163">
        <f t="shared" si="43"/>
        <v>0</v>
      </c>
      <c r="Q442" s="112">
        <v>0</v>
      </c>
    </row>
    <row r="443" spans="1:17" x14ac:dyDescent="0.25">
      <c r="A443" s="166" t="str">
        <f t="shared" si="45"/>
        <v>BERNET1</v>
      </c>
      <c r="B443" s="163">
        <f t="shared" si="38"/>
        <v>1</v>
      </c>
      <c r="F443" s="111" t="str">
        <f t="shared" si="39"/>
        <v>FSGT55475431</v>
      </c>
      <c r="G443" s="230" t="s">
        <v>648</v>
      </c>
      <c r="H443" s="230" t="s">
        <v>144</v>
      </c>
      <c r="I443" s="230" t="s">
        <v>624</v>
      </c>
      <c r="J443" s="231">
        <v>71</v>
      </c>
      <c r="K443" s="230" t="s">
        <v>1058</v>
      </c>
      <c r="L443" s="230">
        <v>55475431</v>
      </c>
      <c r="M443" s="232">
        <v>23520</v>
      </c>
      <c r="N443" s="230">
        <v>3</v>
      </c>
      <c r="O443" s="163">
        <f t="shared" si="42"/>
        <v>0</v>
      </c>
      <c r="P443" s="163">
        <f t="shared" si="43"/>
        <v>0</v>
      </c>
      <c r="Q443" s="112">
        <v>0</v>
      </c>
    </row>
    <row r="444" spans="1:17" x14ac:dyDescent="0.25">
      <c r="A444" s="166" t="str">
        <f t="shared" si="45"/>
        <v>BERROCAL1</v>
      </c>
      <c r="B444" s="163">
        <f t="shared" si="38"/>
        <v>1</v>
      </c>
      <c r="F444" s="111" t="str">
        <f t="shared" si="39"/>
        <v>FSGT227300</v>
      </c>
      <c r="G444" s="230" t="s">
        <v>649</v>
      </c>
      <c r="H444" s="230" t="s">
        <v>650</v>
      </c>
      <c r="I444" s="230" t="s">
        <v>608</v>
      </c>
      <c r="J444" s="231">
        <v>71</v>
      </c>
      <c r="K444" s="230" t="s">
        <v>1058</v>
      </c>
      <c r="L444" s="230">
        <v>227300</v>
      </c>
      <c r="M444" s="232">
        <v>23901</v>
      </c>
      <c r="N444" s="230">
        <v>2</v>
      </c>
      <c r="O444" s="163">
        <f t="shared" si="42"/>
        <v>0</v>
      </c>
      <c r="P444" s="163">
        <f t="shared" si="43"/>
        <v>0</v>
      </c>
      <c r="Q444" s="112">
        <v>0</v>
      </c>
    </row>
    <row r="445" spans="1:17" x14ac:dyDescent="0.25">
      <c r="A445" s="166" t="str">
        <f t="shared" si="45"/>
        <v>BERT1</v>
      </c>
      <c r="B445" s="163">
        <f t="shared" si="38"/>
        <v>1</v>
      </c>
      <c r="F445" s="111" t="str">
        <f t="shared" si="39"/>
        <v>FSGT227302</v>
      </c>
      <c r="G445" s="230" t="s">
        <v>651</v>
      </c>
      <c r="H445" s="230" t="s">
        <v>171</v>
      </c>
      <c r="I445" s="230" t="s">
        <v>1387</v>
      </c>
      <c r="J445" s="231">
        <v>71</v>
      </c>
      <c r="K445" s="230" t="s">
        <v>1058</v>
      </c>
      <c r="L445" s="230">
        <v>227302</v>
      </c>
      <c r="M445" s="232">
        <v>25915</v>
      </c>
      <c r="N445" s="230">
        <v>4</v>
      </c>
      <c r="O445" s="163">
        <f t="shared" si="42"/>
        <v>0</v>
      </c>
      <c r="P445" s="163">
        <f t="shared" si="43"/>
        <v>0</v>
      </c>
      <c r="Q445" s="112">
        <v>0</v>
      </c>
    </row>
    <row r="446" spans="1:17" x14ac:dyDescent="0.25">
      <c r="A446" s="166" t="str">
        <f t="shared" si="45"/>
        <v>BERT2</v>
      </c>
      <c r="B446" s="163">
        <f t="shared" si="38"/>
        <v>2</v>
      </c>
      <c r="F446" s="111" t="str">
        <f t="shared" si="39"/>
        <v>FSGT55483044</v>
      </c>
      <c r="G446" s="230" t="s">
        <v>651</v>
      </c>
      <c r="H446" s="230" t="s">
        <v>171</v>
      </c>
      <c r="I446" s="230" t="s">
        <v>632</v>
      </c>
      <c r="J446" s="231">
        <v>71</v>
      </c>
      <c r="K446" s="230" t="s">
        <v>1058</v>
      </c>
      <c r="L446" s="230">
        <v>55483044</v>
      </c>
      <c r="M446" s="232">
        <v>28271</v>
      </c>
      <c r="N446" s="230">
        <v>4</v>
      </c>
      <c r="O446" s="163">
        <f t="shared" si="42"/>
        <v>0</v>
      </c>
      <c r="P446" s="163">
        <f t="shared" si="43"/>
        <v>0</v>
      </c>
      <c r="Q446" s="112">
        <v>0</v>
      </c>
    </row>
    <row r="447" spans="1:17" x14ac:dyDescent="0.25">
      <c r="A447" s="166" t="str">
        <f t="shared" si="45"/>
        <v>BERT3</v>
      </c>
      <c r="B447" s="163">
        <f t="shared" si="38"/>
        <v>3</v>
      </c>
      <c r="F447" s="111" t="str">
        <f t="shared" si="39"/>
        <v>FSGT55477636</v>
      </c>
      <c r="G447" s="230" t="s">
        <v>651</v>
      </c>
      <c r="H447" s="230" t="s">
        <v>176</v>
      </c>
      <c r="I447" s="230" t="s">
        <v>1387</v>
      </c>
      <c r="J447" s="231">
        <v>71</v>
      </c>
      <c r="K447" s="230" t="s">
        <v>1058</v>
      </c>
      <c r="L447" s="230">
        <v>55477636</v>
      </c>
      <c r="M447" s="232">
        <v>36750</v>
      </c>
      <c r="N447" s="230" t="s">
        <v>4</v>
      </c>
      <c r="O447" s="163">
        <f t="shared" si="42"/>
        <v>0</v>
      </c>
      <c r="P447" s="163" t="str">
        <f t="shared" si="43"/>
        <v>M</v>
      </c>
      <c r="Q447" s="112">
        <v>0</v>
      </c>
    </row>
    <row r="448" spans="1:17" x14ac:dyDescent="0.25">
      <c r="A448" s="166" t="str">
        <f t="shared" si="45"/>
        <v>BERT4</v>
      </c>
      <c r="B448" s="163">
        <f t="shared" si="38"/>
        <v>4</v>
      </c>
      <c r="F448" s="111" t="str">
        <f t="shared" si="39"/>
        <v>FSGT55487872</v>
      </c>
      <c r="G448" s="230" t="s">
        <v>651</v>
      </c>
      <c r="H448" s="230" t="s">
        <v>24</v>
      </c>
      <c r="I448" s="230" t="s">
        <v>621</v>
      </c>
      <c r="J448" s="231">
        <v>71</v>
      </c>
      <c r="K448" s="230" t="s">
        <v>1058</v>
      </c>
      <c r="L448" s="230">
        <v>55487872</v>
      </c>
      <c r="M448" s="232">
        <v>21212</v>
      </c>
      <c r="N448" s="230">
        <v>5</v>
      </c>
      <c r="O448" s="163">
        <f t="shared" si="42"/>
        <v>0</v>
      </c>
      <c r="P448" s="163">
        <f t="shared" si="43"/>
        <v>0</v>
      </c>
      <c r="Q448" s="112">
        <v>0</v>
      </c>
    </row>
    <row r="449" spans="1:17" x14ac:dyDescent="0.25">
      <c r="A449" s="166" t="str">
        <f t="shared" si="45"/>
        <v>BERTHELOT1</v>
      </c>
      <c r="B449" s="163">
        <f t="shared" si="38"/>
        <v>1</v>
      </c>
      <c r="F449" s="111" t="str">
        <f t="shared" si="39"/>
        <v>FSGT55322</v>
      </c>
      <c r="G449" s="230" t="s">
        <v>653</v>
      </c>
      <c r="H449" s="230" t="s">
        <v>654</v>
      </c>
      <c r="I449" s="230" t="s">
        <v>608</v>
      </c>
      <c r="J449" s="231">
        <v>71</v>
      </c>
      <c r="K449" s="230" t="s">
        <v>1058</v>
      </c>
      <c r="L449" s="230">
        <v>55322</v>
      </c>
      <c r="M449" s="232">
        <v>18749</v>
      </c>
      <c r="N449" s="230">
        <v>5</v>
      </c>
      <c r="O449" s="163">
        <f t="shared" si="42"/>
        <v>0</v>
      </c>
      <c r="P449" s="163">
        <f t="shared" si="43"/>
        <v>0</v>
      </c>
      <c r="Q449" s="112">
        <v>0</v>
      </c>
    </row>
    <row r="450" spans="1:17" x14ac:dyDescent="0.25">
      <c r="A450" s="166" t="str">
        <f t="shared" si="45"/>
        <v>BERTIN1</v>
      </c>
      <c r="B450" s="163">
        <f t="shared" si="38"/>
        <v>1</v>
      </c>
      <c r="F450" s="111" t="str">
        <f t="shared" si="39"/>
        <v>FSGT239602</v>
      </c>
      <c r="G450" s="230" t="s">
        <v>1394</v>
      </c>
      <c r="H450" s="230" t="s">
        <v>33</v>
      </c>
      <c r="I450" s="230" t="s">
        <v>608</v>
      </c>
      <c r="J450" s="231">
        <v>71</v>
      </c>
      <c r="K450" s="230" t="s">
        <v>1058</v>
      </c>
      <c r="L450" s="230">
        <v>239602</v>
      </c>
      <c r="M450" s="232">
        <v>18410</v>
      </c>
      <c r="N450" s="230">
        <v>6</v>
      </c>
      <c r="O450" s="163">
        <f t="shared" si="42"/>
        <v>0</v>
      </c>
      <c r="P450" s="163">
        <f t="shared" si="43"/>
        <v>0</v>
      </c>
      <c r="Q450" s="112">
        <v>0</v>
      </c>
    </row>
    <row r="451" spans="1:17" x14ac:dyDescent="0.25">
      <c r="A451" s="166" t="str">
        <f t="shared" si="45"/>
        <v>BERTOUX1</v>
      </c>
      <c r="B451" s="163">
        <f t="shared" si="38"/>
        <v>1</v>
      </c>
      <c r="F451" s="111" t="str">
        <f t="shared" si="39"/>
        <v>FSGT228659</v>
      </c>
      <c r="G451" s="230" t="s">
        <v>1395</v>
      </c>
      <c r="H451" s="230" t="s">
        <v>33</v>
      </c>
      <c r="I451" s="230" t="s">
        <v>1396</v>
      </c>
      <c r="J451" s="231">
        <v>71</v>
      </c>
      <c r="K451" s="230" t="s">
        <v>1058</v>
      </c>
      <c r="L451" s="230">
        <v>228659</v>
      </c>
      <c r="M451" s="232">
        <v>21385</v>
      </c>
      <c r="N451" s="230">
        <v>5</v>
      </c>
      <c r="O451" s="163">
        <f t="shared" si="42"/>
        <v>0</v>
      </c>
      <c r="P451" s="163">
        <f t="shared" si="43"/>
        <v>0</v>
      </c>
      <c r="Q451" s="112">
        <v>0</v>
      </c>
    </row>
    <row r="452" spans="1:17" x14ac:dyDescent="0.25">
      <c r="A452" s="166" t="str">
        <f t="shared" si="45"/>
        <v>BERTRAND1</v>
      </c>
      <c r="B452" s="163">
        <f t="shared" si="38"/>
        <v>1</v>
      </c>
      <c r="F452" s="111" t="str">
        <f t="shared" si="39"/>
        <v>FSGT55541447</v>
      </c>
      <c r="G452" s="230" t="s">
        <v>1082</v>
      </c>
      <c r="H452" s="230" t="s">
        <v>520</v>
      </c>
      <c r="I452" s="230" t="s">
        <v>624</v>
      </c>
      <c r="J452" s="231">
        <v>71</v>
      </c>
      <c r="K452" s="230" t="s">
        <v>1058</v>
      </c>
      <c r="L452" s="230">
        <v>55541447</v>
      </c>
      <c r="M452" s="232">
        <v>18589</v>
      </c>
      <c r="N452" s="230">
        <v>6</v>
      </c>
      <c r="O452" s="163">
        <f t="shared" si="42"/>
        <v>0</v>
      </c>
      <c r="P452" s="163">
        <f t="shared" si="43"/>
        <v>0</v>
      </c>
      <c r="Q452" s="112">
        <v>0</v>
      </c>
    </row>
    <row r="453" spans="1:17" x14ac:dyDescent="0.25">
      <c r="A453" s="166" t="str">
        <f t="shared" si="45"/>
        <v>BERUJON1</v>
      </c>
      <c r="B453" s="163">
        <f t="shared" si="38"/>
        <v>1</v>
      </c>
      <c r="F453" s="111" t="str">
        <f t="shared" si="39"/>
        <v>FSGT238147</v>
      </c>
      <c r="G453" s="230" t="s">
        <v>1397</v>
      </c>
      <c r="H453" s="230" t="s">
        <v>166</v>
      </c>
      <c r="I453" s="230" t="s">
        <v>624</v>
      </c>
      <c r="J453" s="231">
        <v>71</v>
      </c>
      <c r="K453" s="230" t="s">
        <v>1058</v>
      </c>
      <c r="L453" s="230">
        <v>238147</v>
      </c>
      <c r="M453" s="232">
        <v>16752</v>
      </c>
      <c r="N453" s="230">
        <v>5</v>
      </c>
      <c r="O453" s="163">
        <f t="shared" si="42"/>
        <v>0</v>
      </c>
      <c r="P453" s="163">
        <f t="shared" si="43"/>
        <v>0</v>
      </c>
      <c r="Q453" s="112">
        <v>0</v>
      </c>
    </row>
    <row r="454" spans="1:17" x14ac:dyDescent="0.25">
      <c r="A454" s="166" t="str">
        <f t="shared" si="45"/>
        <v>BIANCO1</v>
      </c>
      <c r="B454" s="163">
        <f t="shared" si="38"/>
        <v>1</v>
      </c>
      <c r="F454" s="111" t="str">
        <f t="shared" si="39"/>
        <v>FSGT55482760</v>
      </c>
      <c r="G454" s="230" t="s">
        <v>1398</v>
      </c>
      <c r="H454" s="230" t="s">
        <v>158</v>
      </c>
      <c r="I454" s="230" t="s">
        <v>19</v>
      </c>
      <c r="J454" s="231">
        <v>71</v>
      </c>
      <c r="K454" s="230" t="s">
        <v>1058</v>
      </c>
      <c r="L454" s="230">
        <v>55482760</v>
      </c>
      <c r="M454" s="232">
        <v>24858</v>
      </c>
      <c r="N454" s="230">
        <v>1</v>
      </c>
      <c r="O454" s="163">
        <f t="shared" si="42"/>
        <v>0</v>
      </c>
      <c r="P454" s="163">
        <f t="shared" si="43"/>
        <v>0</v>
      </c>
      <c r="Q454" s="112">
        <v>0</v>
      </c>
    </row>
    <row r="455" spans="1:17" x14ac:dyDescent="0.25">
      <c r="A455" s="166" t="str">
        <f t="shared" si="45"/>
        <v>BLANC1</v>
      </c>
      <c r="B455" s="163">
        <f t="shared" si="38"/>
        <v>1</v>
      </c>
      <c r="F455" s="111" t="str">
        <f t="shared" si="39"/>
        <v>FSGT229866</v>
      </c>
      <c r="G455" s="230" t="s">
        <v>1399</v>
      </c>
      <c r="H455" s="230" t="s">
        <v>516</v>
      </c>
      <c r="I455" s="230" t="s">
        <v>624</v>
      </c>
      <c r="J455" s="231">
        <v>71</v>
      </c>
      <c r="K455" s="230" t="s">
        <v>1058</v>
      </c>
      <c r="L455" s="230">
        <v>229866</v>
      </c>
      <c r="M455" s="232">
        <v>25005</v>
      </c>
      <c r="N455" s="230">
        <v>4</v>
      </c>
      <c r="O455" s="163">
        <f t="shared" si="42"/>
        <v>0</v>
      </c>
      <c r="P455" s="163">
        <f t="shared" si="43"/>
        <v>0</v>
      </c>
      <c r="Q455" s="112">
        <v>0</v>
      </c>
    </row>
    <row r="456" spans="1:17" x14ac:dyDescent="0.25">
      <c r="A456" s="166" t="str">
        <f t="shared" si="45"/>
        <v>BLONDEAU1</v>
      </c>
      <c r="B456" s="163">
        <f t="shared" si="38"/>
        <v>1</v>
      </c>
      <c r="F456" s="111" t="str">
        <f t="shared" si="39"/>
        <v>FSGT231907</v>
      </c>
      <c r="G456" s="230" t="s">
        <v>655</v>
      </c>
      <c r="H456" s="230" t="s">
        <v>656</v>
      </c>
      <c r="I456" s="230" t="s">
        <v>608</v>
      </c>
      <c r="J456" s="231">
        <v>71</v>
      </c>
      <c r="K456" s="230" t="s">
        <v>1058</v>
      </c>
      <c r="L456" s="230">
        <v>231907</v>
      </c>
      <c r="M456" s="232">
        <v>19630</v>
      </c>
      <c r="N456" s="230">
        <v>6</v>
      </c>
      <c r="O456" s="163">
        <f t="shared" si="42"/>
        <v>0</v>
      </c>
      <c r="P456" s="163">
        <f t="shared" si="43"/>
        <v>0</v>
      </c>
      <c r="Q456" s="112">
        <v>0</v>
      </c>
    </row>
    <row r="457" spans="1:17" x14ac:dyDescent="0.25">
      <c r="A457" s="166" t="str">
        <f t="shared" si="45"/>
        <v>BLONDEAU2</v>
      </c>
      <c r="B457" s="163">
        <f t="shared" si="38"/>
        <v>2</v>
      </c>
      <c r="F457" s="111" t="str">
        <f t="shared" si="39"/>
        <v>FSGT235353</v>
      </c>
      <c r="G457" s="230" t="s">
        <v>655</v>
      </c>
      <c r="H457" s="230" t="s">
        <v>657</v>
      </c>
      <c r="I457" s="230" t="s">
        <v>611</v>
      </c>
      <c r="J457" s="231">
        <v>71</v>
      </c>
      <c r="K457" s="230" t="s">
        <v>1058</v>
      </c>
      <c r="L457" s="230">
        <v>235353</v>
      </c>
      <c r="M457" s="232">
        <v>17345</v>
      </c>
      <c r="N457" s="230">
        <v>6</v>
      </c>
      <c r="O457" s="163">
        <f t="shared" si="42"/>
        <v>0</v>
      </c>
      <c r="P457" s="163">
        <f t="shared" si="43"/>
        <v>0</v>
      </c>
      <c r="Q457" s="112">
        <v>0</v>
      </c>
    </row>
    <row r="458" spans="1:17" x14ac:dyDescent="0.25">
      <c r="A458" s="166" t="str">
        <f t="shared" si="45"/>
        <v>BOILLOT1</v>
      </c>
      <c r="B458" s="163">
        <f t="shared" si="38"/>
        <v>1</v>
      </c>
      <c r="F458" s="111" t="str">
        <f t="shared" si="39"/>
        <v>FSGT484647</v>
      </c>
      <c r="G458" s="230" t="s">
        <v>1400</v>
      </c>
      <c r="H458" s="230" t="s">
        <v>307</v>
      </c>
      <c r="I458" s="230" t="s">
        <v>614</v>
      </c>
      <c r="J458" s="231">
        <v>71</v>
      </c>
      <c r="K458" s="230" t="s">
        <v>1058</v>
      </c>
      <c r="L458" s="230">
        <v>484647</v>
      </c>
      <c r="M458" s="232">
        <v>35702</v>
      </c>
      <c r="N458" s="230">
        <v>4</v>
      </c>
      <c r="O458" s="163">
        <f t="shared" si="42"/>
        <v>0</v>
      </c>
      <c r="P458" s="163">
        <f t="shared" si="43"/>
        <v>0</v>
      </c>
      <c r="Q458" s="112">
        <v>0</v>
      </c>
    </row>
    <row r="459" spans="1:17" x14ac:dyDescent="0.25">
      <c r="A459" s="166" t="str">
        <f t="shared" si="45"/>
        <v>BOISSARD1</v>
      </c>
      <c r="B459" s="163">
        <f t="shared" si="38"/>
        <v>1</v>
      </c>
      <c r="F459" s="111" t="str">
        <f t="shared" si="39"/>
        <v>FSGT302394</v>
      </c>
      <c r="G459" s="230" t="s">
        <v>658</v>
      </c>
      <c r="H459" s="230" t="s">
        <v>18</v>
      </c>
      <c r="I459" s="230" t="s">
        <v>608</v>
      </c>
      <c r="J459" s="231">
        <v>71</v>
      </c>
      <c r="K459" s="230" t="s">
        <v>1058</v>
      </c>
      <c r="L459" s="230">
        <v>302394</v>
      </c>
      <c r="M459" s="232">
        <v>20548</v>
      </c>
      <c r="N459" s="230">
        <v>5</v>
      </c>
      <c r="O459" s="163">
        <f t="shared" si="42"/>
        <v>0</v>
      </c>
      <c r="P459" s="163">
        <f t="shared" si="43"/>
        <v>0</v>
      </c>
      <c r="Q459" s="112">
        <v>0</v>
      </c>
    </row>
    <row r="460" spans="1:17" x14ac:dyDescent="0.25">
      <c r="A460" s="166" t="str">
        <f t="shared" si="45"/>
        <v>BOISSEAU1</v>
      </c>
      <c r="B460" s="163">
        <f t="shared" si="38"/>
        <v>1</v>
      </c>
      <c r="F460" s="111" t="str">
        <f t="shared" si="39"/>
        <v>FSGT230625</v>
      </c>
      <c r="G460" s="230" t="s">
        <v>659</v>
      </c>
      <c r="H460" s="230" t="s">
        <v>166</v>
      </c>
      <c r="I460" s="230" t="s">
        <v>624</v>
      </c>
      <c r="J460" s="231">
        <v>71</v>
      </c>
      <c r="K460" s="230" t="s">
        <v>1058</v>
      </c>
      <c r="L460" s="230">
        <v>230625</v>
      </c>
      <c r="M460" s="232">
        <v>21429</v>
      </c>
      <c r="N460" s="230">
        <v>5</v>
      </c>
      <c r="O460" s="163">
        <f t="shared" si="42"/>
        <v>0</v>
      </c>
      <c r="P460" s="163">
        <f t="shared" si="43"/>
        <v>0</v>
      </c>
      <c r="Q460" s="112">
        <v>0</v>
      </c>
    </row>
    <row r="461" spans="1:17" x14ac:dyDescent="0.25">
      <c r="A461" s="166" t="str">
        <f t="shared" si="45"/>
        <v>BOLUSSET1</v>
      </c>
      <c r="B461" s="163">
        <f t="shared" si="38"/>
        <v>1</v>
      </c>
      <c r="F461" s="111" t="str">
        <f t="shared" si="39"/>
        <v>FSGT227303</v>
      </c>
      <c r="G461" s="230" t="s">
        <v>1401</v>
      </c>
      <c r="H461" s="230" t="s">
        <v>26</v>
      </c>
      <c r="I461" s="230" t="s">
        <v>1387</v>
      </c>
      <c r="J461" s="231">
        <v>71</v>
      </c>
      <c r="K461" s="230" t="s">
        <v>1058</v>
      </c>
      <c r="L461" s="230">
        <v>227303</v>
      </c>
      <c r="M461" s="232">
        <v>24879</v>
      </c>
      <c r="N461" s="230">
        <v>4</v>
      </c>
      <c r="O461" s="163">
        <f t="shared" si="42"/>
        <v>0</v>
      </c>
      <c r="P461" s="163">
        <f t="shared" si="43"/>
        <v>0</v>
      </c>
      <c r="Q461" s="112">
        <v>0</v>
      </c>
    </row>
    <row r="462" spans="1:17" x14ac:dyDescent="0.25">
      <c r="A462" s="166" t="str">
        <f t="shared" si="45"/>
        <v>BONIFACE1</v>
      </c>
      <c r="B462" s="163">
        <f t="shared" ref="B462:B525" si="46">IF(G462&lt;&gt;G461,1,(B461+1))</f>
        <v>1</v>
      </c>
      <c r="F462" s="111" t="str">
        <f t="shared" ref="F462:F525" si="47">CONCATENATE(K462,L462)</f>
        <v>FSGT484765</v>
      </c>
      <c r="G462" s="230" t="s">
        <v>1402</v>
      </c>
      <c r="H462" s="230" t="s">
        <v>17</v>
      </c>
      <c r="I462" s="230" t="s">
        <v>616</v>
      </c>
      <c r="J462" s="231">
        <v>71</v>
      </c>
      <c r="K462" s="230" t="s">
        <v>1058</v>
      </c>
      <c r="L462" s="230">
        <v>484765</v>
      </c>
      <c r="M462" s="232">
        <v>27756</v>
      </c>
      <c r="N462" s="230">
        <v>2</v>
      </c>
      <c r="O462" s="163">
        <f t="shared" si="42"/>
        <v>0</v>
      </c>
      <c r="P462" s="163">
        <f t="shared" si="43"/>
        <v>0</v>
      </c>
      <c r="Q462" s="112">
        <v>0</v>
      </c>
    </row>
    <row r="463" spans="1:17" x14ac:dyDescent="0.25">
      <c r="A463" s="166" t="str">
        <f t="shared" si="45"/>
        <v>BONIN1</v>
      </c>
      <c r="B463" s="163">
        <f t="shared" si="46"/>
        <v>1</v>
      </c>
      <c r="F463" s="111" t="str">
        <f t="shared" si="47"/>
        <v>FSGT235354</v>
      </c>
      <c r="G463" s="230" t="s">
        <v>660</v>
      </c>
      <c r="H463" s="230" t="s">
        <v>661</v>
      </c>
      <c r="I463" s="230" t="s">
        <v>611</v>
      </c>
      <c r="J463" s="231">
        <v>71</v>
      </c>
      <c r="K463" s="230" t="s">
        <v>1058</v>
      </c>
      <c r="L463" s="230">
        <v>235354</v>
      </c>
      <c r="M463" s="232">
        <v>25458</v>
      </c>
      <c r="N463" s="230" t="s">
        <v>14</v>
      </c>
      <c r="O463" s="163" t="str">
        <f t="shared" ref="O463:O526" si="48">IF(N463="F","F",0)</f>
        <v>F</v>
      </c>
      <c r="P463" s="163">
        <f t="shared" ref="P463:P526" si="49">IF(N463="M","M",0)</f>
        <v>0</v>
      </c>
      <c r="Q463" s="112">
        <v>0</v>
      </c>
    </row>
    <row r="464" spans="1:17" x14ac:dyDescent="0.25">
      <c r="A464" s="166" t="str">
        <f t="shared" si="45"/>
        <v>BONIN2</v>
      </c>
      <c r="B464" s="163">
        <f t="shared" si="46"/>
        <v>2</v>
      </c>
      <c r="F464" s="111" t="str">
        <f t="shared" si="47"/>
        <v>FSGT237352</v>
      </c>
      <c r="G464" s="230" t="s">
        <v>660</v>
      </c>
      <c r="H464" s="230" t="s">
        <v>185</v>
      </c>
      <c r="I464" s="230" t="s">
        <v>608</v>
      </c>
      <c r="J464" s="231">
        <v>71</v>
      </c>
      <c r="K464" s="230" t="s">
        <v>1058</v>
      </c>
      <c r="L464" s="230">
        <v>237352</v>
      </c>
      <c r="M464" s="232">
        <v>17007</v>
      </c>
      <c r="N464" s="230">
        <v>6</v>
      </c>
      <c r="O464" s="163">
        <f t="shared" si="48"/>
        <v>0</v>
      </c>
      <c r="P464" s="163">
        <f t="shared" si="49"/>
        <v>0</v>
      </c>
      <c r="Q464" s="112">
        <v>0</v>
      </c>
    </row>
    <row r="465" spans="1:17" x14ac:dyDescent="0.25">
      <c r="A465" s="166" t="str">
        <f t="shared" si="45"/>
        <v>BONIN3</v>
      </c>
      <c r="B465" s="163">
        <f t="shared" si="46"/>
        <v>3</v>
      </c>
      <c r="F465" s="111" t="str">
        <f t="shared" si="47"/>
        <v>FSGT227141</v>
      </c>
      <c r="G465" s="230" t="s">
        <v>660</v>
      </c>
      <c r="H465" s="230" t="s">
        <v>341</v>
      </c>
      <c r="I465" s="230" t="s">
        <v>628</v>
      </c>
      <c r="J465" s="231">
        <v>71</v>
      </c>
      <c r="K465" s="230" t="s">
        <v>1058</v>
      </c>
      <c r="L465" s="230">
        <v>227141</v>
      </c>
      <c r="M465" s="232">
        <v>23222</v>
      </c>
      <c r="N465" s="230">
        <v>3</v>
      </c>
      <c r="O465" s="163">
        <f t="shared" si="48"/>
        <v>0</v>
      </c>
      <c r="P465" s="163">
        <f t="shared" si="49"/>
        <v>0</v>
      </c>
      <c r="Q465" s="112">
        <v>0</v>
      </c>
    </row>
    <row r="466" spans="1:17" x14ac:dyDescent="0.25">
      <c r="A466" s="166" t="str">
        <f t="shared" si="45"/>
        <v>BONIN4</v>
      </c>
      <c r="B466" s="163">
        <f t="shared" si="46"/>
        <v>4</v>
      </c>
      <c r="F466" s="111" t="str">
        <f t="shared" si="47"/>
        <v>FSGT244850</v>
      </c>
      <c r="G466" s="230" t="s">
        <v>660</v>
      </c>
      <c r="H466" s="230" t="s">
        <v>612</v>
      </c>
      <c r="I466" s="230" t="s">
        <v>629</v>
      </c>
      <c r="J466" s="231">
        <v>71</v>
      </c>
      <c r="K466" s="230" t="s">
        <v>1058</v>
      </c>
      <c r="L466" s="230">
        <v>244850</v>
      </c>
      <c r="M466" s="232">
        <v>24189</v>
      </c>
      <c r="N466" s="230">
        <v>5</v>
      </c>
      <c r="O466" s="163">
        <f t="shared" si="48"/>
        <v>0</v>
      </c>
      <c r="P466" s="163">
        <f t="shared" si="49"/>
        <v>0</v>
      </c>
      <c r="Q466" s="112">
        <v>0</v>
      </c>
    </row>
    <row r="467" spans="1:17" x14ac:dyDescent="0.25">
      <c r="A467" s="166" t="str">
        <f t="shared" si="45"/>
        <v>BONIN5</v>
      </c>
      <c r="B467" s="163">
        <f t="shared" si="46"/>
        <v>5</v>
      </c>
      <c r="F467" s="111" t="str">
        <f t="shared" si="47"/>
        <v>FSGT304269</v>
      </c>
      <c r="G467" s="230" t="s">
        <v>660</v>
      </c>
      <c r="H467" s="230" t="s">
        <v>622</v>
      </c>
      <c r="I467" s="230" t="s">
        <v>1403</v>
      </c>
      <c r="J467" s="231">
        <v>71</v>
      </c>
      <c r="K467" s="230" t="s">
        <v>1058</v>
      </c>
      <c r="L467" s="230">
        <v>304269</v>
      </c>
      <c r="M467" s="232">
        <v>34905</v>
      </c>
      <c r="N467" s="230">
        <v>4</v>
      </c>
      <c r="O467" s="163">
        <f t="shared" si="48"/>
        <v>0</v>
      </c>
      <c r="P467" s="163">
        <f t="shared" si="49"/>
        <v>0</v>
      </c>
      <c r="Q467" s="112">
        <v>0</v>
      </c>
    </row>
    <row r="468" spans="1:17" x14ac:dyDescent="0.25">
      <c r="A468" s="166" t="str">
        <f t="shared" si="45"/>
        <v>BONIN6</v>
      </c>
      <c r="B468" s="163">
        <f t="shared" si="46"/>
        <v>6</v>
      </c>
      <c r="F468" s="111" t="str">
        <f t="shared" si="47"/>
        <v>FSGT422919</v>
      </c>
      <c r="G468" s="230" t="s">
        <v>660</v>
      </c>
      <c r="H468" s="230" t="s">
        <v>95</v>
      </c>
      <c r="I468" s="230" t="s">
        <v>614</v>
      </c>
      <c r="J468" s="231">
        <v>71</v>
      </c>
      <c r="K468" s="230" t="s">
        <v>1058</v>
      </c>
      <c r="L468" s="230">
        <v>422919</v>
      </c>
      <c r="M468" s="232">
        <v>18105</v>
      </c>
      <c r="N468" s="230">
        <v>6</v>
      </c>
      <c r="O468" s="163">
        <f t="shared" si="48"/>
        <v>0</v>
      </c>
      <c r="P468" s="163">
        <f t="shared" si="49"/>
        <v>0</v>
      </c>
      <c r="Q468" s="112">
        <v>0</v>
      </c>
    </row>
    <row r="469" spans="1:17" x14ac:dyDescent="0.25">
      <c r="A469" s="166" t="str">
        <f t="shared" si="45"/>
        <v>BONIN7</v>
      </c>
      <c r="B469" s="163">
        <f t="shared" si="46"/>
        <v>7</v>
      </c>
      <c r="F469" s="111" t="str">
        <f t="shared" si="47"/>
        <v>FSGT237353</v>
      </c>
      <c r="G469" s="230" t="s">
        <v>660</v>
      </c>
      <c r="H469" s="230" t="s">
        <v>18</v>
      </c>
      <c r="I469" s="230" t="s">
        <v>1403</v>
      </c>
      <c r="J469" s="231">
        <v>71</v>
      </c>
      <c r="K469" s="230" t="s">
        <v>1058</v>
      </c>
      <c r="L469" s="230">
        <v>237353</v>
      </c>
      <c r="M469" s="232">
        <v>25264</v>
      </c>
      <c r="N469" s="230">
        <v>3</v>
      </c>
      <c r="O469" s="163">
        <f t="shared" si="48"/>
        <v>0</v>
      </c>
      <c r="P469" s="163">
        <f t="shared" si="49"/>
        <v>0</v>
      </c>
      <c r="Q469" s="112">
        <v>0</v>
      </c>
    </row>
    <row r="470" spans="1:17" x14ac:dyDescent="0.25">
      <c r="A470" s="166" t="str">
        <f t="shared" si="45"/>
        <v>BONIN8</v>
      </c>
      <c r="B470" s="163">
        <f t="shared" si="46"/>
        <v>8</v>
      </c>
      <c r="F470" s="111" t="str">
        <f t="shared" si="47"/>
        <v>FSGT246258</v>
      </c>
      <c r="G470" s="230" t="s">
        <v>660</v>
      </c>
      <c r="H470" s="230" t="s">
        <v>429</v>
      </c>
      <c r="I470" s="230" t="s">
        <v>629</v>
      </c>
      <c r="J470" s="231">
        <v>71</v>
      </c>
      <c r="K470" s="230" t="s">
        <v>1058</v>
      </c>
      <c r="L470" s="230">
        <v>246258</v>
      </c>
      <c r="M470" s="232">
        <v>19132</v>
      </c>
      <c r="N470" s="230">
        <v>6</v>
      </c>
      <c r="O470" s="163">
        <f t="shared" si="48"/>
        <v>0</v>
      </c>
      <c r="P470" s="163">
        <f t="shared" si="49"/>
        <v>0</v>
      </c>
      <c r="Q470" s="112">
        <v>0</v>
      </c>
    </row>
    <row r="471" spans="1:17" x14ac:dyDescent="0.25">
      <c r="A471" s="166" t="str">
        <f t="shared" si="45"/>
        <v>BONIN9</v>
      </c>
      <c r="B471" s="163">
        <f t="shared" si="46"/>
        <v>9</v>
      </c>
      <c r="F471" s="111" t="str">
        <f t="shared" si="47"/>
        <v>FSGT235356</v>
      </c>
      <c r="G471" s="230" t="s">
        <v>660</v>
      </c>
      <c r="H471" s="230" t="s">
        <v>117</v>
      </c>
      <c r="I471" s="230" t="s">
        <v>611</v>
      </c>
      <c r="J471" s="231">
        <v>71</v>
      </c>
      <c r="K471" s="230" t="s">
        <v>1058</v>
      </c>
      <c r="L471" s="230">
        <v>235356</v>
      </c>
      <c r="M471" s="232">
        <v>24553</v>
      </c>
      <c r="N471" s="230">
        <v>5</v>
      </c>
      <c r="O471" s="163">
        <f t="shared" si="48"/>
        <v>0</v>
      </c>
      <c r="P471" s="163">
        <f t="shared" si="49"/>
        <v>0</v>
      </c>
      <c r="Q471" s="112">
        <v>0</v>
      </c>
    </row>
    <row r="472" spans="1:17" x14ac:dyDescent="0.25">
      <c r="A472" s="166" t="str">
        <f t="shared" si="45"/>
        <v>BONNAMOUR1</v>
      </c>
      <c r="B472" s="163">
        <f t="shared" si="46"/>
        <v>1</v>
      </c>
      <c r="F472" s="111" t="str">
        <f t="shared" si="47"/>
        <v>FSGT238954</v>
      </c>
      <c r="G472" s="230" t="s">
        <v>662</v>
      </c>
      <c r="H472" s="230" t="s">
        <v>31</v>
      </c>
      <c r="I472" s="230" t="s">
        <v>618</v>
      </c>
      <c r="J472" s="231">
        <v>71</v>
      </c>
      <c r="K472" s="230" t="s">
        <v>1058</v>
      </c>
      <c r="L472" s="230">
        <v>238954</v>
      </c>
      <c r="M472" s="232">
        <v>17900</v>
      </c>
      <c r="N472" s="230">
        <v>5</v>
      </c>
      <c r="O472" s="163">
        <f t="shared" si="48"/>
        <v>0</v>
      </c>
      <c r="P472" s="163">
        <f t="shared" si="49"/>
        <v>0</v>
      </c>
      <c r="Q472" s="112">
        <v>0</v>
      </c>
    </row>
    <row r="473" spans="1:17" x14ac:dyDescent="0.25">
      <c r="A473" s="166" t="str">
        <f t="shared" si="45"/>
        <v>BONNARDOT1</v>
      </c>
      <c r="B473" s="163">
        <f t="shared" si="46"/>
        <v>1</v>
      </c>
      <c r="F473" s="111" t="str">
        <f t="shared" si="47"/>
        <v>FSGT366852</v>
      </c>
      <c r="G473" s="230" t="s">
        <v>663</v>
      </c>
      <c r="H473" s="230" t="s">
        <v>664</v>
      </c>
      <c r="I473" s="230" t="s">
        <v>628</v>
      </c>
      <c r="J473" s="231">
        <v>71</v>
      </c>
      <c r="K473" s="230" t="s">
        <v>1058</v>
      </c>
      <c r="L473" s="230">
        <v>366852</v>
      </c>
      <c r="M473" s="232">
        <v>22785</v>
      </c>
      <c r="N473" s="230" t="s">
        <v>14</v>
      </c>
      <c r="O473" s="163" t="str">
        <f t="shared" si="48"/>
        <v>F</v>
      </c>
      <c r="P473" s="163">
        <f t="shared" si="49"/>
        <v>0</v>
      </c>
      <c r="Q473" s="112">
        <v>0</v>
      </c>
    </row>
    <row r="474" spans="1:17" x14ac:dyDescent="0.25">
      <c r="A474" s="166" t="str">
        <f t="shared" si="45"/>
        <v>BONNEFOY1</v>
      </c>
      <c r="B474" s="163">
        <f t="shared" si="46"/>
        <v>1</v>
      </c>
      <c r="F474" s="111" t="str">
        <f t="shared" si="47"/>
        <v>FSGT235360</v>
      </c>
      <c r="G474" s="230" t="s">
        <v>665</v>
      </c>
      <c r="H474" s="230" t="s">
        <v>666</v>
      </c>
      <c r="I474" s="230" t="s">
        <v>611</v>
      </c>
      <c r="J474" s="231">
        <v>71</v>
      </c>
      <c r="K474" s="230" t="s">
        <v>1058</v>
      </c>
      <c r="L474" s="230">
        <v>235360</v>
      </c>
      <c r="M474" s="232">
        <v>19105</v>
      </c>
      <c r="N474" s="230">
        <v>6</v>
      </c>
      <c r="O474" s="163">
        <f t="shared" si="48"/>
        <v>0</v>
      </c>
      <c r="P474" s="163">
        <f t="shared" si="49"/>
        <v>0</v>
      </c>
      <c r="Q474" s="112">
        <v>0</v>
      </c>
    </row>
    <row r="475" spans="1:17" x14ac:dyDescent="0.25">
      <c r="A475" s="166" t="str">
        <f t="shared" si="45"/>
        <v>BONNIAU1</v>
      </c>
      <c r="B475" s="163">
        <f t="shared" si="46"/>
        <v>1</v>
      </c>
      <c r="F475" s="111" t="str">
        <f t="shared" si="47"/>
        <v>FSGT237354</v>
      </c>
      <c r="G475" s="230" t="s">
        <v>1404</v>
      </c>
      <c r="H475" s="230" t="s">
        <v>27</v>
      </c>
      <c r="I475" s="230" t="s">
        <v>608</v>
      </c>
      <c r="J475" s="231">
        <v>71</v>
      </c>
      <c r="K475" s="230" t="s">
        <v>1058</v>
      </c>
      <c r="L475" s="230">
        <v>237354</v>
      </c>
      <c r="M475" s="232">
        <v>24901</v>
      </c>
      <c r="N475" s="230">
        <v>4</v>
      </c>
      <c r="O475" s="163">
        <f t="shared" si="48"/>
        <v>0</v>
      </c>
      <c r="P475" s="163">
        <f t="shared" si="49"/>
        <v>0</v>
      </c>
      <c r="Q475" s="112">
        <v>0</v>
      </c>
    </row>
    <row r="476" spans="1:17" x14ac:dyDescent="0.25">
      <c r="A476" s="166" t="str">
        <f t="shared" si="45"/>
        <v>BONNOT1</v>
      </c>
      <c r="B476" s="163">
        <f t="shared" si="46"/>
        <v>1</v>
      </c>
      <c r="F476" s="111" t="str">
        <f t="shared" si="47"/>
        <v>FSGT244205</v>
      </c>
      <c r="G476" s="230" t="s">
        <v>1649</v>
      </c>
      <c r="H476" s="230" t="s">
        <v>144</v>
      </c>
      <c r="I476" s="230" t="s">
        <v>621</v>
      </c>
      <c r="J476" s="231">
        <v>71</v>
      </c>
      <c r="K476" s="230" t="s">
        <v>1058</v>
      </c>
      <c r="L476" s="230">
        <v>244205</v>
      </c>
      <c r="M476" s="232">
        <v>16941</v>
      </c>
      <c r="N476" s="230">
        <v>6</v>
      </c>
      <c r="O476" s="163">
        <f t="shared" si="48"/>
        <v>0</v>
      </c>
      <c r="P476" s="163">
        <f t="shared" si="49"/>
        <v>0</v>
      </c>
      <c r="Q476" s="112">
        <v>0</v>
      </c>
    </row>
    <row r="477" spans="1:17" x14ac:dyDescent="0.25">
      <c r="A477" s="166" t="str">
        <f t="shared" ref="A477:A540" si="50">CONCATENATE(G477,B477)</f>
        <v>BOREY1</v>
      </c>
      <c r="B477" s="163">
        <f t="shared" si="46"/>
        <v>1</v>
      </c>
      <c r="F477" s="111" t="str">
        <f t="shared" si="47"/>
        <v>FSGT55483473</v>
      </c>
      <c r="G477" s="230" t="s">
        <v>1405</v>
      </c>
      <c r="H477" s="230" t="s">
        <v>33</v>
      </c>
      <c r="I477" s="230" t="s">
        <v>19</v>
      </c>
      <c r="J477" s="231">
        <v>71</v>
      </c>
      <c r="K477" s="230" t="s">
        <v>1058</v>
      </c>
      <c r="L477" s="230">
        <v>55483473</v>
      </c>
      <c r="M477" s="232">
        <v>21068</v>
      </c>
      <c r="N477" s="230">
        <v>3</v>
      </c>
      <c r="O477" s="163">
        <f t="shared" si="48"/>
        <v>0</v>
      </c>
      <c r="P477" s="163">
        <f t="shared" si="49"/>
        <v>0</v>
      </c>
      <c r="Q477" s="112">
        <v>0</v>
      </c>
    </row>
    <row r="478" spans="1:17" x14ac:dyDescent="0.25">
      <c r="A478" s="166" t="str">
        <f t="shared" si="50"/>
        <v>BORGOBELLO1</v>
      </c>
      <c r="B478" s="163">
        <f t="shared" si="46"/>
        <v>1</v>
      </c>
      <c r="F478" s="111" t="str">
        <f t="shared" si="47"/>
        <v>FSGT229892</v>
      </c>
      <c r="G478" s="230" t="s">
        <v>667</v>
      </c>
      <c r="H478" s="230" t="s">
        <v>83</v>
      </c>
      <c r="I478" s="230" t="s">
        <v>668</v>
      </c>
      <c r="J478" s="231">
        <v>71</v>
      </c>
      <c r="K478" s="230" t="s">
        <v>1058</v>
      </c>
      <c r="L478" s="230">
        <v>229892</v>
      </c>
      <c r="M478" s="232">
        <v>16812</v>
      </c>
      <c r="N478" s="230">
        <v>6</v>
      </c>
      <c r="O478" s="163">
        <f t="shared" si="48"/>
        <v>0</v>
      </c>
      <c r="P478" s="163">
        <f t="shared" si="49"/>
        <v>0</v>
      </c>
      <c r="Q478" s="112">
        <v>0</v>
      </c>
    </row>
    <row r="479" spans="1:17" x14ac:dyDescent="0.25">
      <c r="A479" s="166" t="str">
        <f t="shared" si="50"/>
        <v>BORNE1</v>
      </c>
      <c r="B479" s="163">
        <f t="shared" si="46"/>
        <v>1</v>
      </c>
      <c r="F479" s="111" t="str">
        <f t="shared" si="47"/>
        <v>FSGT234948</v>
      </c>
      <c r="G479" s="230" t="s">
        <v>669</v>
      </c>
      <c r="H479" s="230" t="s">
        <v>670</v>
      </c>
      <c r="I479" s="230" t="s">
        <v>618</v>
      </c>
      <c r="J479" s="231">
        <v>71</v>
      </c>
      <c r="K479" s="230" t="s">
        <v>1058</v>
      </c>
      <c r="L479" s="230">
        <v>234948</v>
      </c>
      <c r="M479" s="232">
        <v>19473</v>
      </c>
      <c r="N479" s="230">
        <v>6</v>
      </c>
      <c r="O479" s="163">
        <f t="shared" si="48"/>
        <v>0</v>
      </c>
      <c r="P479" s="163">
        <f t="shared" si="49"/>
        <v>0</v>
      </c>
      <c r="Q479" s="112">
        <v>0</v>
      </c>
    </row>
    <row r="480" spans="1:17" x14ac:dyDescent="0.25">
      <c r="A480" s="166" t="str">
        <f t="shared" si="50"/>
        <v>BOSC1</v>
      </c>
      <c r="B480" s="163">
        <f t="shared" si="46"/>
        <v>1</v>
      </c>
      <c r="F480" s="111" t="str">
        <f t="shared" si="47"/>
        <v>FSGT227304</v>
      </c>
      <c r="G480" s="230" t="s">
        <v>1406</v>
      </c>
      <c r="H480" s="230" t="s">
        <v>1407</v>
      </c>
      <c r="I480" s="230" t="s">
        <v>1387</v>
      </c>
      <c r="J480" s="231">
        <v>71</v>
      </c>
      <c r="K480" s="230" t="s">
        <v>1058</v>
      </c>
      <c r="L480" s="230">
        <v>227304</v>
      </c>
      <c r="M480" s="232">
        <v>36870</v>
      </c>
      <c r="N480" s="230" t="s">
        <v>14</v>
      </c>
      <c r="O480" s="163" t="str">
        <f t="shared" si="48"/>
        <v>F</v>
      </c>
      <c r="P480" s="163">
        <f t="shared" si="49"/>
        <v>0</v>
      </c>
      <c r="Q480" s="112">
        <v>0</v>
      </c>
    </row>
    <row r="481" spans="1:17" x14ac:dyDescent="0.25">
      <c r="A481" s="166" t="str">
        <f t="shared" si="50"/>
        <v>BOSC2</v>
      </c>
      <c r="B481" s="163">
        <f t="shared" si="46"/>
        <v>2</v>
      </c>
      <c r="F481" s="111" t="str">
        <f t="shared" si="47"/>
        <v>FSGT227305</v>
      </c>
      <c r="G481" s="230" t="s">
        <v>1406</v>
      </c>
      <c r="H481" s="230" t="s">
        <v>1408</v>
      </c>
      <c r="I481" s="230" t="s">
        <v>1387</v>
      </c>
      <c r="J481" s="231">
        <v>71</v>
      </c>
      <c r="K481" s="230" t="s">
        <v>1058</v>
      </c>
      <c r="L481" s="230">
        <v>227305</v>
      </c>
      <c r="M481" s="232">
        <v>26066</v>
      </c>
      <c r="N481" s="230" t="s">
        <v>14</v>
      </c>
      <c r="O481" s="163" t="str">
        <f t="shared" si="48"/>
        <v>F</v>
      </c>
      <c r="P481" s="163">
        <f t="shared" si="49"/>
        <v>0</v>
      </c>
      <c r="Q481" s="112">
        <v>0</v>
      </c>
    </row>
    <row r="482" spans="1:17" x14ac:dyDescent="0.25">
      <c r="A482" s="166" t="str">
        <f t="shared" si="50"/>
        <v>BOSC3</v>
      </c>
      <c r="B482" s="163">
        <f t="shared" si="46"/>
        <v>3</v>
      </c>
      <c r="F482" s="111" t="str">
        <f t="shared" si="47"/>
        <v>FSGT240796</v>
      </c>
      <c r="G482" s="230" t="s">
        <v>1406</v>
      </c>
      <c r="H482" s="230" t="s">
        <v>1650</v>
      </c>
      <c r="I482" s="230" t="s">
        <v>618</v>
      </c>
      <c r="J482" s="231">
        <v>71</v>
      </c>
      <c r="K482" s="230" t="s">
        <v>1058</v>
      </c>
      <c r="L482" s="230">
        <v>240796</v>
      </c>
      <c r="M482" s="232">
        <v>28213</v>
      </c>
      <c r="N482" s="230">
        <v>5</v>
      </c>
      <c r="O482" s="163">
        <f t="shared" si="48"/>
        <v>0</v>
      </c>
      <c r="P482" s="163">
        <f t="shared" si="49"/>
        <v>0</v>
      </c>
      <c r="Q482" s="112">
        <v>0</v>
      </c>
    </row>
    <row r="483" spans="1:17" x14ac:dyDescent="0.25">
      <c r="A483" s="166" t="str">
        <f t="shared" si="50"/>
        <v>BOSC4</v>
      </c>
      <c r="B483" s="163">
        <f t="shared" si="46"/>
        <v>4</v>
      </c>
      <c r="F483" s="111" t="str">
        <f t="shared" si="47"/>
        <v>FSGT227307</v>
      </c>
      <c r="G483" s="230" t="s">
        <v>1406</v>
      </c>
      <c r="H483" s="230" t="s">
        <v>67</v>
      </c>
      <c r="I483" s="230" t="s">
        <v>1387</v>
      </c>
      <c r="J483" s="231">
        <v>71</v>
      </c>
      <c r="K483" s="230" t="s">
        <v>1058</v>
      </c>
      <c r="L483" s="230">
        <v>227307</v>
      </c>
      <c r="M483" s="232">
        <v>25637</v>
      </c>
      <c r="N483" s="230">
        <v>4</v>
      </c>
      <c r="O483" s="163">
        <f t="shared" si="48"/>
        <v>0</v>
      </c>
      <c r="P483" s="163">
        <f t="shared" si="49"/>
        <v>0</v>
      </c>
      <c r="Q483" s="112">
        <v>0</v>
      </c>
    </row>
    <row r="484" spans="1:17" x14ac:dyDescent="0.25">
      <c r="A484" s="166" t="str">
        <f t="shared" si="50"/>
        <v>BOSC5</v>
      </c>
      <c r="B484" s="163">
        <f t="shared" si="46"/>
        <v>5</v>
      </c>
      <c r="F484" s="111" t="str">
        <f t="shared" si="47"/>
        <v>FSGT240797</v>
      </c>
      <c r="G484" s="230" t="s">
        <v>1406</v>
      </c>
      <c r="H484" s="230" t="s">
        <v>1651</v>
      </c>
      <c r="I484" s="230" t="s">
        <v>618</v>
      </c>
      <c r="J484" s="231">
        <v>71</v>
      </c>
      <c r="K484" s="230" t="s">
        <v>1058</v>
      </c>
      <c r="L484" s="230">
        <v>240797</v>
      </c>
      <c r="M484" s="232">
        <v>30611</v>
      </c>
      <c r="N484" s="230" t="s">
        <v>14</v>
      </c>
      <c r="O484" s="163" t="str">
        <f t="shared" si="48"/>
        <v>F</v>
      </c>
      <c r="P484" s="163">
        <f t="shared" si="49"/>
        <v>0</v>
      </c>
      <c r="Q484" s="112">
        <v>0</v>
      </c>
    </row>
    <row r="485" spans="1:17" x14ac:dyDescent="0.25">
      <c r="A485" s="166" t="str">
        <f t="shared" si="50"/>
        <v>BOUCASSOT1</v>
      </c>
      <c r="B485" s="163">
        <f t="shared" si="46"/>
        <v>1</v>
      </c>
      <c r="F485" s="111" t="str">
        <f t="shared" si="47"/>
        <v>FSGT55537968</v>
      </c>
      <c r="G485" s="230" t="s">
        <v>1652</v>
      </c>
      <c r="H485" s="230" t="s">
        <v>1653</v>
      </c>
      <c r="I485" s="230" t="s">
        <v>678</v>
      </c>
      <c r="J485" s="231">
        <v>71</v>
      </c>
      <c r="K485" s="230" t="s">
        <v>1058</v>
      </c>
      <c r="L485" s="230">
        <v>55537968</v>
      </c>
      <c r="M485" s="232">
        <v>37082</v>
      </c>
      <c r="N485" s="230" t="s">
        <v>14</v>
      </c>
      <c r="O485" s="163" t="str">
        <f t="shared" si="48"/>
        <v>F</v>
      </c>
      <c r="P485" s="163">
        <f t="shared" si="49"/>
        <v>0</v>
      </c>
      <c r="Q485" s="112">
        <v>0</v>
      </c>
    </row>
    <row r="486" spans="1:17" x14ac:dyDescent="0.25">
      <c r="A486" s="166" t="str">
        <f t="shared" si="50"/>
        <v>BOUDOT1</v>
      </c>
      <c r="B486" s="163">
        <f t="shared" si="46"/>
        <v>1</v>
      </c>
      <c r="F486" s="111" t="str">
        <f t="shared" si="47"/>
        <v>FSGT367170</v>
      </c>
      <c r="G486" s="230" t="s">
        <v>671</v>
      </c>
      <c r="H486" s="230" t="s">
        <v>646</v>
      </c>
      <c r="I486" s="230" t="s">
        <v>632</v>
      </c>
      <c r="J486" s="231">
        <v>71</v>
      </c>
      <c r="K486" s="230" t="s">
        <v>1058</v>
      </c>
      <c r="L486" s="230">
        <v>367170</v>
      </c>
      <c r="M486" s="232">
        <v>31704</v>
      </c>
      <c r="N486" s="230">
        <v>2</v>
      </c>
      <c r="O486" s="163">
        <f t="shared" si="48"/>
        <v>0</v>
      </c>
      <c r="P486" s="163">
        <f t="shared" si="49"/>
        <v>0</v>
      </c>
      <c r="Q486" s="112">
        <v>0</v>
      </c>
    </row>
    <row r="487" spans="1:17" x14ac:dyDescent="0.25">
      <c r="A487" s="166" t="str">
        <f t="shared" si="50"/>
        <v>BOUDOT 1</v>
      </c>
      <c r="B487" s="163">
        <f t="shared" si="46"/>
        <v>1</v>
      </c>
      <c r="F487" s="111" t="str">
        <f t="shared" si="47"/>
        <v>FSGT55490925</v>
      </c>
      <c r="G487" s="230" t="s">
        <v>1769</v>
      </c>
      <c r="H487" s="230" t="s">
        <v>1770</v>
      </c>
      <c r="I487" s="230" t="s">
        <v>1390</v>
      </c>
      <c r="J487" s="231">
        <v>71</v>
      </c>
      <c r="K487" s="230" t="s">
        <v>1058</v>
      </c>
      <c r="L487" s="230">
        <v>55490925</v>
      </c>
      <c r="M487" s="232">
        <v>36342</v>
      </c>
      <c r="N487" s="230">
        <v>5</v>
      </c>
      <c r="O487" s="163">
        <f t="shared" si="48"/>
        <v>0</v>
      </c>
      <c r="P487" s="163">
        <f t="shared" si="49"/>
        <v>0</v>
      </c>
      <c r="Q487" s="112">
        <v>0</v>
      </c>
    </row>
    <row r="488" spans="1:17" x14ac:dyDescent="0.25">
      <c r="A488" s="166" t="str">
        <f t="shared" si="50"/>
        <v>BOUFLET1</v>
      </c>
      <c r="B488" s="163">
        <f t="shared" si="46"/>
        <v>1</v>
      </c>
      <c r="F488" s="111" t="str">
        <f t="shared" si="47"/>
        <v>FSGT230626</v>
      </c>
      <c r="G488" s="230" t="s">
        <v>672</v>
      </c>
      <c r="H488" s="230" t="s">
        <v>202</v>
      </c>
      <c r="I488" s="230" t="s">
        <v>624</v>
      </c>
      <c r="J488" s="231">
        <v>71</v>
      </c>
      <c r="K488" s="230" t="s">
        <v>1058</v>
      </c>
      <c r="L488" s="230">
        <v>230626</v>
      </c>
      <c r="M488" s="232">
        <v>22115</v>
      </c>
      <c r="N488" s="230">
        <v>5</v>
      </c>
      <c r="O488" s="163">
        <f t="shared" si="48"/>
        <v>0</v>
      </c>
      <c r="P488" s="163">
        <f t="shared" si="49"/>
        <v>0</v>
      </c>
      <c r="Q488" s="112">
        <v>0</v>
      </c>
    </row>
    <row r="489" spans="1:17" x14ac:dyDescent="0.25">
      <c r="A489" s="166" t="str">
        <f t="shared" si="50"/>
        <v>BOUILLOUX1</v>
      </c>
      <c r="B489" s="163">
        <f t="shared" si="46"/>
        <v>1</v>
      </c>
      <c r="F489" s="111" t="str">
        <f t="shared" si="47"/>
        <v>FSGT491058</v>
      </c>
      <c r="G489" s="230" t="s">
        <v>673</v>
      </c>
      <c r="H489" s="230" t="s">
        <v>674</v>
      </c>
      <c r="I489" s="230" t="s">
        <v>636</v>
      </c>
      <c r="J489" s="231">
        <v>71</v>
      </c>
      <c r="K489" s="230" t="s">
        <v>1058</v>
      </c>
      <c r="L489" s="230">
        <v>491058</v>
      </c>
      <c r="M489" s="232">
        <v>22450</v>
      </c>
      <c r="N489" s="230" t="s">
        <v>14</v>
      </c>
      <c r="O489" s="163" t="str">
        <f t="shared" si="48"/>
        <v>F</v>
      </c>
      <c r="P489" s="163">
        <f t="shared" si="49"/>
        <v>0</v>
      </c>
      <c r="Q489" s="112">
        <v>0</v>
      </c>
    </row>
    <row r="490" spans="1:17" x14ac:dyDescent="0.25">
      <c r="A490" s="166" t="str">
        <f t="shared" si="50"/>
        <v>BOULISSET1</v>
      </c>
      <c r="B490" s="163">
        <f t="shared" si="46"/>
        <v>1</v>
      </c>
      <c r="F490" s="111" t="str">
        <f t="shared" si="47"/>
        <v>FSGT230007</v>
      </c>
      <c r="G490" s="230" t="s">
        <v>677</v>
      </c>
      <c r="H490" s="230" t="s">
        <v>656</v>
      </c>
      <c r="I490" s="230" t="s">
        <v>678</v>
      </c>
      <c r="J490" s="231">
        <v>71</v>
      </c>
      <c r="K490" s="230" t="s">
        <v>1058</v>
      </c>
      <c r="L490" s="230">
        <v>230007</v>
      </c>
      <c r="M490" s="232">
        <v>18644</v>
      </c>
      <c r="N490" s="230">
        <v>4</v>
      </c>
      <c r="O490" s="163">
        <f t="shared" si="48"/>
        <v>0</v>
      </c>
      <c r="P490" s="163">
        <f t="shared" si="49"/>
        <v>0</v>
      </c>
      <c r="Q490" s="112">
        <v>0</v>
      </c>
    </row>
    <row r="491" spans="1:17" x14ac:dyDescent="0.25">
      <c r="A491" s="166" t="str">
        <f t="shared" si="50"/>
        <v>BOULLY1</v>
      </c>
      <c r="B491" s="163">
        <f t="shared" si="46"/>
        <v>1</v>
      </c>
      <c r="F491" s="111" t="str">
        <f t="shared" si="47"/>
        <v>FSGT55541489</v>
      </c>
      <c r="G491" s="230" t="s">
        <v>1083</v>
      </c>
      <c r="H491" s="230" t="s">
        <v>642</v>
      </c>
      <c r="I491" s="230" t="s">
        <v>639</v>
      </c>
      <c r="J491" s="231">
        <v>71</v>
      </c>
      <c r="K491" s="230" t="s">
        <v>1058</v>
      </c>
      <c r="L491" s="230">
        <v>55541489</v>
      </c>
      <c r="M491" s="232">
        <v>35383</v>
      </c>
      <c r="N491" s="230">
        <v>5</v>
      </c>
      <c r="O491" s="163">
        <f t="shared" si="48"/>
        <v>0</v>
      </c>
      <c r="P491" s="163">
        <f t="shared" si="49"/>
        <v>0</v>
      </c>
      <c r="Q491" s="112">
        <v>0</v>
      </c>
    </row>
    <row r="492" spans="1:17" x14ac:dyDescent="0.25">
      <c r="A492" s="166" t="str">
        <f t="shared" si="50"/>
        <v>BOURCIER1</v>
      </c>
      <c r="B492" s="163">
        <f t="shared" si="46"/>
        <v>1</v>
      </c>
      <c r="F492" s="111" t="str">
        <f t="shared" si="47"/>
        <v>FSGT146943</v>
      </c>
      <c r="G492" s="230" t="s">
        <v>1409</v>
      </c>
      <c r="H492" s="230" t="s">
        <v>103</v>
      </c>
      <c r="I492" s="230" t="s">
        <v>1392</v>
      </c>
      <c r="J492" s="231">
        <v>71</v>
      </c>
      <c r="K492" s="230" t="s">
        <v>1058</v>
      </c>
      <c r="L492" s="230">
        <v>146943</v>
      </c>
      <c r="M492" s="232">
        <v>24261</v>
      </c>
      <c r="N492" s="230">
        <v>2</v>
      </c>
      <c r="O492" s="163">
        <f t="shared" si="48"/>
        <v>0</v>
      </c>
      <c r="P492" s="163">
        <f t="shared" si="49"/>
        <v>0</v>
      </c>
      <c r="Q492" s="112">
        <v>0</v>
      </c>
    </row>
    <row r="493" spans="1:17" x14ac:dyDescent="0.25">
      <c r="A493" s="166" t="str">
        <f t="shared" si="50"/>
        <v>BOURIAUX1</v>
      </c>
      <c r="B493" s="163">
        <f t="shared" si="46"/>
        <v>1</v>
      </c>
      <c r="F493" s="111" t="str">
        <f t="shared" si="47"/>
        <v>FSGT55542590</v>
      </c>
      <c r="G493" s="230" t="s">
        <v>1766</v>
      </c>
      <c r="H493" s="230" t="s">
        <v>1410</v>
      </c>
      <c r="I493" s="230" t="s">
        <v>1392</v>
      </c>
      <c r="J493" s="231">
        <v>71</v>
      </c>
      <c r="K493" s="230" t="s">
        <v>1058</v>
      </c>
      <c r="L493" s="230">
        <v>55542590</v>
      </c>
      <c r="M493" s="232">
        <v>25925</v>
      </c>
      <c r="N493" s="230" t="s">
        <v>14</v>
      </c>
      <c r="O493" s="163" t="str">
        <f t="shared" si="48"/>
        <v>F</v>
      </c>
      <c r="P493" s="163">
        <f t="shared" si="49"/>
        <v>0</v>
      </c>
      <c r="Q493" s="112">
        <v>0</v>
      </c>
    </row>
    <row r="494" spans="1:17" x14ac:dyDescent="0.25">
      <c r="A494" s="166" t="str">
        <f t="shared" si="50"/>
        <v>BOUTON1</v>
      </c>
      <c r="B494" s="163">
        <f t="shared" si="46"/>
        <v>1</v>
      </c>
      <c r="F494" s="111" t="str">
        <f t="shared" si="47"/>
        <v>FSGT234969</v>
      </c>
      <c r="G494" s="230" t="s">
        <v>1728</v>
      </c>
      <c r="H494" s="230" t="s">
        <v>680</v>
      </c>
      <c r="I494" s="230" t="s">
        <v>618</v>
      </c>
      <c r="J494" s="231">
        <v>71</v>
      </c>
      <c r="K494" s="230" t="s">
        <v>1058</v>
      </c>
      <c r="L494" s="230">
        <v>234969</v>
      </c>
      <c r="M494" s="232">
        <v>25381</v>
      </c>
      <c r="N494" s="230">
        <v>6</v>
      </c>
      <c r="O494" s="163">
        <f t="shared" si="48"/>
        <v>0</v>
      </c>
      <c r="P494" s="163">
        <f t="shared" si="49"/>
        <v>0</v>
      </c>
      <c r="Q494" s="112">
        <v>0</v>
      </c>
    </row>
    <row r="495" spans="1:17" x14ac:dyDescent="0.25">
      <c r="A495" s="166" t="str">
        <f t="shared" si="50"/>
        <v>BOUVARD1</v>
      </c>
      <c r="B495" s="163">
        <f t="shared" si="46"/>
        <v>1</v>
      </c>
      <c r="F495" s="111" t="str">
        <f t="shared" si="47"/>
        <v>FSGT232253</v>
      </c>
      <c r="G495" s="230" t="s">
        <v>1729</v>
      </c>
      <c r="H495" s="230" t="s">
        <v>33</v>
      </c>
      <c r="I495" s="230" t="s">
        <v>636</v>
      </c>
      <c r="J495" s="231">
        <v>71</v>
      </c>
      <c r="K495" s="230" t="s">
        <v>1058</v>
      </c>
      <c r="L495" s="230">
        <v>232253</v>
      </c>
      <c r="M495" s="232">
        <v>21514</v>
      </c>
      <c r="N495" s="230">
        <v>5</v>
      </c>
      <c r="O495" s="163">
        <f t="shared" si="48"/>
        <v>0</v>
      </c>
      <c r="P495" s="163">
        <f t="shared" si="49"/>
        <v>0</v>
      </c>
      <c r="Q495" s="112">
        <v>0</v>
      </c>
    </row>
    <row r="496" spans="1:17" x14ac:dyDescent="0.25">
      <c r="A496" s="166" t="str">
        <f t="shared" si="50"/>
        <v>BOYER1</v>
      </c>
      <c r="B496" s="163">
        <f t="shared" si="46"/>
        <v>1</v>
      </c>
      <c r="F496" s="111" t="str">
        <f t="shared" si="47"/>
        <v>FSGT228661</v>
      </c>
      <c r="G496" s="230" t="s">
        <v>1411</v>
      </c>
      <c r="H496" s="230" t="s">
        <v>21</v>
      </c>
      <c r="I496" s="230" t="s">
        <v>1396</v>
      </c>
      <c r="J496" s="231">
        <v>71</v>
      </c>
      <c r="K496" s="230" t="s">
        <v>1058</v>
      </c>
      <c r="L496" s="230">
        <v>228661</v>
      </c>
      <c r="M496" s="232">
        <v>16933</v>
      </c>
      <c r="N496" s="230">
        <v>6</v>
      </c>
      <c r="O496" s="163">
        <f t="shared" si="48"/>
        <v>0</v>
      </c>
      <c r="P496" s="163">
        <f t="shared" si="49"/>
        <v>0</v>
      </c>
      <c r="Q496" s="112">
        <v>0</v>
      </c>
    </row>
    <row r="497" spans="1:17" x14ac:dyDescent="0.25">
      <c r="A497" s="166" t="str">
        <f t="shared" si="50"/>
        <v>BOYER2</v>
      </c>
      <c r="B497" s="163">
        <f t="shared" si="46"/>
        <v>2</v>
      </c>
      <c r="F497" s="111" t="str">
        <f t="shared" si="47"/>
        <v>FSGT228660</v>
      </c>
      <c r="G497" s="230" t="s">
        <v>1411</v>
      </c>
      <c r="H497" s="230" t="s">
        <v>1102</v>
      </c>
      <c r="I497" s="230" t="s">
        <v>1396</v>
      </c>
      <c r="J497" s="231">
        <v>71</v>
      </c>
      <c r="K497" s="230" t="s">
        <v>1058</v>
      </c>
      <c r="L497" s="230">
        <v>228660</v>
      </c>
      <c r="M497" s="232">
        <v>17777</v>
      </c>
      <c r="N497" s="230" t="s">
        <v>14</v>
      </c>
      <c r="O497" s="163" t="str">
        <f t="shared" si="48"/>
        <v>F</v>
      </c>
      <c r="P497" s="163">
        <f t="shared" si="49"/>
        <v>0</v>
      </c>
      <c r="Q497" s="112">
        <v>0</v>
      </c>
    </row>
    <row r="498" spans="1:17" x14ac:dyDescent="0.25">
      <c r="A498" s="166" t="str">
        <f t="shared" si="50"/>
        <v>BOYER3</v>
      </c>
      <c r="B498" s="163">
        <f t="shared" si="46"/>
        <v>3</v>
      </c>
      <c r="F498" s="111" t="str">
        <f t="shared" si="47"/>
        <v>FSGT224809</v>
      </c>
      <c r="G498" s="230" t="s">
        <v>1411</v>
      </c>
      <c r="H498" s="230" t="s">
        <v>113</v>
      </c>
      <c r="I498" s="230" t="s">
        <v>1396</v>
      </c>
      <c r="J498" s="231">
        <v>71</v>
      </c>
      <c r="K498" s="230" t="s">
        <v>1058</v>
      </c>
      <c r="L498" s="230">
        <v>224809</v>
      </c>
      <c r="M498" s="232">
        <v>24772</v>
      </c>
      <c r="N498" s="230">
        <v>3</v>
      </c>
      <c r="O498" s="163">
        <f t="shared" si="48"/>
        <v>0</v>
      </c>
      <c r="P498" s="163">
        <f t="shared" si="49"/>
        <v>0</v>
      </c>
      <c r="Q498" s="112">
        <v>0</v>
      </c>
    </row>
    <row r="499" spans="1:17" x14ac:dyDescent="0.25">
      <c r="A499" s="166" t="str">
        <f t="shared" si="50"/>
        <v>BRELAUD1</v>
      </c>
      <c r="B499" s="163">
        <f t="shared" si="46"/>
        <v>1</v>
      </c>
      <c r="F499" s="111" t="str">
        <f t="shared" si="47"/>
        <v>FSGT436517</v>
      </c>
      <c r="G499" s="230" t="s">
        <v>681</v>
      </c>
      <c r="H499" s="230" t="s">
        <v>139</v>
      </c>
      <c r="I499" s="230" t="s">
        <v>605</v>
      </c>
      <c r="J499" s="231">
        <v>71</v>
      </c>
      <c r="K499" s="230" t="s">
        <v>1058</v>
      </c>
      <c r="L499" s="230">
        <v>436517</v>
      </c>
      <c r="M499" s="232">
        <v>17161</v>
      </c>
      <c r="N499" s="230">
        <v>6</v>
      </c>
      <c r="O499" s="163">
        <f t="shared" si="48"/>
        <v>0</v>
      </c>
      <c r="P499" s="163">
        <f t="shared" si="49"/>
        <v>0</v>
      </c>
      <c r="Q499" s="112">
        <v>0</v>
      </c>
    </row>
    <row r="500" spans="1:17" x14ac:dyDescent="0.25">
      <c r="A500" s="166" t="str">
        <f t="shared" si="50"/>
        <v>BRIDAY1</v>
      </c>
      <c r="B500" s="163">
        <f t="shared" si="46"/>
        <v>1</v>
      </c>
      <c r="F500" s="111" t="str">
        <f t="shared" si="47"/>
        <v>FSGT55547903</v>
      </c>
      <c r="G500" s="230" t="s">
        <v>1412</v>
      </c>
      <c r="H500" s="230" t="s">
        <v>1413</v>
      </c>
      <c r="I500" s="230" t="s">
        <v>1414</v>
      </c>
      <c r="J500" s="231">
        <v>71</v>
      </c>
      <c r="K500" s="230" t="s">
        <v>1058</v>
      </c>
      <c r="L500" s="230">
        <v>55547903</v>
      </c>
      <c r="M500" s="232">
        <v>37029</v>
      </c>
      <c r="N500" s="230" t="s">
        <v>4</v>
      </c>
      <c r="O500" s="163">
        <f t="shared" si="48"/>
        <v>0</v>
      </c>
      <c r="P500" s="163" t="str">
        <f t="shared" si="49"/>
        <v>M</v>
      </c>
      <c r="Q500" s="112">
        <v>0</v>
      </c>
    </row>
    <row r="501" spans="1:17" x14ac:dyDescent="0.25">
      <c r="A501" s="166" t="str">
        <f t="shared" si="50"/>
        <v>BRIDAY2</v>
      </c>
      <c r="B501" s="163">
        <f t="shared" si="46"/>
        <v>2</v>
      </c>
      <c r="F501" s="111" t="str">
        <f t="shared" si="47"/>
        <v>FSGT495536</v>
      </c>
      <c r="G501" s="230" t="s">
        <v>1412</v>
      </c>
      <c r="H501" s="230" t="s">
        <v>175</v>
      </c>
      <c r="I501" s="230" t="s">
        <v>1414</v>
      </c>
      <c r="J501" s="231">
        <v>71</v>
      </c>
      <c r="K501" s="230" t="s">
        <v>1058</v>
      </c>
      <c r="L501" s="230">
        <v>495536</v>
      </c>
      <c r="M501" s="232">
        <v>26670</v>
      </c>
      <c r="N501" s="230">
        <v>2</v>
      </c>
      <c r="O501" s="163">
        <f t="shared" si="48"/>
        <v>0</v>
      </c>
      <c r="P501" s="163">
        <f t="shared" si="49"/>
        <v>0</v>
      </c>
      <c r="Q501" s="112">
        <v>0</v>
      </c>
    </row>
    <row r="502" spans="1:17" x14ac:dyDescent="0.25">
      <c r="A502" s="166" t="str">
        <f t="shared" si="50"/>
        <v>BRIOTTET1</v>
      </c>
      <c r="B502" s="163">
        <f t="shared" si="46"/>
        <v>1</v>
      </c>
      <c r="F502" s="111" t="str">
        <f t="shared" si="47"/>
        <v>FSGT55483043</v>
      </c>
      <c r="G502" s="230" t="s">
        <v>682</v>
      </c>
      <c r="H502" s="230" t="s">
        <v>402</v>
      </c>
      <c r="I502" s="230" t="s">
        <v>632</v>
      </c>
      <c r="J502" s="231">
        <v>71</v>
      </c>
      <c r="K502" s="230" t="s">
        <v>1058</v>
      </c>
      <c r="L502" s="230">
        <v>55483043</v>
      </c>
      <c r="M502" s="232">
        <v>30953</v>
      </c>
      <c r="N502" s="230">
        <v>3</v>
      </c>
      <c r="O502" s="163">
        <f t="shared" si="48"/>
        <v>0</v>
      </c>
      <c r="P502" s="163">
        <f t="shared" si="49"/>
        <v>0</v>
      </c>
      <c r="Q502" s="112">
        <v>0</v>
      </c>
    </row>
    <row r="503" spans="1:17" x14ac:dyDescent="0.25">
      <c r="A503" s="166" t="str">
        <f t="shared" si="50"/>
        <v>BRIZE1</v>
      </c>
      <c r="B503" s="163">
        <f t="shared" si="46"/>
        <v>1</v>
      </c>
      <c r="F503" s="111" t="str">
        <f t="shared" si="47"/>
        <v>FSGT430263</v>
      </c>
      <c r="G503" s="230" t="s">
        <v>1415</v>
      </c>
      <c r="H503" s="230" t="s">
        <v>683</v>
      </c>
      <c r="I503" s="230" t="s">
        <v>628</v>
      </c>
      <c r="J503" s="231">
        <v>71</v>
      </c>
      <c r="K503" s="230" t="s">
        <v>1058</v>
      </c>
      <c r="L503" s="230">
        <v>430263</v>
      </c>
      <c r="M503" s="232">
        <v>29532</v>
      </c>
      <c r="N503" s="230">
        <v>1</v>
      </c>
      <c r="O503" s="163">
        <f t="shared" si="48"/>
        <v>0</v>
      </c>
      <c r="P503" s="163">
        <f t="shared" si="49"/>
        <v>0</v>
      </c>
      <c r="Q503" s="112">
        <v>0</v>
      </c>
    </row>
    <row r="504" spans="1:17" x14ac:dyDescent="0.25">
      <c r="A504" s="166" t="str">
        <f t="shared" si="50"/>
        <v>BRUGNON1</v>
      </c>
      <c r="B504" s="163">
        <f t="shared" si="46"/>
        <v>1</v>
      </c>
      <c r="F504" s="111" t="str">
        <f t="shared" si="47"/>
        <v>FSGT55477174</v>
      </c>
      <c r="G504" s="230" t="s">
        <v>684</v>
      </c>
      <c r="H504" s="230" t="s">
        <v>37</v>
      </c>
      <c r="I504" s="230" t="s">
        <v>632</v>
      </c>
      <c r="J504" s="231">
        <v>71</v>
      </c>
      <c r="K504" s="230" t="s">
        <v>1058</v>
      </c>
      <c r="L504" s="230">
        <v>55477174</v>
      </c>
      <c r="M504" s="232">
        <v>28139</v>
      </c>
      <c r="N504" s="230">
        <v>1</v>
      </c>
      <c r="O504" s="163">
        <f t="shared" si="48"/>
        <v>0</v>
      </c>
      <c r="P504" s="163">
        <f t="shared" si="49"/>
        <v>0</v>
      </c>
      <c r="Q504" s="112">
        <v>0</v>
      </c>
    </row>
    <row r="505" spans="1:17" x14ac:dyDescent="0.25">
      <c r="A505" s="166" t="str">
        <f t="shared" si="50"/>
        <v>BRUGNON2</v>
      </c>
      <c r="B505" s="163">
        <f t="shared" si="46"/>
        <v>2</v>
      </c>
      <c r="F505" s="111" t="str">
        <f t="shared" si="47"/>
        <v>FSGT433959</v>
      </c>
      <c r="G505" s="230" t="s">
        <v>684</v>
      </c>
      <c r="H505" s="230" t="s">
        <v>247</v>
      </c>
      <c r="I505" s="230" t="s">
        <v>605</v>
      </c>
      <c r="J505" s="231">
        <v>71</v>
      </c>
      <c r="K505" s="230" t="s">
        <v>1058</v>
      </c>
      <c r="L505" s="230">
        <v>433959</v>
      </c>
      <c r="M505" s="232">
        <v>17702</v>
      </c>
      <c r="N505" s="230">
        <v>6</v>
      </c>
      <c r="O505" s="163">
        <f t="shared" si="48"/>
        <v>0</v>
      </c>
      <c r="P505" s="163">
        <f t="shared" si="49"/>
        <v>0</v>
      </c>
      <c r="Q505" s="112">
        <v>0</v>
      </c>
    </row>
    <row r="506" spans="1:17" x14ac:dyDescent="0.25">
      <c r="A506" s="166" t="str">
        <f t="shared" si="50"/>
        <v>BRUILLOT1</v>
      </c>
      <c r="B506" s="163">
        <f t="shared" si="46"/>
        <v>1</v>
      </c>
      <c r="F506" s="111" t="str">
        <f t="shared" si="47"/>
        <v>FSGT55542085</v>
      </c>
      <c r="G506" s="230" t="s">
        <v>1084</v>
      </c>
      <c r="H506" s="230" t="s">
        <v>286</v>
      </c>
      <c r="I506" s="230" t="s">
        <v>605</v>
      </c>
      <c r="J506" s="231">
        <v>71</v>
      </c>
      <c r="K506" s="230" t="s">
        <v>1058</v>
      </c>
      <c r="L506" s="230">
        <v>55542085</v>
      </c>
      <c r="M506" s="232">
        <v>36151</v>
      </c>
      <c r="N506" s="230">
        <v>4</v>
      </c>
      <c r="O506" s="163">
        <f t="shared" si="48"/>
        <v>0</v>
      </c>
      <c r="P506" s="163">
        <f t="shared" si="49"/>
        <v>0</v>
      </c>
      <c r="Q506" s="112">
        <v>0</v>
      </c>
    </row>
    <row r="507" spans="1:17" x14ac:dyDescent="0.25">
      <c r="A507" s="166" t="str">
        <f t="shared" si="50"/>
        <v>BRUN1</v>
      </c>
      <c r="B507" s="163">
        <f t="shared" si="46"/>
        <v>1</v>
      </c>
      <c r="F507" s="111" t="str">
        <f t="shared" si="47"/>
        <v>FSGT229901</v>
      </c>
      <c r="G507" s="230" t="s">
        <v>518</v>
      </c>
      <c r="H507" s="230" t="s">
        <v>131</v>
      </c>
      <c r="I507" s="230" t="s">
        <v>668</v>
      </c>
      <c r="J507" s="231">
        <v>71</v>
      </c>
      <c r="K507" s="230" t="s">
        <v>1058</v>
      </c>
      <c r="L507" s="230">
        <v>229901</v>
      </c>
      <c r="M507" s="232">
        <v>17932</v>
      </c>
      <c r="N507" s="230">
        <v>6</v>
      </c>
      <c r="O507" s="163">
        <f t="shared" si="48"/>
        <v>0</v>
      </c>
      <c r="P507" s="163">
        <f t="shared" si="49"/>
        <v>0</v>
      </c>
      <c r="Q507" s="112">
        <v>0</v>
      </c>
    </row>
    <row r="508" spans="1:17" x14ac:dyDescent="0.25">
      <c r="A508" s="166" t="str">
        <f t="shared" si="50"/>
        <v>BRUNO 1</v>
      </c>
      <c r="B508" s="163">
        <f t="shared" si="46"/>
        <v>1</v>
      </c>
      <c r="F508" s="111" t="str">
        <f t="shared" si="47"/>
        <v>FSGT369754</v>
      </c>
      <c r="G508" s="230" t="s">
        <v>1771</v>
      </c>
      <c r="H508" s="230" t="s">
        <v>1772</v>
      </c>
      <c r="I508" s="230" t="s">
        <v>1390</v>
      </c>
      <c r="J508" s="231">
        <v>71</v>
      </c>
      <c r="K508" s="230" t="s">
        <v>1058</v>
      </c>
      <c r="L508" s="230">
        <v>369754</v>
      </c>
      <c r="M508" s="232">
        <v>36424</v>
      </c>
      <c r="N508" s="230">
        <v>5</v>
      </c>
      <c r="O508" s="163">
        <f t="shared" si="48"/>
        <v>0</v>
      </c>
      <c r="P508" s="163">
        <f t="shared" si="49"/>
        <v>0</v>
      </c>
      <c r="Q508" s="112">
        <v>0</v>
      </c>
    </row>
    <row r="509" spans="1:17" x14ac:dyDescent="0.25">
      <c r="A509" s="166" t="str">
        <f t="shared" si="50"/>
        <v>BRUZZONI1</v>
      </c>
      <c r="B509" s="163">
        <f t="shared" si="46"/>
        <v>1</v>
      </c>
      <c r="F509" s="111" t="str">
        <f t="shared" si="47"/>
        <v>FSGT231895</v>
      </c>
      <c r="G509" s="230" t="s">
        <v>686</v>
      </c>
      <c r="H509" s="230" t="s">
        <v>101</v>
      </c>
      <c r="I509" s="230" t="s">
        <v>608</v>
      </c>
      <c r="J509" s="231">
        <v>71</v>
      </c>
      <c r="K509" s="230" t="s">
        <v>1058</v>
      </c>
      <c r="L509" s="230">
        <v>231895</v>
      </c>
      <c r="M509" s="232">
        <v>19633</v>
      </c>
      <c r="N509" s="230">
        <v>6</v>
      </c>
      <c r="O509" s="163">
        <f t="shared" si="48"/>
        <v>0</v>
      </c>
      <c r="P509" s="163">
        <f t="shared" si="49"/>
        <v>0</v>
      </c>
      <c r="Q509" s="112">
        <v>0</v>
      </c>
    </row>
    <row r="510" spans="1:17" x14ac:dyDescent="0.25">
      <c r="A510" s="166" t="str">
        <f t="shared" si="50"/>
        <v>BRUZZONI2</v>
      </c>
      <c r="B510" s="163">
        <f t="shared" si="46"/>
        <v>2</v>
      </c>
      <c r="F510" s="111" t="str">
        <f t="shared" si="47"/>
        <v>FSGT236908</v>
      </c>
      <c r="G510" s="230" t="s">
        <v>686</v>
      </c>
      <c r="H510" s="230" t="s">
        <v>17</v>
      </c>
      <c r="I510" s="230" t="s">
        <v>678</v>
      </c>
      <c r="J510" s="231">
        <v>71</v>
      </c>
      <c r="K510" s="230" t="s">
        <v>1058</v>
      </c>
      <c r="L510" s="230">
        <v>236908</v>
      </c>
      <c r="M510" s="232">
        <v>28447</v>
      </c>
      <c r="N510" s="230">
        <v>5</v>
      </c>
      <c r="O510" s="163">
        <f t="shared" si="48"/>
        <v>0</v>
      </c>
      <c r="P510" s="163">
        <f t="shared" si="49"/>
        <v>0</v>
      </c>
      <c r="Q510" s="112">
        <v>0</v>
      </c>
    </row>
    <row r="511" spans="1:17" x14ac:dyDescent="0.25">
      <c r="A511" s="166" t="str">
        <f t="shared" si="50"/>
        <v>BUATOIS1</v>
      </c>
      <c r="B511" s="163">
        <f t="shared" si="46"/>
        <v>1</v>
      </c>
      <c r="F511" s="111" t="str">
        <f t="shared" si="47"/>
        <v>FSGT375842</v>
      </c>
      <c r="G511" s="230" t="s">
        <v>1654</v>
      </c>
      <c r="H511" s="230" t="s">
        <v>1655</v>
      </c>
      <c r="I511" s="230" t="s">
        <v>639</v>
      </c>
      <c r="J511" s="231">
        <v>71</v>
      </c>
      <c r="K511" s="230" t="s">
        <v>1058</v>
      </c>
      <c r="L511" s="230">
        <v>375842</v>
      </c>
      <c r="M511" s="232">
        <v>34948</v>
      </c>
      <c r="N511" s="230" t="s">
        <v>14</v>
      </c>
      <c r="O511" s="163" t="str">
        <f t="shared" si="48"/>
        <v>F</v>
      </c>
      <c r="P511" s="163">
        <f t="shared" si="49"/>
        <v>0</v>
      </c>
      <c r="Q511" s="112">
        <v>0</v>
      </c>
    </row>
    <row r="512" spans="1:17" x14ac:dyDescent="0.25">
      <c r="A512" s="166" t="str">
        <f t="shared" si="50"/>
        <v>BUCHILLET1</v>
      </c>
      <c r="B512" s="163">
        <f t="shared" si="46"/>
        <v>1</v>
      </c>
      <c r="F512" s="111" t="str">
        <f t="shared" si="47"/>
        <v>FSGT228950</v>
      </c>
      <c r="G512" s="230" t="s">
        <v>1416</v>
      </c>
      <c r="H512" s="230" t="s">
        <v>652</v>
      </c>
      <c r="I512" s="230" t="s">
        <v>1392</v>
      </c>
      <c r="J512" s="231">
        <v>71</v>
      </c>
      <c r="K512" s="230" t="s">
        <v>1058</v>
      </c>
      <c r="L512" s="230">
        <v>228950</v>
      </c>
      <c r="M512" s="232">
        <v>21780</v>
      </c>
      <c r="N512" s="230">
        <v>2</v>
      </c>
      <c r="O512" s="163">
        <f t="shared" si="48"/>
        <v>0</v>
      </c>
      <c r="P512" s="163">
        <f t="shared" si="49"/>
        <v>0</v>
      </c>
      <c r="Q512" s="112">
        <v>0</v>
      </c>
    </row>
    <row r="513" spans="1:17" x14ac:dyDescent="0.25">
      <c r="A513" s="166" t="str">
        <f t="shared" si="50"/>
        <v>BUE1</v>
      </c>
      <c r="B513" s="163">
        <f t="shared" si="46"/>
        <v>1</v>
      </c>
      <c r="F513" s="111" t="str">
        <f t="shared" si="47"/>
        <v>FSGT299489</v>
      </c>
      <c r="G513" s="230" t="s">
        <v>687</v>
      </c>
      <c r="H513" s="230" t="s">
        <v>688</v>
      </c>
      <c r="I513" s="230" t="s">
        <v>614</v>
      </c>
      <c r="J513" s="231">
        <v>71</v>
      </c>
      <c r="K513" s="230" t="s">
        <v>1058</v>
      </c>
      <c r="L513" s="230">
        <v>299489</v>
      </c>
      <c r="M513" s="232">
        <v>17977</v>
      </c>
      <c r="N513" s="230">
        <v>5</v>
      </c>
      <c r="O513" s="163">
        <f t="shared" si="48"/>
        <v>0</v>
      </c>
      <c r="P513" s="163">
        <f t="shared" si="49"/>
        <v>0</v>
      </c>
      <c r="Q513" s="112">
        <v>0</v>
      </c>
    </row>
    <row r="514" spans="1:17" x14ac:dyDescent="0.25">
      <c r="A514" s="166" t="str">
        <f t="shared" si="50"/>
        <v>BUFFET1</v>
      </c>
      <c r="B514" s="163">
        <f t="shared" si="46"/>
        <v>1</v>
      </c>
      <c r="F514" s="111" t="str">
        <f t="shared" si="47"/>
        <v>FSGT227315</v>
      </c>
      <c r="G514" s="230" t="s">
        <v>689</v>
      </c>
      <c r="H514" s="230" t="s">
        <v>95</v>
      </c>
      <c r="I514" s="230" t="s">
        <v>676</v>
      </c>
      <c r="J514" s="231">
        <v>71</v>
      </c>
      <c r="K514" s="230" t="s">
        <v>1058</v>
      </c>
      <c r="L514" s="230">
        <v>227315</v>
      </c>
      <c r="M514" s="232">
        <v>22785</v>
      </c>
      <c r="N514" s="230">
        <v>2</v>
      </c>
      <c r="O514" s="163">
        <f t="shared" si="48"/>
        <v>0</v>
      </c>
      <c r="P514" s="163">
        <f t="shared" si="49"/>
        <v>0</v>
      </c>
      <c r="Q514" s="112">
        <v>0</v>
      </c>
    </row>
    <row r="515" spans="1:17" x14ac:dyDescent="0.25">
      <c r="A515" s="166" t="str">
        <f t="shared" si="50"/>
        <v>BURDILLAT1</v>
      </c>
      <c r="B515" s="163">
        <f t="shared" si="46"/>
        <v>1</v>
      </c>
      <c r="F515" s="111" t="str">
        <f t="shared" si="47"/>
        <v>FSGT242019</v>
      </c>
      <c r="G515" s="230" t="s">
        <v>690</v>
      </c>
      <c r="H515" s="230" t="s">
        <v>61</v>
      </c>
      <c r="I515" s="230" t="s">
        <v>618</v>
      </c>
      <c r="J515" s="231">
        <v>71</v>
      </c>
      <c r="K515" s="230" t="s">
        <v>1058</v>
      </c>
      <c r="L515" s="230">
        <v>242019</v>
      </c>
      <c r="M515" s="232">
        <v>22309</v>
      </c>
      <c r="N515" s="230">
        <v>5</v>
      </c>
      <c r="O515" s="163">
        <f t="shared" si="48"/>
        <v>0</v>
      </c>
      <c r="P515" s="163">
        <f t="shared" si="49"/>
        <v>0</v>
      </c>
      <c r="Q515" s="112">
        <v>0</v>
      </c>
    </row>
    <row r="516" spans="1:17" x14ac:dyDescent="0.25">
      <c r="A516" s="166" t="str">
        <f t="shared" si="50"/>
        <v>BURDILLAT2</v>
      </c>
      <c r="B516" s="163">
        <f t="shared" si="46"/>
        <v>2</v>
      </c>
      <c r="F516" s="111" t="str">
        <f t="shared" si="47"/>
        <v>FSGT229940</v>
      </c>
      <c r="G516" s="230" t="s">
        <v>690</v>
      </c>
      <c r="H516" s="230" t="s">
        <v>18</v>
      </c>
      <c r="I516" s="230" t="s">
        <v>668</v>
      </c>
      <c r="J516" s="231">
        <v>71</v>
      </c>
      <c r="K516" s="230" t="s">
        <v>1058</v>
      </c>
      <c r="L516" s="230">
        <v>229940</v>
      </c>
      <c r="M516" s="232">
        <v>23106</v>
      </c>
      <c r="N516" s="230">
        <v>4</v>
      </c>
      <c r="O516" s="163">
        <f t="shared" si="48"/>
        <v>0</v>
      </c>
      <c r="P516" s="163">
        <f t="shared" si="49"/>
        <v>0</v>
      </c>
      <c r="Q516" s="112">
        <v>0</v>
      </c>
    </row>
    <row r="517" spans="1:17" x14ac:dyDescent="0.25">
      <c r="A517" s="166" t="str">
        <f t="shared" si="50"/>
        <v>BURDIN1</v>
      </c>
      <c r="B517" s="163">
        <f t="shared" si="46"/>
        <v>1</v>
      </c>
      <c r="F517" s="111" t="str">
        <f t="shared" si="47"/>
        <v>FSGT244970</v>
      </c>
      <c r="G517" s="230" t="s">
        <v>1749</v>
      </c>
      <c r="H517" s="230" t="s">
        <v>125</v>
      </c>
      <c r="I517" s="230" t="s">
        <v>621</v>
      </c>
      <c r="J517" s="231">
        <v>71</v>
      </c>
      <c r="K517" s="230" t="s">
        <v>1058</v>
      </c>
      <c r="L517" s="230">
        <v>244970</v>
      </c>
      <c r="M517" s="232">
        <v>21222</v>
      </c>
      <c r="N517" s="230">
        <v>6</v>
      </c>
      <c r="O517" s="163">
        <f t="shared" si="48"/>
        <v>0</v>
      </c>
      <c r="P517" s="163">
        <f t="shared" si="49"/>
        <v>0</v>
      </c>
      <c r="Q517" s="112">
        <v>0</v>
      </c>
    </row>
    <row r="518" spans="1:17" x14ac:dyDescent="0.25">
      <c r="A518" s="166" t="str">
        <f t="shared" si="50"/>
        <v>BURNICHON1</v>
      </c>
      <c r="B518" s="163">
        <f t="shared" si="46"/>
        <v>1</v>
      </c>
      <c r="F518" s="111" t="str">
        <f t="shared" si="47"/>
        <v>FSGT55086</v>
      </c>
      <c r="G518" s="230" t="s">
        <v>691</v>
      </c>
      <c r="H518" s="230" t="s">
        <v>139</v>
      </c>
      <c r="I518" s="230" t="s">
        <v>621</v>
      </c>
      <c r="J518" s="231">
        <v>71</v>
      </c>
      <c r="K518" s="230" t="s">
        <v>1058</v>
      </c>
      <c r="L518" s="230">
        <v>55086</v>
      </c>
      <c r="M518" s="232">
        <v>26505</v>
      </c>
      <c r="N518" s="230">
        <v>5</v>
      </c>
      <c r="O518" s="163">
        <f t="shared" si="48"/>
        <v>0</v>
      </c>
      <c r="P518" s="163">
        <f t="shared" si="49"/>
        <v>0</v>
      </c>
      <c r="Q518" s="112">
        <v>0</v>
      </c>
    </row>
    <row r="519" spans="1:17" x14ac:dyDescent="0.25">
      <c r="A519" s="166" t="str">
        <f t="shared" si="50"/>
        <v>BURTIN1</v>
      </c>
      <c r="B519" s="163">
        <f t="shared" si="46"/>
        <v>1</v>
      </c>
      <c r="F519" s="111" t="str">
        <f t="shared" si="47"/>
        <v>FSGT227316</v>
      </c>
      <c r="G519" s="230" t="s">
        <v>692</v>
      </c>
      <c r="H519" s="230" t="s">
        <v>61</v>
      </c>
      <c r="I519" s="230" t="s">
        <v>676</v>
      </c>
      <c r="J519" s="231">
        <v>71</v>
      </c>
      <c r="K519" s="230" t="s">
        <v>1058</v>
      </c>
      <c r="L519" s="230">
        <v>227316</v>
      </c>
      <c r="M519" s="232">
        <v>21195</v>
      </c>
      <c r="N519" s="230">
        <v>5</v>
      </c>
      <c r="O519" s="163">
        <f t="shared" si="48"/>
        <v>0</v>
      </c>
      <c r="P519" s="163">
        <f t="shared" si="49"/>
        <v>0</v>
      </c>
      <c r="Q519" s="112">
        <v>0</v>
      </c>
    </row>
    <row r="520" spans="1:17" x14ac:dyDescent="0.25">
      <c r="A520" s="166" t="str">
        <f t="shared" si="50"/>
        <v>BURY1</v>
      </c>
      <c r="B520" s="163">
        <f t="shared" si="46"/>
        <v>1</v>
      </c>
      <c r="F520" s="111" t="str">
        <f t="shared" si="47"/>
        <v>FSGT227309</v>
      </c>
      <c r="G520" s="230" t="s">
        <v>693</v>
      </c>
      <c r="H520" s="230" t="s">
        <v>166</v>
      </c>
      <c r="I520" s="230" t="s">
        <v>678</v>
      </c>
      <c r="J520" s="231">
        <v>71</v>
      </c>
      <c r="K520" s="230" t="s">
        <v>1058</v>
      </c>
      <c r="L520" s="230">
        <v>227309</v>
      </c>
      <c r="M520" s="232">
        <v>24895</v>
      </c>
      <c r="N520" s="230">
        <v>5</v>
      </c>
      <c r="O520" s="163">
        <f t="shared" si="48"/>
        <v>0</v>
      </c>
      <c r="P520" s="163">
        <f t="shared" si="49"/>
        <v>0</v>
      </c>
      <c r="Q520" s="112">
        <v>0</v>
      </c>
    </row>
    <row r="521" spans="1:17" x14ac:dyDescent="0.25">
      <c r="A521" s="166" t="str">
        <f t="shared" si="50"/>
        <v>BUTTARD1</v>
      </c>
      <c r="B521" s="163">
        <f t="shared" si="46"/>
        <v>1</v>
      </c>
      <c r="F521" s="111" t="str">
        <f t="shared" si="47"/>
        <v>FSGT236015</v>
      </c>
      <c r="G521" s="230" t="s">
        <v>694</v>
      </c>
      <c r="H521" s="230" t="s">
        <v>519</v>
      </c>
      <c r="I521" s="230" t="s">
        <v>629</v>
      </c>
      <c r="J521" s="231">
        <v>71</v>
      </c>
      <c r="K521" s="230" t="s">
        <v>1058</v>
      </c>
      <c r="L521" s="230">
        <v>236015</v>
      </c>
      <c r="M521" s="232">
        <v>26677</v>
      </c>
      <c r="N521" s="230">
        <v>3</v>
      </c>
      <c r="O521" s="163">
        <f t="shared" si="48"/>
        <v>0</v>
      </c>
      <c r="P521" s="163">
        <f t="shared" si="49"/>
        <v>0</v>
      </c>
      <c r="Q521" s="112">
        <v>0</v>
      </c>
    </row>
    <row r="522" spans="1:17" x14ac:dyDescent="0.25">
      <c r="A522" s="166" t="str">
        <f t="shared" si="50"/>
        <v>BUVAT1</v>
      </c>
      <c r="B522" s="163">
        <f t="shared" si="46"/>
        <v>1</v>
      </c>
      <c r="F522" s="111" t="str">
        <f t="shared" si="47"/>
        <v>FSGT228788</v>
      </c>
      <c r="G522" s="230" t="s">
        <v>696</v>
      </c>
      <c r="H522" s="230" t="s">
        <v>27</v>
      </c>
      <c r="I522" s="230" t="s">
        <v>618</v>
      </c>
      <c r="J522" s="231">
        <v>71</v>
      </c>
      <c r="K522" s="230" t="s">
        <v>1058</v>
      </c>
      <c r="L522" s="230">
        <v>228788</v>
      </c>
      <c r="M522" s="232">
        <v>23875</v>
      </c>
      <c r="N522" s="230">
        <v>6</v>
      </c>
      <c r="O522" s="163">
        <f t="shared" si="48"/>
        <v>0</v>
      </c>
      <c r="P522" s="163">
        <f t="shared" si="49"/>
        <v>0</v>
      </c>
      <c r="Q522" s="112">
        <v>0</v>
      </c>
    </row>
    <row r="523" spans="1:17" x14ac:dyDescent="0.25">
      <c r="A523" s="166" t="str">
        <f t="shared" si="50"/>
        <v>CAIRE1</v>
      </c>
      <c r="B523" s="163">
        <f t="shared" si="46"/>
        <v>1</v>
      </c>
      <c r="F523" s="111" t="str">
        <f t="shared" si="47"/>
        <v>FSGT55484911</v>
      </c>
      <c r="G523" s="230" t="s">
        <v>697</v>
      </c>
      <c r="H523" s="230" t="s">
        <v>685</v>
      </c>
      <c r="I523" s="230" t="s">
        <v>628</v>
      </c>
      <c r="J523" s="231">
        <v>71</v>
      </c>
      <c r="K523" s="230" t="s">
        <v>1058</v>
      </c>
      <c r="L523" s="230">
        <v>55484911</v>
      </c>
      <c r="M523" s="232">
        <v>32059</v>
      </c>
      <c r="N523" s="230">
        <v>3</v>
      </c>
      <c r="O523" s="163">
        <f t="shared" si="48"/>
        <v>0</v>
      </c>
      <c r="P523" s="163">
        <f t="shared" si="49"/>
        <v>0</v>
      </c>
      <c r="Q523" s="112">
        <v>0</v>
      </c>
    </row>
    <row r="524" spans="1:17" x14ac:dyDescent="0.25">
      <c r="A524" s="166" t="str">
        <f t="shared" si="50"/>
        <v>CALBA1</v>
      </c>
      <c r="B524" s="163">
        <f t="shared" si="46"/>
        <v>1</v>
      </c>
      <c r="F524" s="111" t="str">
        <f t="shared" si="47"/>
        <v>FSGT228184</v>
      </c>
      <c r="G524" s="230" t="s">
        <v>698</v>
      </c>
      <c r="H524" s="230" t="s">
        <v>192</v>
      </c>
      <c r="I524" s="230" t="s">
        <v>618</v>
      </c>
      <c r="J524" s="231">
        <v>71</v>
      </c>
      <c r="K524" s="230" t="s">
        <v>1058</v>
      </c>
      <c r="L524" s="230">
        <v>228184</v>
      </c>
      <c r="M524" s="232">
        <v>21267</v>
      </c>
      <c r="N524" s="230">
        <v>5</v>
      </c>
      <c r="O524" s="163">
        <f t="shared" si="48"/>
        <v>0</v>
      </c>
      <c r="P524" s="163">
        <f t="shared" si="49"/>
        <v>0</v>
      </c>
      <c r="Q524" s="112">
        <v>0</v>
      </c>
    </row>
    <row r="525" spans="1:17" x14ac:dyDescent="0.25">
      <c r="A525" s="166" t="str">
        <f t="shared" si="50"/>
        <v>CALONNE1</v>
      </c>
      <c r="B525" s="163">
        <f t="shared" si="46"/>
        <v>1</v>
      </c>
      <c r="F525" s="111" t="str">
        <f t="shared" si="47"/>
        <v>FSGT237362</v>
      </c>
      <c r="G525" s="230" t="s">
        <v>699</v>
      </c>
      <c r="H525" s="230" t="s">
        <v>107</v>
      </c>
      <c r="I525" s="230" t="s">
        <v>608</v>
      </c>
      <c r="J525" s="231">
        <v>71</v>
      </c>
      <c r="K525" s="230" t="s">
        <v>1058</v>
      </c>
      <c r="L525" s="230">
        <v>237362</v>
      </c>
      <c r="M525" s="232">
        <v>26147</v>
      </c>
      <c r="N525" s="230">
        <v>1</v>
      </c>
      <c r="O525" s="163">
        <f t="shared" si="48"/>
        <v>0</v>
      </c>
      <c r="P525" s="163">
        <f t="shared" si="49"/>
        <v>0</v>
      </c>
      <c r="Q525" s="112">
        <v>0</v>
      </c>
    </row>
    <row r="526" spans="1:17" x14ac:dyDescent="0.25">
      <c r="A526" s="166" t="str">
        <f t="shared" si="50"/>
        <v>CAMUS1</v>
      </c>
      <c r="B526" s="163">
        <f t="shared" ref="B526:B589" si="51">IF(G526&lt;&gt;G525,1,(B525+1))</f>
        <v>1</v>
      </c>
      <c r="F526" s="111" t="str">
        <f t="shared" ref="F526:F589" si="52">CONCATENATE(K526,L526)</f>
        <v>FSGT55538632</v>
      </c>
      <c r="G526" s="230" t="s">
        <v>1773</v>
      </c>
      <c r="H526" s="230" t="s">
        <v>1772</v>
      </c>
      <c r="I526" s="230" t="s">
        <v>1387</v>
      </c>
      <c r="J526" s="231">
        <v>71</v>
      </c>
      <c r="K526" s="230" t="s">
        <v>1058</v>
      </c>
      <c r="L526" s="230">
        <v>55538632</v>
      </c>
      <c r="M526" s="232">
        <v>36450</v>
      </c>
      <c r="N526" s="230">
        <v>6</v>
      </c>
      <c r="O526" s="163">
        <f t="shared" si="48"/>
        <v>0</v>
      </c>
      <c r="P526" s="163">
        <f t="shared" si="49"/>
        <v>0</v>
      </c>
      <c r="Q526" s="112">
        <v>0</v>
      </c>
    </row>
    <row r="527" spans="1:17" x14ac:dyDescent="0.25">
      <c r="A527" s="166" t="str">
        <f t="shared" si="50"/>
        <v>CAMUSET1</v>
      </c>
      <c r="B527" s="163">
        <f t="shared" si="51"/>
        <v>1</v>
      </c>
      <c r="F527" s="111" t="str">
        <f t="shared" si="52"/>
        <v>FSGT232196</v>
      </c>
      <c r="G527" s="230" t="s">
        <v>1715</v>
      </c>
      <c r="H527" s="230" t="s">
        <v>81</v>
      </c>
      <c r="I527" s="230" t="s">
        <v>618</v>
      </c>
      <c r="J527" s="231">
        <v>71</v>
      </c>
      <c r="K527" s="230" t="s">
        <v>1058</v>
      </c>
      <c r="L527" s="230">
        <v>232196</v>
      </c>
      <c r="M527" s="232">
        <v>17647</v>
      </c>
      <c r="N527" s="230">
        <v>6</v>
      </c>
      <c r="O527" s="163">
        <f t="shared" ref="O527:O590" si="53">IF(N527="F","F",0)</f>
        <v>0</v>
      </c>
      <c r="P527" s="163">
        <f t="shared" ref="P527:P590" si="54">IF(N527="M","M",0)</f>
        <v>0</v>
      </c>
      <c r="Q527" s="112">
        <v>0</v>
      </c>
    </row>
    <row r="528" spans="1:17" x14ac:dyDescent="0.25">
      <c r="A528" s="166" t="str">
        <f t="shared" si="50"/>
        <v>CANNARD1</v>
      </c>
      <c r="B528" s="163">
        <f t="shared" si="51"/>
        <v>1</v>
      </c>
      <c r="F528" s="111" t="str">
        <f t="shared" si="52"/>
        <v>FSGT482579</v>
      </c>
      <c r="G528" s="230" t="s">
        <v>700</v>
      </c>
      <c r="H528" s="230" t="s">
        <v>670</v>
      </c>
      <c r="I528" s="230" t="s">
        <v>614</v>
      </c>
      <c r="J528" s="231">
        <v>71</v>
      </c>
      <c r="K528" s="230" t="s">
        <v>1058</v>
      </c>
      <c r="L528" s="230">
        <v>482579</v>
      </c>
      <c r="M528" s="232">
        <v>25284</v>
      </c>
      <c r="N528" s="230">
        <v>5</v>
      </c>
      <c r="O528" s="163">
        <f t="shared" si="53"/>
        <v>0</v>
      </c>
      <c r="P528" s="163">
        <f t="shared" si="54"/>
        <v>0</v>
      </c>
      <c r="Q528" s="112">
        <v>0</v>
      </c>
    </row>
    <row r="529" spans="1:17" x14ac:dyDescent="0.25">
      <c r="A529" s="166" t="str">
        <f t="shared" si="50"/>
        <v>CARDON1</v>
      </c>
      <c r="B529" s="163">
        <f t="shared" si="51"/>
        <v>1</v>
      </c>
      <c r="F529" s="111" t="str">
        <f t="shared" si="52"/>
        <v>FSGT483029</v>
      </c>
      <c r="G529" s="230" t="s">
        <v>1417</v>
      </c>
      <c r="H529" s="230" t="s">
        <v>27</v>
      </c>
      <c r="I529" s="230" t="s">
        <v>614</v>
      </c>
      <c r="J529" s="231">
        <v>71</v>
      </c>
      <c r="K529" s="230" t="s">
        <v>1058</v>
      </c>
      <c r="L529" s="230">
        <v>483029</v>
      </c>
      <c r="M529" s="232">
        <v>22339</v>
      </c>
      <c r="N529" s="230">
        <v>5</v>
      </c>
      <c r="O529" s="163">
        <f t="shared" si="53"/>
        <v>0</v>
      </c>
      <c r="P529" s="163">
        <f t="shared" si="54"/>
        <v>0</v>
      </c>
      <c r="Q529" s="112">
        <v>0</v>
      </c>
    </row>
    <row r="530" spans="1:17" x14ac:dyDescent="0.25">
      <c r="A530" s="166" t="str">
        <f t="shared" si="50"/>
        <v>CARLOT1</v>
      </c>
      <c r="B530" s="163">
        <f t="shared" si="51"/>
        <v>1</v>
      </c>
      <c r="F530" s="111" t="str">
        <f t="shared" si="52"/>
        <v>FSGT300607</v>
      </c>
      <c r="G530" s="230" t="s">
        <v>1656</v>
      </c>
      <c r="H530" s="230" t="s">
        <v>59</v>
      </c>
      <c r="I530" s="230" t="s">
        <v>1390</v>
      </c>
      <c r="J530" s="231">
        <v>71</v>
      </c>
      <c r="K530" s="230" t="s">
        <v>1058</v>
      </c>
      <c r="L530" s="230">
        <v>300607</v>
      </c>
      <c r="M530" s="232">
        <v>19657</v>
      </c>
      <c r="N530" s="230">
        <v>4</v>
      </c>
      <c r="O530" s="163">
        <f t="shared" si="53"/>
        <v>0</v>
      </c>
      <c r="P530" s="163">
        <f t="shared" si="54"/>
        <v>0</v>
      </c>
      <c r="Q530" s="112">
        <v>0</v>
      </c>
    </row>
    <row r="531" spans="1:17" x14ac:dyDescent="0.25">
      <c r="A531" s="166" t="str">
        <f t="shared" si="50"/>
        <v>CARNET1</v>
      </c>
      <c r="B531" s="163">
        <f t="shared" si="51"/>
        <v>1</v>
      </c>
      <c r="F531" s="111" t="str">
        <f t="shared" si="52"/>
        <v>FSGT244742</v>
      </c>
      <c r="G531" s="230" t="s">
        <v>701</v>
      </c>
      <c r="H531" s="230" t="s">
        <v>117</v>
      </c>
      <c r="I531" s="230" t="s">
        <v>618</v>
      </c>
      <c r="J531" s="231">
        <v>71</v>
      </c>
      <c r="K531" s="230" t="s">
        <v>1058</v>
      </c>
      <c r="L531" s="230">
        <v>244742</v>
      </c>
      <c r="M531" s="232">
        <v>24280</v>
      </c>
      <c r="N531" s="230">
        <v>3</v>
      </c>
      <c r="O531" s="163">
        <f t="shared" si="53"/>
        <v>0</v>
      </c>
      <c r="P531" s="163">
        <f t="shared" si="54"/>
        <v>0</v>
      </c>
      <c r="Q531" s="112">
        <v>0</v>
      </c>
    </row>
    <row r="532" spans="1:17" x14ac:dyDescent="0.25">
      <c r="A532" s="166" t="str">
        <f t="shared" si="50"/>
        <v>CARRARO1</v>
      </c>
      <c r="B532" s="163">
        <f t="shared" si="51"/>
        <v>1</v>
      </c>
      <c r="F532" s="111" t="str">
        <f t="shared" si="52"/>
        <v>FSGT55548264</v>
      </c>
      <c r="G532" s="230" t="s">
        <v>1750</v>
      </c>
      <c r="H532" s="230" t="s">
        <v>136</v>
      </c>
      <c r="I532" s="230" t="s">
        <v>1390</v>
      </c>
      <c r="J532" s="231">
        <v>71</v>
      </c>
      <c r="K532" s="230" t="s">
        <v>1058</v>
      </c>
      <c r="L532" s="230">
        <v>55548264</v>
      </c>
      <c r="M532" s="232">
        <v>31689</v>
      </c>
      <c r="N532" s="230">
        <v>4</v>
      </c>
      <c r="O532" s="163">
        <f t="shared" si="53"/>
        <v>0</v>
      </c>
      <c r="P532" s="163">
        <f t="shared" si="54"/>
        <v>0</v>
      </c>
      <c r="Q532" s="112">
        <v>0</v>
      </c>
    </row>
    <row r="533" spans="1:17" x14ac:dyDescent="0.25">
      <c r="A533" s="166" t="str">
        <f t="shared" si="50"/>
        <v>CASCIELLO1</v>
      </c>
      <c r="B533" s="163">
        <f t="shared" si="51"/>
        <v>1</v>
      </c>
      <c r="F533" s="111" t="str">
        <f t="shared" si="52"/>
        <v>FSGT371280</v>
      </c>
      <c r="G533" s="230" t="s">
        <v>702</v>
      </c>
      <c r="H533" s="230" t="s">
        <v>514</v>
      </c>
      <c r="I533" s="230" t="s">
        <v>618</v>
      </c>
      <c r="J533" s="231">
        <v>71</v>
      </c>
      <c r="K533" s="230" t="s">
        <v>1058</v>
      </c>
      <c r="L533" s="230">
        <v>371280</v>
      </c>
      <c r="M533" s="232">
        <v>31574</v>
      </c>
      <c r="N533" s="230">
        <v>1</v>
      </c>
      <c r="O533" s="163">
        <f t="shared" si="53"/>
        <v>0</v>
      </c>
      <c r="P533" s="163">
        <f t="shared" si="54"/>
        <v>0</v>
      </c>
      <c r="Q533" s="112">
        <v>0</v>
      </c>
    </row>
    <row r="534" spans="1:17" x14ac:dyDescent="0.25">
      <c r="A534" s="166" t="str">
        <f t="shared" si="50"/>
        <v>CATILLON 1</v>
      </c>
      <c r="B534" s="163">
        <f t="shared" si="51"/>
        <v>1</v>
      </c>
      <c r="F534" s="111" t="str">
        <f t="shared" si="52"/>
        <v>FSGT248547</v>
      </c>
      <c r="G534" s="230" t="s">
        <v>1418</v>
      </c>
      <c r="H534" s="230" t="s">
        <v>791</v>
      </c>
      <c r="I534" s="230" t="s">
        <v>1414</v>
      </c>
      <c r="J534" s="231">
        <v>71</v>
      </c>
      <c r="K534" s="230" t="s">
        <v>1058</v>
      </c>
      <c r="L534" s="230">
        <v>248547</v>
      </c>
      <c r="M534" s="232">
        <v>26802</v>
      </c>
      <c r="N534" s="230">
        <v>3</v>
      </c>
      <c r="O534" s="163">
        <f t="shared" si="53"/>
        <v>0</v>
      </c>
      <c r="P534" s="163">
        <f t="shared" si="54"/>
        <v>0</v>
      </c>
      <c r="Q534" s="112">
        <v>0</v>
      </c>
    </row>
    <row r="535" spans="1:17" x14ac:dyDescent="0.25">
      <c r="A535" s="166" t="str">
        <f t="shared" si="50"/>
        <v>CATINOT1</v>
      </c>
      <c r="B535" s="163">
        <f t="shared" si="51"/>
        <v>1</v>
      </c>
      <c r="F535" s="111" t="str">
        <f t="shared" si="52"/>
        <v>FSGT55486564</v>
      </c>
      <c r="G535" s="230" t="s">
        <v>1419</v>
      </c>
      <c r="H535" s="230" t="s">
        <v>37</v>
      </c>
      <c r="I535" s="230" t="s">
        <v>1414</v>
      </c>
      <c r="J535" s="231">
        <v>71</v>
      </c>
      <c r="K535" s="230" t="s">
        <v>1058</v>
      </c>
      <c r="L535" s="230">
        <v>55486564</v>
      </c>
      <c r="M535" s="232">
        <v>25112</v>
      </c>
      <c r="N535" s="230">
        <v>3</v>
      </c>
      <c r="O535" s="163">
        <f t="shared" si="53"/>
        <v>0</v>
      </c>
      <c r="P535" s="163">
        <f t="shared" si="54"/>
        <v>0</v>
      </c>
      <c r="Q535" s="112">
        <v>0</v>
      </c>
    </row>
    <row r="536" spans="1:17" x14ac:dyDescent="0.25">
      <c r="A536" s="166" t="str">
        <f t="shared" si="50"/>
        <v>CAUSERET1</v>
      </c>
      <c r="B536" s="163">
        <f t="shared" si="51"/>
        <v>1</v>
      </c>
      <c r="F536" s="111" t="str">
        <f t="shared" si="52"/>
        <v>FSGT228919</v>
      </c>
      <c r="G536" s="230" t="s">
        <v>1420</v>
      </c>
      <c r="H536" s="230" t="s">
        <v>139</v>
      </c>
      <c r="I536" s="230" t="s">
        <v>1421</v>
      </c>
      <c r="J536" s="231">
        <v>71</v>
      </c>
      <c r="K536" s="230" t="s">
        <v>1058</v>
      </c>
      <c r="L536" s="230">
        <v>228919</v>
      </c>
      <c r="M536" s="232">
        <v>16194</v>
      </c>
      <c r="N536" s="230">
        <v>6</v>
      </c>
      <c r="O536" s="163">
        <f t="shared" si="53"/>
        <v>0</v>
      </c>
      <c r="P536" s="163">
        <f t="shared" si="54"/>
        <v>0</v>
      </c>
      <c r="Q536" s="112">
        <v>0</v>
      </c>
    </row>
    <row r="537" spans="1:17" x14ac:dyDescent="0.25">
      <c r="A537" s="166" t="str">
        <f t="shared" si="50"/>
        <v>CECCON1</v>
      </c>
      <c r="B537" s="163">
        <f t="shared" si="51"/>
        <v>1</v>
      </c>
      <c r="F537" s="111" t="str">
        <f t="shared" si="52"/>
        <v>FSGT228598</v>
      </c>
      <c r="G537" s="230" t="s">
        <v>703</v>
      </c>
      <c r="H537" s="230" t="s">
        <v>59</v>
      </c>
      <c r="I537" s="230" t="s">
        <v>608</v>
      </c>
      <c r="J537" s="231">
        <v>71</v>
      </c>
      <c r="K537" s="230" t="s">
        <v>1058</v>
      </c>
      <c r="L537" s="230">
        <v>228598</v>
      </c>
      <c r="M537" s="232">
        <v>17118</v>
      </c>
      <c r="N537" s="230">
        <v>6</v>
      </c>
      <c r="O537" s="163">
        <f t="shared" si="53"/>
        <v>0</v>
      </c>
      <c r="P537" s="163">
        <f t="shared" si="54"/>
        <v>0</v>
      </c>
      <c r="Q537" s="112">
        <v>0</v>
      </c>
    </row>
    <row r="538" spans="1:17" x14ac:dyDescent="0.25">
      <c r="A538" s="166" t="str">
        <f t="shared" si="50"/>
        <v>CELLIER1</v>
      </c>
      <c r="B538" s="163">
        <f t="shared" si="51"/>
        <v>1</v>
      </c>
      <c r="F538" s="111" t="str">
        <f t="shared" si="52"/>
        <v>FSGT303813</v>
      </c>
      <c r="G538" s="230" t="s">
        <v>1657</v>
      </c>
      <c r="H538" s="230" t="s">
        <v>171</v>
      </c>
      <c r="I538" s="230" t="s">
        <v>616</v>
      </c>
      <c r="J538" s="231">
        <v>71</v>
      </c>
      <c r="K538" s="230" t="s">
        <v>1058</v>
      </c>
      <c r="L538" s="230">
        <v>303813</v>
      </c>
      <c r="M538" s="232">
        <v>23804</v>
      </c>
      <c r="N538" s="230">
        <v>3</v>
      </c>
      <c r="O538" s="163">
        <f t="shared" si="53"/>
        <v>0</v>
      </c>
      <c r="P538" s="163">
        <f t="shared" si="54"/>
        <v>0</v>
      </c>
      <c r="Q538" s="112">
        <v>0</v>
      </c>
    </row>
    <row r="539" spans="1:17" x14ac:dyDescent="0.25">
      <c r="A539" s="166" t="str">
        <f t="shared" si="50"/>
        <v>CHABANON1</v>
      </c>
      <c r="B539" s="163">
        <f t="shared" si="51"/>
        <v>1</v>
      </c>
      <c r="F539" s="111" t="str">
        <f t="shared" si="52"/>
        <v>FSGT432907</v>
      </c>
      <c r="G539" s="230" t="s">
        <v>1422</v>
      </c>
      <c r="H539" s="230" t="s">
        <v>61</v>
      </c>
      <c r="I539" s="230" t="s">
        <v>1423</v>
      </c>
      <c r="J539" s="231">
        <v>71</v>
      </c>
      <c r="K539" s="230" t="s">
        <v>1058</v>
      </c>
      <c r="L539" s="230">
        <v>432907</v>
      </c>
      <c r="M539" s="232">
        <v>21097</v>
      </c>
      <c r="N539" s="230">
        <v>4</v>
      </c>
      <c r="O539" s="163">
        <f t="shared" si="53"/>
        <v>0</v>
      </c>
      <c r="P539" s="163">
        <f t="shared" si="54"/>
        <v>0</v>
      </c>
      <c r="Q539" s="112">
        <v>0</v>
      </c>
    </row>
    <row r="540" spans="1:17" x14ac:dyDescent="0.25">
      <c r="A540" s="166" t="str">
        <f t="shared" si="50"/>
        <v>CHALMANDRIER1</v>
      </c>
      <c r="B540" s="163">
        <f t="shared" si="51"/>
        <v>1</v>
      </c>
      <c r="F540" s="111" t="str">
        <f t="shared" si="52"/>
        <v>FSGT229938</v>
      </c>
      <c r="G540" s="230" t="s">
        <v>1424</v>
      </c>
      <c r="H540" s="230" t="s">
        <v>33</v>
      </c>
      <c r="I540" s="230" t="s">
        <v>668</v>
      </c>
      <c r="J540" s="231">
        <v>71</v>
      </c>
      <c r="K540" s="230" t="s">
        <v>1058</v>
      </c>
      <c r="L540" s="230">
        <v>229938</v>
      </c>
      <c r="M540" s="232">
        <v>21612</v>
      </c>
      <c r="N540" s="230">
        <v>3</v>
      </c>
      <c r="O540" s="163">
        <f t="shared" si="53"/>
        <v>0</v>
      </c>
      <c r="P540" s="163">
        <f t="shared" si="54"/>
        <v>0</v>
      </c>
      <c r="Q540" s="112">
        <v>0</v>
      </c>
    </row>
    <row r="541" spans="1:17" x14ac:dyDescent="0.25">
      <c r="A541" s="166" t="str">
        <f t="shared" ref="A541:A604" si="55">CONCATENATE(G541,B541)</f>
        <v>CHAMBION1</v>
      </c>
      <c r="B541" s="163">
        <f t="shared" si="51"/>
        <v>1</v>
      </c>
      <c r="F541" s="111" t="str">
        <f t="shared" si="52"/>
        <v>FSGT234947</v>
      </c>
      <c r="G541" s="230" t="s">
        <v>704</v>
      </c>
      <c r="H541" s="230" t="s">
        <v>347</v>
      </c>
      <c r="I541" s="230" t="s">
        <v>618</v>
      </c>
      <c r="J541" s="231">
        <v>71</v>
      </c>
      <c r="K541" s="230" t="s">
        <v>1058</v>
      </c>
      <c r="L541" s="230">
        <v>234947</v>
      </c>
      <c r="M541" s="232">
        <v>17900</v>
      </c>
      <c r="N541" s="230">
        <v>6</v>
      </c>
      <c r="O541" s="163">
        <f t="shared" si="53"/>
        <v>0</v>
      </c>
      <c r="P541" s="163">
        <f t="shared" si="54"/>
        <v>0</v>
      </c>
      <c r="Q541" s="112">
        <v>0</v>
      </c>
    </row>
    <row r="542" spans="1:17" x14ac:dyDescent="0.25">
      <c r="A542" s="166" t="str">
        <f t="shared" si="55"/>
        <v>CHAMBREY1</v>
      </c>
      <c r="B542" s="163">
        <f t="shared" si="51"/>
        <v>1</v>
      </c>
      <c r="F542" s="111" t="str">
        <f t="shared" si="52"/>
        <v>FSGT246260</v>
      </c>
      <c r="G542" s="230" t="s">
        <v>705</v>
      </c>
      <c r="H542" s="230" t="s">
        <v>256</v>
      </c>
      <c r="I542" s="230" t="s">
        <v>629</v>
      </c>
      <c r="J542" s="231">
        <v>71</v>
      </c>
      <c r="K542" s="230" t="s">
        <v>1058</v>
      </c>
      <c r="L542" s="230">
        <v>246260</v>
      </c>
      <c r="M542" s="232">
        <v>22403</v>
      </c>
      <c r="N542" s="230">
        <v>6</v>
      </c>
      <c r="O542" s="163">
        <f t="shared" si="53"/>
        <v>0</v>
      </c>
      <c r="P542" s="163">
        <f t="shared" si="54"/>
        <v>0</v>
      </c>
      <c r="Q542" s="112">
        <v>0</v>
      </c>
    </row>
    <row r="543" spans="1:17" x14ac:dyDescent="0.25">
      <c r="A543" s="166" t="str">
        <f t="shared" si="55"/>
        <v>CHANDET1</v>
      </c>
      <c r="B543" s="163">
        <f t="shared" si="51"/>
        <v>1</v>
      </c>
      <c r="F543" s="111" t="str">
        <f t="shared" si="52"/>
        <v>FSGT236906</v>
      </c>
      <c r="G543" s="230" t="s">
        <v>706</v>
      </c>
      <c r="H543" s="230" t="s">
        <v>31</v>
      </c>
      <c r="I543" s="230" t="s">
        <v>628</v>
      </c>
      <c r="J543" s="231">
        <v>71</v>
      </c>
      <c r="K543" s="230" t="s">
        <v>1058</v>
      </c>
      <c r="L543" s="230">
        <v>236906</v>
      </c>
      <c r="M543" s="232">
        <v>17007</v>
      </c>
      <c r="N543" s="230">
        <v>6</v>
      </c>
      <c r="O543" s="163">
        <f t="shared" si="53"/>
        <v>0</v>
      </c>
      <c r="P543" s="163">
        <f t="shared" si="54"/>
        <v>0</v>
      </c>
      <c r="Q543" s="112">
        <v>0</v>
      </c>
    </row>
    <row r="544" spans="1:17" x14ac:dyDescent="0.25">
      <c r="A544" s="166" t="str">
        <f t="shared" si="55"/>
        <v>CHANUSSOT1</v>
      </c>
      <c r="B544" s="163">
        <f t="shared" si="51"/>
        <v>1</v>
      </c>
      <c r="F544" s="111" t="str">
        <f t="shared" si="52"/>
        <v>FSGT228915</v>
      </c>
      <c r="G544" s="230" t="s">
        <v>1425</v>
      </c>
      <c r="H544" s="230" t="s">
        <v>247</v>
      </c>
      <c r="I544" s="230" t="s">
        <v>1421</v>
      </c>
      <c r="J544" s="231">
        <v>71</v>
      </c>
      <c r="K544" s="230" t="s">
        <v>1058</v>
      </c>
      <c r="L544" s="230">
        <v>228915</v>
      </c>
      <c r="M544" s="232">
        <v>15906</v>
      </c>
      <c r="N544" s="230">
        <v>6</v>
      </c>
      <c r="O544" s="163">
        <f t="shared" si="53"/>
        <v>0</v>
      </c>
      <c r="P544" s="163">
        <f t="shared" si="54"/>
        <v>0</v>
      </c>
      <c r="Q544" s="112">
        <v>0</v>
      </c>
    </row>
    <row r="545" spans="1:17" x14ac:dyDescent="0.25">
      <c r="A545" s="166" t="str">
        <f t="shared" si="55"/>
        <v>CHAPELLE1</v>
      </c>
      <c r="B545" s="163">
        <f t="shared" si="51"/>
        <v>1</v>
      </c>
      <c r="F545" s="111" t="str">
        <f t="shared" si="52"/>
        <v>FSGT232344</v>
      </c>
      <c r="G545" s="230" t="s">
        <v>1658</v>
      </c>
      <c r="H545" s="230" t="s">
        <v>341</v>
      </c>
      <c r="I545" s="230" t="s">
        <v>678</v>
      </c>
      <c r="J545" s="231">
        <v>71</v>
      </c>
      <c r="K545" s="230" t="s">
        <v>1058</v>
      </c>
      <c r="L545" s="230">
        <v>232344</v>
      </c>
      <c r="M545" s="232">
        <v>17756</v>
      </c>
      <c r="N545" s="230">
        <v>6</v>
      </c>
      <c r="O545" s="163">
        <f t="shared" si="53"/>
        <v>0</v>
      </c>
      <c r="P545" s="163">
        <f t="shared" si="54"/>
        <v>0</v>
      </c>
      <c r="Q545" s="112">
        <v>0</v>
      </c>
    </row>
    <row r="546" spans="1:17" x14ac:dyDescent="0.25">
      <c r="A546" s="166" t="str">
        <f t="shared" si="55"/>
        <v>CHAPELON1</v>
      </c>
      <c r="B546" s="163">
        <f t="shared" si="51"/>
        <v>1</v>
      </c>
      <c r="F546" s="111" t="str">
        <f t="shared" si="52"/>
        <v>FSGT235380</v>
      </c>
      <c r="G546" s="230" t="s">
        <v>707</v>
      </c>
      <c r="H546" s="230" t="s">
        <v>220</v>
      </c>
      <c r="I546" s="230" t="s">
        <v>611</v>
      </c>
      <c r="J546" s="231">
        <v>71</v>
      </c>
      <c r="K546" s="230" t="s">
        <v>1058</v>
      </c>
      <c r="L546" s="230">
        <v>235380</v>
      </c>
      <c r="M546" s="232">
        <v>25747</v>
      </c>
      <c r="N546" s="230">
        <v>4</v>
      </c>
      <c r="O546" s="163">
        <f t="shared" si="53"/>
        <v>0</v>
      </c>
      <c r="P546" s="163">
        <f t="shared" si="54"/>
        <v>0</v>
      </c>
      <c r="Q546" s="112">
        <v>0</v>
      </c>
    </row>
    <row r="547" spans="1:17" x14ac:dyDescent="0.25">
      <c r="A547" s="166" t="str">
        <f t="shared" si="55"/>
        <v>CHARLES1</v>
      </c>
      <c r="B547" s="163">
        <f t="shared" si="51"/>
        <v>1</v>
      </c>
      <c r="F547" s="111" t="str">
        <f t="shared" si="52"/>
        <v>FSGT227494</v>
      </c>
      <c r="G547" s="230" t="s">
        <v>1426</v>
      </c>
      <c r="H547" s="230" t="s">
        <v>612</v>
      </c>
      <c r="I547" s="230" t="s">
        <v>608</v>
      </c>
      <c r="J547" s="231">
        <v>71</v>
      </c>
      <c r="K547" s="230" t="s">
        <v>1058</v>
      </c>
      <c r="L547" s="230">
        <v>227494</v>
      </c>
      <c r="M547" s="232">
        <v>22629</v>
      </c>
      <c r="N547" s="230">
        <v>5</v>
      </c>
      <c r="O547" s="163">
        <f t="shared" si="53"/>
        <v>0</v>
      </c>
      <c r="P547" s="163">
        <f t="shared" si="54"/>
        <v>0</v>
      </c>
      <c r="Q547" s="112">
        <v>0</v>
      </c>
    </row>
    <row r="548" spans="1:17" x14ac:dyDescent="0.25">
      <c r="A548" s="166" t="str">
        <f t="shared" si="55"/>
        <v>CHARLOT1</v>
      </c>
      <c r="B548" s="163">
        <f t="shared" si="51"/>
        <v>1</v>
      </c>
      <c r="F548" s="111" t="str">
        <f t="shared" si="52"/>
        <v>FSGT55487333</v>
      </c>
      <c r="G548" s="230" t="s">
        <v>708</v>
      </c>
      <c r="H548" s="230" t="s">
        <v>209</v>
      </c>
      <c r="I548" s="230" t="s">
        <v>624</v>
      </c>
      <c r="J548" s="231">
        <v>71</v>
      </c>
      <c r="K548" s="230" t="s">
        <v>1058</v>
      </c>
      <c r="L548" s="230">
        <v>55487333</v>
      </c>
      <c r="M548" s="232">
        <v>26252</v>
      </c>
      <c r="N548" s="230">
        <v>4</v>
      </c>
      <c r="O548" s="163">
        <f t="shared" si="53"/>
        <v>0</v>
      </c>
      <c r="P548" s="163">
        <f t="shared" si="54"/>
        <v>0</v>
      </c>
      <c r="Q548" s="112">
        <v>0</v>
      </c>
    </row>
    <row r="549" spans="1:17" x14ac:dyDescent="0.25">
      <c r="A549" s="166" t="str">
        <f t="shared" si="55"/>
        <v>CHARNAY1</v>
      </c>
      <c r="B549" s="163">
        <f t="shared" si="51"/>
        <v>1</v>
      </c>
      <c r="F549" s="111" t="str">
        <f t="shared" si="52"/>
        <v>FSGT224713</v>
      </c>
      <c r="G549" s="230" t="s">
        <v>709</v>
      </c>
      <c r="H549" s="230" t="s">
        <v>144</v>
      </c>
      <c r="I549" s="230" t="s">
        <v>641</v>
      </c>
      <c r="J549" s="231">
        <v>71</v>
      </c>
      <c r="K549" s="230" t="s">
        <v>1058</v>
      </c>
      <c r="L549" s="230">
        <v>224713</v>
      </c>
      <c r="M549" s="232">
        <v>19839</v>
      </c>
      <c r="N549" s="230">
        <v>6</v>
      </c>
      <c r="O549" s="163">
        <f t="shared" si="53"/>
        <v>0</v>
      </c>
      <c r="P549" s="163">
        <f t="shared" si="54"/>
        <v>0</v>
      </c>
      <c r="Q549" s="112">
        <v>0</v>
      </c>
    </row>
    <row r="550" spans="1:17" x14ac:dyDescent="0.25">
      <c r="A550" s="166" t="str">
        <f t="shared" si="55"/>
        <v>CHAROLLAIS1</v>
      </c>
      <c r="B550" s="163">
        <f t="shared" si="51"/>
        <v>1</v>
      </c>
      <c r="F550" s="111" t="str">
        <f t="shared" si="52"/>
        <v>FSGT228662</v>
      </c>
      <c r="G550" s="230" t="s">
        <v>1427</v>
      </c>
      <c r="H550" s="230" t="s">
        <v>27</v>
      </c>
      <c r="I550" s="230" t="s">
        <v>1396</v>
      </c>
      <c r="J550" s="231">
        <v>71</v>
      </c>
      <c r="K550" s="230" t="s">
        <v>1058</v>
      </c>
      <c r="L550" s="230">
        <v>228662</v>
      </c>
      <c r="M550" s="232">
        <v>24946</v>
      </c>
      <c r="N550" s="230">
        <v>3</v>
      </c>
      <c r="O550" s="163">
        <f t="shared" si="53"/>
        <v>0</v>
      </c>
      <c r="P550" s="163">
        <f t="shared" si="54"/>
        <v>0</v>
      </c>
      <c r="Q550" s="112">
        <v>0</v>
      </c>
    </row>
    <row r="551" spans="1:17" x14ac:dyDescent="0.25">
      <c r="A551" s="166" t="str">
        <f t="shared" si="55"/>
        <v>CHARPENTIER1</v>
      </c>
      <c r="B551" s="163">
        <f t="shared" si="51"/>
        <v>1</v>
      </c>
      <c r="F551" s="111" t="str">
        <f t="shared" si="52"/>
        <v>FSGT55536387</v>
      </c>
      <c r="G551" s="230" t="s">
        <v>1085</v>
      </c>
      <c r="H551" s="230" t="s">
        <v>1086</v>
      </c>
      <c r="I551" s="230" t="s">
        <v>608</v>
      </c>
      <c r="J551" s="231">
        <v>71</v>
      </c>
      <c r="K551" s="230" t="s">
        <v>1058</v>
      </c>
      <c r="L551" s="230">
        <v>55536387</v>
      </c>
      <c r="M551" s="232">
        <v>34240</v>
      </c>
      <c r="N551" s="230">
        <v>5</v>
      </c>
      <c r="O551" s="163">
        <f t="shared" si="53"/>
        <v>0</v>
      </c>
      <c r="P551" s="163">
        <f t="shared" si="54"/>
        <v>0</v>
      </c>
      <c r="Q551" s="112">
        <v>0</v>
      </c>
    </row>
    <row r="552" spans="1:17" x14ac:dyDescent="0.25">
      <c r="A552" s="166" t="str">
        <f t="shared" si="55"/>
        <v>CHARTON1</v>
      </c>
      <c r="B552" s="163">
        <f t="shared" si="51"/>
        <v>1</v>
      </c>
      <c r="F552" s="111" t="str">
        <f t="shared" si="52"/>
        <v>FSGT244206</v>
      </c>
      <c r="G552" s="230" t="s">
        <v>1659</v>
      </c>
      <c r="H552" s="230" t="s">
        <v>37</v>
      </c>
      <c r="I552" s="230" t="s">
        <v>621</v>
      </c>
      <c r="J552" s="231">
        <v>71</v>
      </c>
      <c r="K552" s="230" t="s">
        <v>1058</v>
      </c>
      <c r="L552" s="230">
        <v>244206</v>
      </c>
      <c r="M552" s="232">
        <v>23302</v>
      </c>
      <c r="N552" s="230">
        <v>5</v>
      </c>
      <c r="O552" s="163">
        <f t="shared" si="53"/>
        <v>0</v>
      </c>
      <c r="P552" s="163">
        <f t="shared" si="54"/>
        <v>0</v>
      </c>
      <c r="Q552" s="112">
        <v>0</v>
      </c>
    </row>
    <row r="553" spans="1:17" x14ac:dyDescent="0.25">
      <c r="A553" s="166" t="str">
        <f t="shared" si="55"/>
        <v>CHARVIN1</v>
      </c>
      <c r="B553" s="163">
        <f t="shared" si="51"/>
        <v>1</v>
      </c>
      <c r="F553" s="111" t="str">
        <f t="shared" si="52"/>
        <v>FSGT316744</v>
      </c>
      <c r="G553" s="230" t="s">
        <v>1087</v>
      </c>
      <c r="H553" s="230" t="s">
        <v>1088</v>
      </c>
      <c r="I553" s="230" t="s">
        <v>629</v>
      </c>
      <c r="J553" s="231">
        <v>71</v>
      </c>
      <c r="K553" s="230" t="s">
        <v>1058</v>
      </c>
      <c r="L553" s="230">
        <v>316744</v>
      </c>
      <c r="M553" s="232">
        <v>22608</v>
      </c>
      <c r="N553" s="230" t="s">
        <v>14</v>
      </c>
      <c r="O553" s="163" t="str">
        <f t="shared" si="53"/>
        <v>F</v>
      </c>
      <c r="P553" s="163">
        <f t="shared" si="54"/>
        <v>0</v>
      </c>
      <c r="Q553" s="112">
        <v>0</v>
      </c>
    </row>
    <row r="554" spans="1:17" x14ac:dyDescent="0.25">
      <c r="A554" s="166" t="str">
        <f t="shared" si="55"/>
        <v>CHARVIN2</v>
      </c>
      <c r="B554" s="163">
        <f t="shared" si="51"/>
        <v>2</v>
      </c>
      <c r="F554" s="111" t="str">
        <f t="shared" si="52"/>
        <v>FSGT240800</v>
      </c>
      <c r="G554" s="230" t="s">
        <v>1087</v>
      </c>
      <c r="H554" s="230" t="s">
        <v>59</v>
      </c>
      <c r="I554" s="230" t="s">
        <v>629</v>
      </c>
      <c r="J554" s="231">
        <v>71</v>
      </c>
      <c r="K554" s="230" t="s">
        <v>1058</v>
      </c>
      <c r="L554" s="230">
        <v>240800</v>
      </c>
      <c r="M554" s="232">
        <v>22738</v>
      </c>
      <c r="N554" s="230">
        <v>5</v>
      </c>
      <c r="O554" s="163">
        <f t="shared" si="53"/>
        <v>0</v>
      </c>
      <c r="P554" s="163">
        <f t="shared" si="54"/>
        <v>0</v>
      </c>
      <c r="Q554" s="112">
        <v>0</v>
      </c>
    </row>
    <row r="555" spans="1:17" x14ac:dyDescent="0.25">
      <c r="A555" s="166" t="str">
        <f t="shared" si="55"/>
        <v>CHASSAGNE1</v>
      </c>
      <c r="B555" s="163">
        <f t="shared" si="51"/>
        <v>1</v>
      </c>
      <c r="F555" s="111" t="str">
        <f t="shared" si="52"/>
        <v>FSGT242018</v>
      </c>
      <c r="G555" s="230" t="s">
        <v>72</v>
      </c>
      <c r="H555" s="230" t="s">
        <v>1660</v>
      </c>
      <c r="I555" s="230" t="s">
        <v>618</v>
      </c>
      <c r="J555" s="231">
        <v>71</v>
      </c>
      <c r="K555" s="230" t="s">
        <v>1058</v>
      </c>
      <c r="L555" s="230">
        <v>242018</v>
      </c>
      <c r="M555" s="232">
        <v>22055</v>
      </c>
      <c r="N555" s="230">
        <v>4</v>
      </c>
      <c r="O555" s="163">
        <f t="shared" si="53"/>
        <v>0</v>
      </c>
      <c r="P555" s="163">
        <f t="shared" si="54"/>
        <v>0</v>
      </c>
      <c r="Q555" s="112">
        <v>0</v>
      </c>
    </row>
    <row r="556" spans="1:17" x14ac:dyDescent="0.25">
      <c r="A556" s="166" t="str">
        <f t="shared" si="55"/>
        <v>CHAUMAY1</v>
      </c>
      <c r="B556" s="163">
        <f t="shared" si="51"/>
        <v>1</v>
      </c>
      <c r="F556" s="111" t="str">
        <f t="shared" si="52"/>
        <v>FSGT155000</v>
      </c>
      <c r="G556" s="230" t="s">
        <v>1428</v>
      </c>
      <c r="H556" s="230" t="s">
        <v>85</v>
      </c>
      <c r="I556" s="230" t="s">
        <v>1382</v>
      </c>
      <c r="J556" s="231">
        <v>71</v>
      </c>
      <c r="K556" s="230" t="s">
        <v>1058</v>
      </c>
      <c r="L556" s="230">
        <v>155000</v>
      </c>
      <c r="M556" s="232">
        <v>19165</v>
      </c>
      <c r="N556" s="230">
        <v>4</v>
      </c>
      <c r="O556" s="163">
        <f t="shared" si="53"/>
        <v>0</v>
      </c>
      <c r="P556" s="163">
        <f t="shared" si="54"/>
        <v>0</v>
      </c>
      <c r="Q556" s="112">
        <v>0</v>
      </c>
    </row>
    <row r="557" spans="1:17" x14ac:dyDescent="0.25">
      <c r="A557" s="166" t="str">
        <f t="shared" si="55"/>
        <v>CHAUVIN1</v>
      </c>
      <c r="B557" s="163">
        <f t="shared" si="51"/>
        <v>1</v>
      </c>
      <c r="F557" s="111" t="str">
        <f t="shared" si="52"/>
        <v>FSGT299691</v>
      </c>
      <c r="G557" s="230" t="s">
        <v>1429</v>
      </c>
      <c r="H557" s="230" t="s">
        <v>220</v>
      </c>
      <c r="I557" s="230" t="s">
        <v>608</v>
      </c>
      <c r="J557" s="231">
        <v>71</v>
      </c>
      <c r="K557" s="230" t="s">
        <v>1058</v>
      </c>
      <c r="L557" s="230">
        <v>299691</v>
      </c>
      <c r="M557" s="232">
        <v>29846</v>
      </c>
      <c r="N557" s="230">
        <v>4</v>
      </c>
      <c r="O557" s="163">
        <f t="shared" si="53"/>
        <v>0</v>
      </c>
      <c r="P557" s="163">
        <f t="shared" si="54"/>
        <v>0</v>
      </c>
      <c r="Q557" s="112">
        <v>0</v>
      </c>
    </row>
    <row r="558" spans="1:17" x14ac:dyDescent="0.25">
      <c r="A558" s="166" t="str">
        <f t="shared" si="55"/>
        <v>CHAVANNE1</v>
      </c>
      <c r="B558" s="163">
        <f t="shared" si="51"/>
        <v>1</v>
      </c>
      <c r="F558" s="111" t="str">
        <f t="shared" si="52"/>
        <v>FSGT229418</v>
      </c>
      <c r="G558" s="230" t="s">
        <v>710</v>
      </c>
      <c r="H558" s="230" t="s">
        <v>143</v>
      </c>
      <c r="I558" s="230" t="s">
        <v>711</v>
      </c>
      <c r="J558" s="231">
        <v>71</v>
      </c>
      <c r="K558" s="230" t="s">
        <v>1058</v>
      </c>
      <c r="L558" s="230">
        <v>229418</v>
      </c>
      <c r="M558" s="232">
        <v>18891</v>
      </c>
      <c r="N558" s="230">
        <v>3</v>
      </c>
      <c r="O558" s="163">
        <f t="shared" si="53"/>
        <v>0</v>
      </c>
      <c r="P558" s="163">
        <f t="shared" si="54"/>
        <v>0</v>
      </c>
      <c r="Q558" s="112">
        <v>0</v>
      </c>
    </row>
    <row r="559" spans="1:17" x14ac:dyDescent="0.25">
      <c r="A559" s="166" t="str">
        <f t="shared" si="55"/>
        <v>CHAVET1</v>
      </c>
      <c r="B559" s="163">
        <f t="shared" si="51"/>
        <v>1</v>
      </c>
      <c r="F559" s="111" t="str">
        <f t="shared" si="52"/>
        <v>FSGT425333</v>
      </c>
      <c r="G559" s="230" t="s">
        <v>1430</v>
      </c>
      <c r="H559" s="230" t="s">
        <v>202</v>
      </c>
      <c r="I559" s="230" t="s">
        <v>1392</v>
      </c>
      <c r="J559" s="231">
        <v>71</v>
      </c>
      <c r="K559" s="230" t="s">
        <v>1058</v>
      </c>
      <c r="L559" s="230">
        <v>425333</v>
      </c>
      <c r="M559" s="232">
        <v>23685</v>
      </c>
      <c r="N559" s="230">
        <v>2</v>
      </c>
      <c r="O559" s="163">
        <f t="shared" si="53"/>
        <v>0</v>
      </c>
      <c r="P559" s="163">
        <f t="shared" si="54"/>
        <v>0</v>
      </c>
      <c r="Q559" s="112">
        <v>0</v>
      </c>
    </row>
    <row r="560" spans="1:17" x14ac:dyDescent="0.25">
      <c r="A560" s="166" t="str">
        <f t="shared" si="55"/>
        <v>CHELMINIAK1</v>
      </c>
      <c r="B560" s="163">
        <f t="shared" si="51"/>
        <v>1</v>
      </c>
      <c r="F560" s="111" t="str">
        <f t="shared" si="52"/>
        <v>FSGT229939</v>
      </c>
      <c r="G560" s="230" t="s">
        <v>1431</v>
      </c>
      <c r="H560" s="230" t="s">
        <v>61</v>
      </c>
      <c r="I560" s="230" t="s">
        <v>668</v>
      </c>
      <c r="J560" s="231">
        <v>71</v>
      </c>
      <c r="K560" s="230" t="s">
        <v>1058</v>
      </c>
      <c r="L560" s="230">
        <v>229939</v>
      </c>
      <c r="M560" s="232">
        <v>20356</v>
      </c>
      <c r="N560" s="230">
        <v>4</v>
      </c>
      <c r="O560" s="163">
        <f t="shared" si="53"/>
        <v>0</v>
      </c>
      <c r="P560" s="163">
        <f t="shared" si="54"/>
        <v>0</v>
      </c>
      <c r="Q560" s="112">
        <v>0</v>
      </c>
    </row>
    <row r="561" spans="1:17" x14ac:dyDescent="0.25">
      <c r="A561" s="166" t="str">
        <f t="shared" si="55"/>
        <v>CHEVALIER1</v>
      </c>
      <c r="B561" s="163">
        <f t="shared" si="51"/>
        <v>1</v>
      </c>
      <c r="F561" s="111" t="str">
        <f t="shared" si="52"/>
        <v>FSGT227495</v>
      </c>
      <c r="G561" s="230" t="s">
        <v>183</v>
      </c>
      <c r="H561" s="230" t="s">
        <v>113</v>
      </c>
      <c r="I561" s="230" t="s">
        <v>608</v>
      </c>
      <c r="J561" s="231">
        <v>71</v>
      </c>
      <c r="K561" s="230" t="s">
        <v>1058</v>
      </c>
      <c r="L561" s="230">
        <v>227495</v>
      </c>
      <c r="M561" s="232">
        <v>25558</v>
      </c>
      <c r="N561" s="230">
        <v>4</v>
      </c>
      <c r="O561" s="163">
        <f t="shared" si="53"/>
        <v>0</v>
      </c>
      <c r="P561" s="163">
        <f t="shared" si="54"/>
        <v>0</v>
      </c>
      <c r="Q561" s="112">
        <v>0</v>
      </c>
    </row>
    <row r="562" spans="1:17" x14ac:dyDescent="0.25">
      <c r="A562" s="166" t="str">
        <f t="shared" si="55"/>
        <v>CHEVALLIER1</v>
      </c>
      <c r="B562" s="163">
        <f t="shared" si="51"/>
        <v>1</v>
      </c>
      <c r="F562" s="111" t="str">
        <f t="shared" si="52"/>
        <v>FSGT55538250</v>
      </c>
      <c r="G562" s="230" t="s">
        <v>1089</v>
      </c>
      <c r="H562" s="230" t="s">
        <v>1090</v>
      </c>
      <c r="I562" s="230" t="s">
        <v>632</v>
      </c>
      <c r="J562" s="231">
        <v>71</v>
      </c>
      <c r="K562" s="230" t="s">
        <v>1058</v>
      </c>
      <c r="L562" s="230">
        <v>55538250</v>
      </c>
      <c r="M562" s="232">
        <v>31139</v>
      </c>
      <c r="N562" s="230">
        <v>4</v>
      </c>
      <c r="O562" s="163">
        <f t="shared" si="53"/>
        <v>0</v>
      </c>
      <c r="P562" s="163">
        <f t="shared" si="54"/>
        <v>0</v>
      </c>
      <c r="Q562" s="112">
        <v>0</v>
      </c>
    </row>
    <row r="563" spans="1:17" x14ac:dyDescent="0.25">
      <c r="A563" s="166" t="str">
        <f t="shared" si="55"/>
        <v>CHEVASSUS1</v>
      </c>
      <c r="B563" s="163">
        <f t="shared" si="51"/>
        <v>1</v>
      </c>
      <c r="F563" s="111" t="str">
        <f t="shared" si="52"/>
        <v>FSGT230628</v>
      </c>
      <c r="G563" s="230" t="s">
        <v>712</v>
      </c>
      <c r="H563" s="230" t="s">
        <v>143</v>
      </c>
      <c r="I563" s="230" t="s">
        <v>624</v>
      </c>
      <c r="J563" s="231">
        <v>71</v>
      </c>
      <c r="K563" s="230" t="s">
        <v>1058</v>
      </c>
      <c r="L563" s="230">
        <v>230628</v>
      </c>
      <c r="M563" s="232">
        <v>22035</v>
      </c>
      <c r="N563" s="230">
        <v>4</v>
      </c>
      <c r="O563" s="163">
        <f t="shared" si="53"/>
        <v>0</v>
      </c>
      <c r="P563" s="163">
        <f t="shared" si="54"/>
        <v>0</v>
      </c>
      <c r="Q563" s="112">
        <v>0</v>
      </c>
    </row>
    <row r="564" spans="1:17" x14ac:dyDescent="0.25">
      <c r="A564" s="166" t="str">
        <f t="shared" si="55"/>
        <v>CHEVENARD1</v>
      </c>
      <c r="B564" s="163">
        <f t="shared" si="51"/>
        <v>1</v>
      </c>
      <c r="F564" s="111" t="str">
        <f t="shared" si="52"/>
        <v>FSGT227496</v>
      </c>
      <c r="G564" s="230" t="s">
        <v>713</v>
      </c>
      <c r="H564" s="230" t="s">
        <v>95</v>
      </c>
      <c r="I564" s="230" t="s">
        <v>608</v>
      </c>
      <c r="J564" s="231">
        <v>71</v>
      </c>
      <c r="K564" s="230" t="s">
        <v>1058</v>
      </c>
      <c r="L564" s="230">
        <v>227496</v>
      </c>
      <c r="M564" s="232">
        <v>16970</v>
      </c>
      <c r="N564" s="230">
        <v>5</v>
      </c>
      <c r="O564" s="163">
        <f t="shared" si="53"/>
        <v>0</v>
      </c>
      <c r="P564" s="163">
        <f t="shared" si="54"/>
        <v>0</v>
      </c>
      <c r="Q564" s="112">
        <v>0</v>
      </c>
    </row>
    <row r="565" spans="1:17" x14ac:dyDescent="0.25">
      <c r="A565" s="166" t="str">
        <f t="shared" si="55"/>
        <v>CHEVILLARD1</v>
      </c>
      <c r="B565" s="163">
        <f t="shared" si="51"/>
        <v>1</v>
      </c>
      <c r="F565" s="111" t="str">
        <f t="shared" si="52"/>
        <v>FSGT362144</v>
      </c>
      <c r="G565" s="230" t="s">
        <v>1751</v>
      </c>
      <c r="H565" s="230" t="s">
        <v>166</v>
      </c>
      <c r="I565" s="230" t="s">
        <v>614</v>
      </c>
      <c r="J565" s="231">
        <v>71</v>
      </c>
      <c r="K565" s="230" t="s">
        <v>1058</v>
      </c>
      <c r="L565" s="230">
        <v>362144</v>
      </c>
      <c r="M565" s="232">
        <v>18907</v>
      </c>
      <c r="N565" s="230">
        <v>4</v>
      </c>
      <c r="O565" s="163">
        <f t="shared" si="53"/>
        <v>0</v>
      </c>
      <c r="P565" s="163">
        <f t="shared" si="54"/>
        <v>0</v>
      </c>
      <c r="Q565" s="112">
        <v>0</v>
      </c>
    </row>
    <row r="566" spans="1:17" x14ac:dyDescent="0.25">
      <c r="A566" s="166" t="str">
        <f t="shared" si="55"/>
        <v>CHEVREY1</v>
      </c>
      <c r="B566" s="163">
        <f t="shared" si="51"/>
        <v>1</v>
      </c>
      <c r="F566" s="111" t="str">
        <f t="shared" si="52"/>
        <v>FSGT308872</v>
      </c>
      <c r="G566" s="230" t="s">
        <v>1839</v>
      </c>
      <c r="H566" s="230" t="s">
        <v>714</v>
      </c>
      <c r="I566" s="230" t="s">
        <v>618</v>
      </c>
      <c r="J566" s="231">
        <v>71</v>
      </c>
      <c r="K566" s="230" t="s">
        <v>1058</v>
      </c>
      <c r="L566" s="230">
        <v>308872</v>
      </c>
      <c r="M566" s="232">
        <v>20322</v>
      </c>
      <c r="N566" s="230">
        <v>5</v>
      </c>
      <c r="O566" s="163">
        <f t="shared" si="53"/>
        <v>0</v>
      </c>
      <c r="P566" s="163">
        <f t="shared" si="54"/>
        <v>0</v>
      </c>
      <c r="Q566" s="112">
        <v>0</v>
      </c>
    </row>
    <row r="567" spans="1:17" x14ac:dyDescent="0.25">
      <c r="A567" s="166" t="str">
        <f t="shared" si="55"/>
        <v>CHEVROT1</v>
      </c>
      <c r="B567" s="163">
        <f t="shared" si="51"/>
        <v>1</v>
      </c>
      <c r="F567" s="111" t="str">
        <f t="shared" si="52"/>
        <v>FSGT230629</v>
      </c>
      <c r="G567" s="230" t="s">
        <v>715</v>
      </c>
      <c r="H567" s="230" t="s">
        <v>61</v>
      </c>
      <c r="I567" s="230" t="s">
        <v>624</v>
      </c>
      <c r="J567" s="231">
        <v>71</v>
      </c>
      <c r="K567" s="230" t="s">
        <v>1058</v>
      </c>
      <c r="L567" s="230">
        <v>230629</v>
      </c>
      <c r="M567" s="232">
        <v>18711</v>
      </c>
      <c r="N567" s="230">
        <v>6</v>
      </c>
      <c r="O567" s="163">
        <f t="shared" si="53"/>
        <v>0</v>
      </c>
      <c r="P567" s="163">
        <f t="shared" si="54"/>
        <v>0</v>
      </c>
      <c r="Q567" s="112">
        <v>0</v>
      </c>
    </row>
    <row r="568" spans="1:17" x14ac:dyDescent="0.25">
      <c r="A568" s="166" t="str">
        <f t="shared" si="55"/>
        <v>CHISU1</v>
      </c>
      <c r="B568" s="163">
        <f t="shared" si="51"/>
        <v>1</v>
      </c>
      <c r="F568" s="111" t="str">
        <f t="shared" si="52"/>
        <v>FSGT227512</v>
      </c>
      <c r="G568" s="230" t="s">
        <v>716</v>
      </c>
      <c r="H568" s="230" t="s">
        <v>187</v>
      </c>
      <c r="I568" s="230" t="s">
        <v>608</v>
      </c>
      <c r="J568" s="231">
        <v>71</v>
      </c>
      <c r="K568" s="230" t="s">
        <v>1058</v>
      </c>
      <c r="L568" s="230">
        <v>227512</v>
      </c>
      <c r="M568" s="232">
        <v>12228</v>
      </c>
      <c r="N568" s="230">
        <v>6</v>
      </c>
      <c r="O568" s="163">
        <f t="shared" si="53"/>
        <v>0</v>
      </c>
      <c r="P568" s="163">
        <f t="shared" si="54"/>
        <v>0</v>
      </c>
      <c r="Q568" s="112">
        <v>0</v>
      </c>
    </row>
    <row r="569" spans="1:17" x14ac:dyDescent="0.25">
      <c r="A569" s="166" t="str">
        <f t="shared" si="55"/>
        <v>CHOMETTON1</v>
      </c>
      <c r="B569" s="163">
        <f t="shared" si="51"/>
        <v>1</v>
      </c>
      <c r="F569" s="111" t="str">
        <f t="shared" si="52"/>
        <v>FSGT240805</v>
      </c>
      <c r="G569" s="230" t="s">
        <v>717</v>
      </c>
      <c r="H569" s="230" t="s">
        <v>913</v>
      </c>
      <c r="I569" s="230" t="s">
        <v>629</v>
      </c>
      <c r="J569" s="231">
        <v>71</v>
      </c>
      <c r="K569" s="230" t="s">
        <v>1058</v>
      </c>
      <c r="L569" s="230">
        <v>240805</v>
      </c>
      <c r="M569" s="232">
        <v>37023</v>
      </c>
      <c r="N569" s="230" t="s">
        <v>4</v>
      </c>
      <c r="O569" s="163">
        <f t="shared" si="53"/>
        <v>0</v>
      </c>
      <c r="P569" s="163" t="str">
        <f t="shared" si="54"/>
        <v>M</v>
      </c>
      <c r="Q569" s="112">
        <v>0</v>
      </c>
    </row>
    <row r="570" spans="1:17" x14ac:dyDescent="0.25">
      <c r="A570" s="166" t="str">
        <f t="shared" si="55"/>
        <v>CHOMETTON2</v>
      </c>
      <c r="B570" s="163">
        <f t="shared" si="51"/>
        <v>2</v>
      </c>
      <c r="F570" s="111" t="str">
        <f t="shared" si="52"/>
        <v>FSGT241166</v>
      </c>
      <c r="G570" s="230" t="s">
        <v>717</v>
      </c>
      <c r="H570" s="230" t="s">
        <v>202</v>
      </c>
      <c r="I570" s="230" t="s">
        <v>629</v>
      </c>
      <c r="J570" s="231">
        <v>71</v>
      </c>
      <c r="K570" s="230" t="s">
        <v>1058</v>
      </c>
      <c r="L570" s="230">
        <v>241166</v>
      </c>
      <c r="M570" s="232">
        <v>23796</v>
      </c>
      <c r="N570" s="230">
        <v>6</v>
      </c>
      <c r="O570" s="163">
        <f t="shared" si="53"/>
        <v>0</v>
      </c>
      <c r="P570" s="163">
        <f t="shared" si="54"/>
        <v>0</v>
      </c>
      <c r="Q570" s="112">
        <v>0</v>
      </c>
    </row>
    <row r="571" spans="1:17" x14ac:dyDescent="0.25">
      <c r="A571" s="166" t="str">
        <f t="shared" si="55"/>
        <v>CIKACZ1</v>
      </c>
      <c r="B571" s="163">
        <f t="shared" si="51"/>
        <v>1</v>
      </c>
      <c r="F571" s="111" t="str">
        <f t="shared" si="52"/>
        <v>FSGT55486913</v>
      </c>
      <c r="G571" s="230" t="s">
        <v>718</v>
      </c>
      <c r="H571" s="230" t="s">
        <v>176</v>
      </c>
      <c r="I571" s="230" t="s">
        <v>668</v>
      </c>
      <c r="J571" s="231">
        <v>71</v>
      </c>
      <c r="K571" s="230" t="s">
        <v>1058</v>
      </c>
      <c r="L571" s="230">
        <v>55486913</v>
      </c>
      <c r="M571" s="232">
        <v>27523</v>
      </c>
      <c r="N571" s="230">
        <v>3</v>
      </c>
      <c r="O571" s="163">
        <f t="shared" si="53"/>
        <v>0</v>
      </c>
      <c r="P571" s="163">
        <f t="shared" si="54"/>
        <v>0</v>
      </c>
      <c r="Q571" s="112">
        <v>0</v>
      </c>
    </row>
    <row r="572" spans="1:17" x14ac:dyDescent="0.25">
      <c r="A572" s="166" t="str">
        <f t="shared" si="55"/>
        <v>CLEMENT1</v>
      </c>
      <c r="B572" s="163">
        <f t="shared" si="51"/>
        <v>1</v>
      </c>
      <c r="F572" s="111" t="str">
        <f t="shared" si="52"/>
        <v>FSGT240636</v>
      </c>
      <c r="G572" s="230" t="s">
        <v>1432</v>
      </c>
      <c r="H572" s="230" t="s">
        <v>185</v>
      </c>
      <c r="I572" s="230" t="s">
        <v>1423</v>
      </c>
      <c r="J572" s="231">
        <v>71</v>
      </c>
      <c r="K572" s="230" t="s">
        <v>1058</v>
      </c>
      <c r="L572" s="230">
        <v>240636</v>
      </c>
      <c r="M572" s="232">
        <v>20173</v>
      </c>
      <c r="N572" s="230">
        <v>5</v>
      </c>
      <c r="O572" s="163">
        <f t="shared" si="53"/>
        <v>0</v>
      </c>
      <c r="P572" s="163">
        <f t="shared" si="54"/>
        <v>0</v>
      </c>
      <c r="Q572" s="112">
        <v>0</v>
      </c>
    </row>
    <row r="573" spans="1:17" x14ac:dyDescent="0.25">
      <c r="A573" s="166" t="str">
        <f t="shared" si="55"/>
        <v>CLERC1</v>
      </c>
      <c r="B573" s="163">
        <f t="shared" si="51"/>
        <v>1</v>
      </c>
      <c r="F573" s="111" t="str">
        <f t="shared" si="52"/>
        <v>FSGT239603</v>
      </c>
      <c r="G573" s="230" t="s">
        <v>720</v>
      </c>
      <c r="H573" s="230" t="s">
        <v>721</v>
      </c>
      <c r="I573" s="230" t="s">
        <v>608</v>
      </c>
      <c r="J573" s="231">
        <v>71</v>
      </c>
      <c r="K573" s="230" t="s">
        <v>1058</v>
      </c>
      <c r="L573" s="230">
        <v>239603</v>
      </c>
      <c r="M573" s="232">
        <v>19294</v>
      </c>
      <c r="N573" s="230">
        <v>6</v>
      </c>
      <c r="O573" s="163">
        <f t="shared" si="53"/>
        <v>0</v>
      </c>
      <c r="P573" s="163">
        <f t="shared" si="54"/>
        <v>0</v>
      </c>
      <c r="Q573" s="112">
        <v>0</v>
      </c>
    </row>
    <row r="574" spans="1:17" x14ac:dyDescent="0.25">
      <c r="A574" s="166" t="str">
        <f t="shared" si="55"/>
        <v>COCHARD1</v>
      </c>
      <c r="B574" s="163">
        <f t="shared" si="51"/>
        <v>1</v>
      </c>
      <c r="F574" s="111" t="str">
        <f t="shared" si="52"/>
        <v>FSGT227317</v>
      </c>
      <c r="G574" s="230" t="s">
        <v>1433</v>
      </c>
      <c r="H574" s="230" t="s">
        <v>722</v>
      </c>
      <c r="I574" s="230" t="s">
        <v>1387</v>
      </c>
      <c r="J574" s="231">
        <v>71</v>
      </c>
      <c r="K574" s="230" t="s">
        <v>1058</v>
      </c>
      <c r="L574" s="230">
        <v>227317</v>
      </c>
      <c r="M574" s="232">
        <v>26411</v>
      </c>
      <c r="N574" s="230">
        <v>4</v>
      </c>
      <c r="O574" s="163">
        <f t="shared" si="53"/>
        <v>0</v>
      </c>
      <c r="P574" s="163">
        <f t="shared" si="54"/>
        <v>0</v>
      </c>
      <c r="Q574" s="112">
        <v>0</v>
      </c>
    </row>
    <row r="575" spans="1:17" x14ac:dyDescent="0.25">
      <c r="A575" s="166" t="str">
        <f t="shared" si="55"/>
        <v>COGNARD1</v>
      </c>
      <c r="B575" s="163">
        <f t="shared" si="51"/>
        <v>1</v>
      </c>
      <c r="F575" s="111" t="str">
        <f t="shared" si="52"/>
        <v>FSGT488818</v>
      </c>
      <c r="G575" s="230" t="s">
        <v>723</v>
      </c>
      <c r="H575" s="230" t="s">
        <v>125</v>
      </c>
      <c r="I575" s="230" t="s">
        <v>608</v>
      </c>
      <c r="J575" s="231">
        <v>71</v>
      </c>
      <c r="K575" s="230" t="s">
        <v>1058</v>
      </c>
      <c r="L575" s="230">
        <v>488818</v>
      </c>
      <c r="M575" s="232">
        <v>18380</v>
      </c>
      <c r="N575" s="230">
        <v>6</v>
      </c>
      <c r="O575" s="163">
        <f t="shared" si="53"/>
        <v>0</v>
      </c>
      <c r="P575" s="163">
        <f t="shared" si="54"/>
        <v>0</v>
      </c>
      <c r="Q575" s="112">
        <v>0</v>
      </c>
    </row>
    <row r="576" spans="1:17" x14ac:dyDescent="0.25">
      <c r="A576" s="166" t="str">
        <f t="shared" si="55"/>
        <v>COLIN1</v>
      </c>
      <c r="B576" s="163">
        <f t="shared" si="51"/>
        <v>1</v>
      </c>
      <c r="F576" s="111" t="str">
        <f t="shared" si="52"/>
        <v>FSGT422921</v>
      </c>
      <c r="G576" s="230" t="s">
        <v>725</v>
      </c>
      <c r="H576" s="230" t="s">
        <v>260</v>
      </c>
      <c r="I576" s="230" t="s">
        <v>614</v>
      </c>
      <c r="J576" s="231">
        <v>71</v>
      </c>
      <c r="K576" s="230" t="s">
        <v>1058</v>
      </c>
      <c r="L576" s="230">
        <v>422921</v>
      </c>
      <c r="M576" s="232">
        <v>28558</v>
      </c>
      <c r="N576" s="230">
        <v>4</v>
      </c>
      <c r="O576" s="163">
        <f t="shared" si="53"/>
        <v>0</v>
      </c>
      <c r="P576" s="163">
        <f t="shared" si="54"/>
        <v>0</v>
      </c>
      <c r="Q576" s="112">
        <v>0</v>
      </c>
    </row>
    <row r="577" spans="1:17" x14ac:dyDescent="0.25">
      <c r="A577" s="166" t="str">
        <f t="shared" si="55"/>
        <v>COLIN2</v>
      </c>
      <c r="B577" s="163">
        <f t="shared" si="51"/>
        <v>2</v>
      </c>
      <c r="F577" s="111" t="str">
        <f t="shared" si="52"/>
        <v>FSGT229868</v>
      </c>
      <c r="G577" s="230" t="s">
        <v>725</v>
      </c>
      <c r="H577" s="230" t="s">
        <v>95</v>
      </c>
      <c r="I577" s="230" t="s">
        <v>624</v>
      </c>
      <c r="J577" s="231">
        <v>71</v>
      </c>
      <c r="K577" s="230" t="s">
        <v>1058</v>
      </c>
      <c r="L577" s="230">
        <v>229868</v>
      </c>
      <c r="M577" s="232">
        <v>13766</v>
      </c>
      <c r="N577" s="230">
        <v>6</v>
      </c>
      <c r="O577" s="163">
        <f t="shared" si="53"/>
        <v>0</v>
      </c>
      <c r="P577" s="163">
        <f t="shared" si="54"/>
        <v>0</v>
      </c>
      <c r="Q577" s="112">
        <v>0</v>
      </c>
    </row>
    <row r="578" spans="1:17" x14ac:dyDescent="0.25">
      <c r="A578" s="166" t="str">
        <f t="shared" si="55"/>
        <v>COLOMBET1</v>
      </c>
      <c r="B578" s="163">
        <f t="shared" si="51"/>
        <v>1</v>
      </c>
      <c r="F578" s="111" t="str">
        <f t="shared" si="52"/>
        <v>FSGT309781</v>
      </c>
      <c r="G578" s="230" t="s">
        <v>726</v>
      </c>
      <c r="H578" s="230" t="s">
        <v>171</v>
      </c>
      <c r="I578" s="230" t="s">
        <v>616</v>
      </c>
      <c r="J578" s="231">
        <v>71</v>
      </c>
      <c r="K578" s="230" t="s">
        <v>1058</v>
      </c>
      <c r="L578" s="230">
        <v>309781</v>
      </c>
      <c r="M578" s="232">
        <v>24702</v>
      </c>
      <c r="N578" s="230">
        <v>3</v>
      </c>
      <c r="O578" s="163">
        <f t="shared" si="53"/>
        <v>0</v>
      </c>
      <c r="P578" s="163">
        <f t="shared" si="54"/>
        <v>0</v>
      </c>
      <c r="Q578" s="112">
        <v>0</v>
      </c>
    </row>
    <row r="579" spans="1:17" x14ac:dyDescent="0.25">
      <c r="A579" s="166" t="str">
        <f t="shared" si="55"/>
        <v>COLUSSI1</v>
      </c>
      <c r="B579" s="163">
        <f t="shared" si="51"/>
        <v>1</v>
      </c>
      <c r="F579" s="111" t="str">
        <f t="shared" si="52"/>
        <v>FSGT55476681</v>
      </c>
      <c r="G579" s="230" t="s">
        <v>727</v>
      </c>
      <c r="H579" s="230" t="s">
        <v>138</v>
      </c>
      <c r="I579" s="230" t="s">
        <v>608</v>
      </c>
      <c r="J579" s="231">
        <v>71</v>
      </c>
      <c r="K579" s="230" t="s">
        <v>1058</v>
      </c>
      <c r="L579" s="230">
        <v>55476681</v>
      </c>
      <c r="M579" s="232">
        <v>21993</v>
      </c>
      <c r="N579" s="230">
        <v>4</v>
      </c>
      <c r="O579" s="163">
        <f t="shared" si="53"/>
        <v>0</v>
      </c>
      <c r="P579" s="163">
        <f t="shared" si="54"/>
        <v>0</v>
      </c>
      <c r="Q579" s="112">
        <v>0</v>
      </c>
    </row>
    <row r="580" spans="1:17" x14ac:dyDescent="0.25">
      <c r="A580" s="166" t="str">
        <f t="shared" si="55"/>
        <v>CORDIER1</v>
      </c>
      <c r="B580" s="163">
        <f t="shared" si="51"/>
        <v>1</v>
      </c>
      <c r="F580" s="111" t="str">
        <f t="shared" si="52"/>
        <v>FSGT230010</v>
      </c>
      <c r="G580" s="230" t="s">
        <v>728</v>
      </c>
      <c r="H580" s="230" t="s">
        <v>857</v>
      </c>
      <c r="I580" s="230" t="s">
        <v>678</v>
      </c>
      <c r="J580" s="231">
        <v>71</v>
      </c>
      <c r="K580" s="230" t="s">
        <v>1058</v>
      </c>
      <c r="L580" s="230">
        <v>230010</v>
      </c>
      <c r="M580" s="232">
        <v>22747</v>
      </c>
      <c r="N580" s="230" t="s">
        <v>14</v>
      </c>
      <c r="O580" s="163" t="str">
        <f t="shared" si="53"/>
        <v>F</v>
      </c>
      <c r="P580" s="163">
        <f t="shared" si="54"/>
        <v>0</v>
      </c>
      <c r="Q580" s="112">
        <v>0</v>
      </c>
    </row>
    <row r="581" spans="1:17" x14ac:dyDescent="0.25">
      <c r="A581" s="166" t="str">
        <f t="shared" si="55"/>
        <v>CORDIER2</v>
      </c>
      <c r="B581" s="163">
        <f t="shared" si="51"/>
        <v>2</v>
      </c>
      <c r="F581" s="111" t="str">
        <f t="shared" si="52"/>
        <v>FSGT432454</v>
      </c>
      <c r="G581" s="230" t="s">
        <v>728</v>
      </c>
      <c r="H581" s="230" t="s">
        <v>729</v>
      </c>
      <c r="I581" s="230" t="s">
        <v>621</v>
      </c>
      <c r="J581" s="231">
        <v>71</v>
      </c>
      <c r="K581" s="230" t="s">
        <v>1058</v>
      </c>
      <c r="L581" s="230">
        <v>432454</v>
      </c>
      <c r="M581" s="232">
        <v>26955</v>
      </c>
      <c r="N581" s="230">
        <v>4</v>
      </c>
      <c r="O581" s="163">
        <f t="shared" si="53"/>
        <v>0</v>
      </c>
      <c r="P581" s="163">
        <f t="shared" si="54"/>
        <v>0</v>
      </c>
      <c r="Q581" s="112">
        <v>0</v>
      </c>
    </row>
    <row r="582" spans="1:17" x14ac:dyDescent="0.25">
      <c r="A582" s="166" t="str">
        <f t="shared" si="55"/>
        <v>CORDIER3</v>
      </c>
      <c r="B582" s="163">
        <f t="shared" si="51"/>
        <v>3</v>
      </c>
      <c r="F582" s="111" t="str">
        <f t="shared" si="52"/>
        <v>FSGT366908</v>
      </c>
      <c r="G582" s="230" t="s">
        <v>728</v>
      </c>
      <c r="H582" s="230" t="s">
        <v>27</v>
      </c>
      <c r="I582" s="230" t="s">
        <v>624</v>
      </c>
      <c r="J582" s="231">
        <v>71</v>
      </c>
      <c r="K582" s="230" t="s">
        <v>1058</v>
      </c>
      <c r="L582" s="230">
        <v>366908</v>
      </c>
      <c r="M582" s="232">
        <v>22267</v>
      </c>
      <c r="N582" s="230">
        <v>5</v>
      </c>
      <c r="O582" s="163">
        <f t="shared" si="53"/>
        <v>0</v>
      </c>
      <c r="P582" s="163">
        <f t="shared" si="54"/>
        <v>0</v>
      </c>
      <c r="Q582" s="112">
        <v>0</v>
      </c>
    </row>
    <row r="583" spans="1:17" x14ac:dyDescent="0.25">
      <c r="A583" s="166" t="str">
        <f t="shared" si="55"/>
        <v>CORNE1</v>
      </c>
      <c r="B583" s="163">
        <f t="shared" si="51"/>
        <v>1</v>
      </c>
      <c r="F583" s="111" t="str">
        <f t="shared" si="52"/>
        <v>FSGT55483244</v>
      </c>
      <c r="G583" s="230" t="s">
        <v>1434</v>
      </c>
      <c r="H583" s="230" t="s">
        <v>730</v>
      </c>
      <c r="I583" s="230" t="s">
        <v>1387</v>
      </c>
      <c r="J583" s="231">
        <v>71</v>
      </c>
      <c r="K583" s="230" t="s">
        <v>1058</v>
      </c>
      <c r="L583" s="230">
        <v>55483244</v>
      </c>
      <c r="M583" s="232">
        <v>36839</v>
      </c>
      <c r="N583" s="230" t="s">
        <v>4</v>
      </c>
      <c r="O583" s="163">
        <f t="shared" si="53"/>
        <v>0</v>
      </c>
      <c r="P583" s="163" t="str">
        <f t="shared" si="54"/>
        <v>M</v>
      </c>
      <c r="Q583" s="112">
        <v>0</v>
      </c>
    </row>
    <row r="584" spans="1:17" x14ac:dyDescent="0.25">
      <c r="A584" s="166" t="str">
        <f t="shared" si="55"/>
        <v>CORONA1</v>
      </c>
      <c r="B584" s="163">
        <f t="shared" si="51"/>
        <v>1</v>
      </c>
      <c r="F584" s="111" t="str">
        <f t="shared" si="52"/>
        <v>FSGT313788</v>
      </c>
      <c r="G584" s="230" t="s">
        <v>1752</v>
      </c>
      <c r="H584" s="230" t="s">
        <v>289</v>
      </c>
      <c r="I584" s="230" t="s">
        <v>608</v>
      </c>
      <c r="J584" s="231">
        <v>71</v>
      </c>
      <c r="K584" s="230" t="s">
        <v>1058</v>
      </c>
      <c r="L584" s="230">
        <v>313788</v>
      </c>
      <c r="M584" s="232">
        <v>21803</v>
      </c>
      <c r="N584" s="230">
        <v>5</v>
      </c>
      <c r="O584" s="163">
        <f t="shared" si="53"/>
        <v>0</v>
      </c>
      <c r="P584" s="163">
        <f t="shared" si="54"/>
        <v>0</v>
      </c>
      <c r="Q584" s="112">
        <v>0</v>
      </c>
    </row>
    <row r="585" spans="1:17" x14ac:dyDescent="0.25">
      <c r="A585" s="166" t="str">
        <f t="shared" si="55"/>
        <v>CORRE1</v>
      </c>
      <c r="B585" s="163">
        <f t="shared" si="51"/>
        <v>1</v>
      </c>
      <c r="F585" s="111" t="str">
        <f t="shared" si="52"/>
        <v>FSGT484986</v>
      </c>
      <c r="G585" s="230" t="s">
        <v>1753</v>
      </c>
      <c r="H585" s="230" t="s">
        <v>115</v>
      </c>
      <c r="I585" s="230" t="s">
        <v>1390</v>
      </c>
      <c r="J585" s="231">
        <v>71</v>
      </c>
      <c r="K585" s="230" t="s">
        <v>1058</v>
      </c>
      <c r="L585" s="230">
        <v>484986</v>
      </c>
      <c r="M585" s="232">
        <v>28917</v>
      </c>
      <c r="N585" s="230">
        <v>3</v>
      </c>
      <c r="O585" s="163">
        <f t="shared" si="53"/>
        <v>0</v>
      </c>
      <c r="P585" s="163">
        <f t="shared" si="54"/>
        <v>0</v>
      </c>
      <c r="Q585" s="112">
        <v>0</v>
      </c>
    </row>
    <row r="586" spans="1:17" x14ac:dyDescent="0.25">
      <c r="A586" s="166" t="str">
        <f t="shared" si="55"/>
        <v>CORTOT1</v>
      </c>
      <c r="B586" s="163">
        <f t="shared" si="51"/>
        <v>1</v>
      </c>
      <c r="F586" s="111" t="str">
        <f t="shared" si="52"/>
        <v>FSGT227318</v>
      </c>
      <c r="G586" s="230" t="s">
        <v>1091</v>
      </c>
      <c r="H586" s="230" t="s">
        <v>223</v>
      </c>
      <c r="I586" s="230" t="s">
        <v>632</v>
      </c>
      <c r="J586" s="231">
        <v>71</v>
      </c>
      <c r="K586" s="230" t="s">
        <v>1058</v>
      </c>
      <c r="L586" s="230">
        <v>227318</v>
      </c>
      <c r="M586" s="232">
        <v>30155</v>
      </c>
      <c r="N586" s="230">
        <v>3</v>
      </c>
      <c r="O586" s="163">
        <f t="shared" si="53"/>
        <v>0</v>
      </c>
      <c r="P586" s="163">
        <f t="shared" si="54"/>
        <v>0</v>
      </c>
      <c r="Q586" s="112">
        <v>0</v>
      </c>
    </row>
    <row r="587" spans="1:17" x14ac:dyDescent="0.25">
      <c r="A587" s="166" t="str">
        <f t="shared" si="55"/>
        <v>COSTA1</v>
      </c>
      <c r="B587" s="163">
        <f t="shared" si="51"/>
        <v>1</v>
      </c>
      <c r="F587" s="111" t="str">
        <f t="shared" si="52"/>
        <v>FSGT235870</v>
      </c>
      <c r="G587" s="230" t="s">
        <v>1684</v>
      </c>
      <c r="H587" s="230" t="s">
        <v>95</v>
      </c>
      <c r="I587" s="230" t="s">
        <v>19</v>
      </c>
      <c r="J587" s="231">
        <v>71</v>
      </c>
      <c r="K587" s="230" t="s">
        <v>1058</v>
      </c>
      <c r="L587" s="230">
        <v>235870</v>
      </c>
      <c r="M587" s="232">
        <v>26017</v>
      </c>
      <c r="N587" s="230">
        <v>2</v>
      </c>
      <c r="O587" s="163">
        <f t="shared" si="53"/>
        <v>0</v>
      </c>
      <c r="P587" s="163">
        <f t="shared" si="54"/>
        <v>0</v>
      </c>
      <c r="Q587" s="112">
        <v>0</v>
      </c>
    </row>
    <row r="588" spans="1:17" x14ac:dyDescent="0.25">
      <c r="A588" s="166" t="str">
        <f t="shared" si="55"/>
        <v>COTE1</v>
      </c>
      <c r="B588" s="163">
        <f t="shared" si="51"/>
        <v>1</v>
      </c>
      <c r="F588" s="111" t="str">
        <f t="shared" si="52"/>
        <v>FSGT230011</v>
      </c>
      <c r="G588" s="230" t="s">
        <v>731</v>
      </c>
      <c r="H588" s="230" t="s">
        <v>81</v>
      </c>
      <c r="I588" s="230" t="s">
        <v>678</v>
      </c>
      <c r="J588" s="231">
        <v>71</v>
      </c>
      <c r="K588" s="230" t="s">
        <v>1058</v>
      </c>
      <c r="L588" s="230">
        <v>230011</v>
      </c>
      <c r="M588" s="232">
        <v>20900</v>
      </c>
      <c r="N588" s="230">
        <v>5</v>
      </c>
      <c r="O588" s="163">
        <f t="shared" si="53"/>
        <v>0</v>
      </c>
      <c r="P588" s="163">
        <f t="shared" si="54"/>
        <v>0</v>
      </c>
      <c r="Q588" s="112">
        <v>0</v>
      </c>
    </row>
    <row r="589" spans="1:17" x14ac:dyDescent="0.25">
      <c r="A589" s="166" t="str">
        <f t="shared" si="55"/>
        <v>COTE2</v>
      </c>
      <c r="B589" s="163">
        <f t="shared" si="51"/>
        <v>2</v>
      </c>
      <c r="F589" s="111" t="str">
        <f t="shared" si="52"/>
        <v>FSGT237423</v>
      </c>
      <c r="G589" s="230" t="s">
        <v>731</v>
      </c>
      <c r="H589" s="230" t="s">
        <v>270</v>
      </c>
      <c r="I589" s="230" t="s">
        <v>678</v>
      </c>
      <c r="J589" s="231">
        <v>71</v>
      </c>
      <c r="K589" s="230" t="s">
        <v>1058</v>
      </c>
      <c r="L589" s="230">
        <v>237423</v>
      </c>
      <c r="M589" s="232">
        <v>21194</v>
      </c>
      <c r="N589" s="230" t="s">
        <v>14</v>
      </c>
      <c r="O589" s="163" t="str">
        <f t="shared" si="53"/>
        <v>F</v>
      </c>
      <c r="P589" s="163">
        <f t="shared" si="54"/>
        <v>0</v>
      </c>
      <c r="Q589" s="112">
        <v>0</v>
      </c>
    </row>
    <row r="590" spans="1:17" x14ac:dyDescent="0.25">
      <c r="A590" s="166" t="str">
        <f t="shared" si="55"/>
        <v>COUCKUYT1</v>
      </c>
      <c r="B590" s="163">
        <f t="shared" ref="B590:B653" si="56">IF(G590&lt;&gt;G589,1,(B589+1))</f>
        <v>1</v>
      </c>
      <c r="F590" s="111" t="str">
        <f t="shared" ref="F590:F653" si="57">CONCATENATE(K590,L590)</f>
        <v>FSGT227360</v>
      </c>
      <c r="G590" s="230" t="s">
        <v>1435</v>
      </c>
      <c r="H590" s="230" t="s">
        <v>626</v>
      </c>
      <c r="I590" s="230" t="s">
        <v>1387</v>
      </c>
      <c r="J590" s="231">
        <v>71</v>
      </c>
      <c r="K590" s="230" t="s">
        <v>1058</v>
      </c>
      <c r="L590" s="230">
        <v>227360</v>
      </c>
      <c r="M590" s="232">
        <v>20056</v>
      </c>
      <c r="N590" s="230">
        <v>5</v>
      </c>
      <c r="O590" s="163">
        <f t="shared" si="53"/>
        <v>0</v>
      </c>
      <c r="P590" s="163">
        <f t="shared" si="54"/>
        <v>0</v>
      </c>
      <c r="Q590" s="112">
        <v>0</v>
      </c>
    </row>
    <row r="591" spans="1:17" x14ac:dyDescent="0.25">
      <c r="A591" s="166" t="str">
        <f t="shared" si="55"/>
        <v>COUCKUYT2</v>
      </c>
      <c r="B591" s="163">
        <f t="shared" si="56"/>
        <v>2</v>
      </c>
      <c r="F591" s="111" t="str">
        <f t="shared" si="57"/>
        <v>FSGT227320</v>
      </c>
      <c r="G591" s="230" t="s">
        <v>1435</v>
      </c>
      <c r="H591" s="230" t="s">
        <v>520</v>
      </c>
      <c r="I591" s="230" t="s">
        <v>1387</v>
      </c>
      <c r="J591" s="231">
        <v>71</v>
      </c>
      <c r="K591" s="230" t="s">
        <v>1058</v>
      </c>
      <c r="L591" s="230">
        <v>227320</v>
      </c>
      <c r="M591" s="232">
        <v>33095</v>
      </c>
      <c r="N591" s="230">
        <v>4</v>
      </c>
      <c r="O591" s="163">
        <f t="shared" ref="O591:O654" si="58">IF(N591="F","F",0)</f>
        <v>0</v>
      </c>
      <c r="P591" s="163">
        <f t="shared" ref="P591:P654" si="59">IF(N591="M","M",0)</f>
        <v>0</v>
      </c>
      <c r="Q591" s="112">
        <v>0</v>
      </c>
    </row>
    <row r="592" spans="1:17" x14ac:dyDescent="0.25">
      <c r="A592" s="166" t="str">
        <f t="shared" si="55"/>
        <v>COUETOUX1</v>
      </c>
      <c r="B592" s="163">
        <f t="shared" si="56"/>
        <v>1</v>
      </c>
      <c r="F592" s="111" t="str">
        <f t="shared" si="57"/>
        <v>FSGT301844</v>
      </c>
      <c r="G592" s="230" t="s">
        <v>1436</v>
      </c>
      <c r="H592" s="230" t="s">
        <v>44</v>
      </c>
      <c r="I592" s="230" t="s">
        <v>1390</v>
      </c>
      <c r="J592" s="231">
        <v>71</v>
      </c>
      <c r="K592" s="230" t="s">
        <v>1058</v>
      </c>
      <c r="L592" s="230">
        <v>301844</v>
      </c>
      <c r="M592" s="232">
        <v>27662</v>
      </c>
      <c r="N592" s="230">
        <v>2</v>
      </c>
      <c r="O592" s="163">
        <f t="shared" si="58"/>
        <v>0</v>
      </c>
      <c r="P592" s="163">
        <f t="shared" si="59"/>
        <v>0</v>
      </c>
      <c r="Q592" s="112">
        <v>0</v>
      </c>
    </row>
    <row r="593" spans="1:17" x14ac:dyDescent="0.25">
      <c r="A593" s="166" t="str">
        <f t="shared" si="55"/>
        <v>COULON1</v>
      </c>
      <c r="B593" s="163">
        <f t="shared" si="56"/>
        <v>1</v>
      </c>
      <c r="F593" s="111" t="str">
        <f t="shared" si="57"/>
        <v>FSGT229921</v>
      </c>
      <c r="G593" s="230" t="s">
        <v>1916</v>
      </c>
      <c r="H593" s="230" t="s">
        <v>732</v>
      </c>
      <c r="I593" s="230" t="s">
        <v>668</v>
      </c>
      <c r="J593" s="231">
        <v>71</v>
      </c>
      <c r="K593" s="230" t="s">
        <v>1058</v>
      </c>
      <c r="L593" s="230">
        <v>229921</v>
      </c>
      <c r="M593" s="232">
        <v>22771</v>
      </c>
      <c r="N593" s="230">
        <v>5</v>
      </c>
      <c r="O593" s="163">
        <f t="shared" si="58"/>
        <v>0</v>
      </c>
      <c r="P593" s="163">
        <f t="shared" si="59"/>
        <v>0</v>
      </c>
      <c r="Q593" s="112">
        <v>0</v>
      </c>
    </row>
    <row r="594" spans="1:17" x14ac:dyDescent="0.25">
      <c r="A594" s="166" t="str">
        <f t="shared" si="55"/>
        <v>COULON 1</v>
      </c>
      <c r="B594" s="163">
        <f t="shared" si="56"/>
        <v>1</v>
      </c>
      <c r="F594" s="111" t="str">
        <f t="shared" si="57"/>
        <v>FSGT55486061</v>
      </c>
      <c r="G594" s="230" t="s">
        <v>1774</v>
      </c>
      <c r="H594" s="230" t="s">
        <v>1772</v>
      </c>
      <c r="I594" s="230" t="s">
        <v>1387</v>
      </c>
      <c r="J594" s="231">
        <v>71</v>
      </c>
      <c r="K594" s="230" t="s">
        <v>1058</v>
      </c>
      <c r="L594" s="230">
        <v>55486061</v>
      </c>
      <c r="M594" s="232">
        <v>36451</v>
      </c>
      <c r="N594" s="230">
        <v>5</v>
      </c>
      <c r="O594" s="163">
        <f t="shared" si="58"/>
        <v>0</v>
      </c>
      <c r="P594" s="163">
        <f t="shared" si="59"/>
        <v>0</v>
      </c>
      <c r="Q594" s="112">
        <v>0</v>
      </c>
    </row>
    <row r="595" spans="1:17" x14ac:dyDescent="0.25">
      <c r="A595" s="166" t="str">
        <f t="shared" si="55"/>
        <v>COULON 2</v>
      </c>
      <c r="B595" s="163">
        <f t="shared" si="56"/>
        <v>2</v>
      </c>
      <c r="F595" s="111" t="str">
        <f t="shared" si="57"/>
        <v>FSGT364560</v>
      </c>
      <c r="G595" s="230" t="s">
        <v>1774</v>
      </c>
      <c r="H595" s="230" t="s">
        <v>1917</v>
      </c>
      <c r="I595" s="230" t="s">
        <v>668</v>
      </c>
      <c r="J595" s="231">
        <v>71</v>
      </c>
      <c r="K595" s="230" t="s">
        <v>1058</v>
      </c>
      <c r="L595" s="230">
        <v>364560</v>
      </c>
      <c r="M595" s="232">
        <v>36457</v>
      </c>
      <c r="N595" s="230">
        <v>5</v>
      </c>
      <c r="O595" s="163">
        <f t="shared" si="58"/>
        <v>0</v>
      </c>
      <c r="P595" s="163">
        <f t="shared" si="59"/>
        <v>0</v>
      </c>
      <c r="Q595" s="112">
        <v>0</v>
      </c>
    </row>
    <row r="596" spans="1:17" x14ac:dyDescent="0.25">
      <c r="A596" s="166" t="str">
        <f t="shared" si="55"/>
        <v>COUREAU1</v>
      </c>
      <c r="B596" s="163">
        <f t="shared" si="56"/>
        <v>1</v>
      </c>
      <c r="F596" s="111" t="str">
        <f t="shared" si="57"/>
        <v>FSGT233455</v>
      </c>
      <c r="G596" s="230" t="s">
        <v>733</v>
      </c>
      <c r="H596" s="230" t="s">
        <v>33</v>
      </c>
      <c r="I596" s="230" t="s">
        <v>711</v>
      </c>
      <c r="J596" s="231">
        <v>71</v>
      </c>
      <c r="K596" s="230" t="s">
        <v>1058</v>
      </c>
      <c r="L596" s="230">
        <v>233455</v>
      </c>
      <c r="M596" s="232">
        <v>23341</v>
      </c>
      <c r="N596" s="230">
        <v>4</v>
      </c>
      <c r="O596" s="163">
        <f t="shared" si="58"/>
        <v>0</v>
      </c>
      <c r="P596" s="163">
        <f t="shared" si="59"/>
        <v>0</v>
      </c>
      <c r="Q596" s="112">
        <v>0</v>
      </c>
    </row>
    <row r="597" spans="1:17" x14ac:dyDescent="0.25">
      <c r="A597" s="166" t="str">
        <f t="shared" si="55"/>
        <v>COUREAU2</v>
      </c>
      <c r="B597" s="163">
        <f t="shared" si="56"/>
        <v>2</v>
      </c>
      <c r="F597" s="111" t="str">
        <f t="shared" si="57"/>
        <v>FSGT233466</v>
      </c>
      <c r="G597" s="230" t="s">
        <v>733</v>
      </c>
      <c r="H597" s="230" t="s">
        <v>734</v>
      </c>
      <c r="I597" s="230" t="s">
        <v>711</v>
      </c>
      <c r="J597" s="231">
        <v>71</v>
      </c>
      <c r="K597" s="230" t="s">
        <v>1058</v>
      </c>
      <c r="L597" s="230">
        <v>233466</v>
      </c>
      <c r="M597" s="232">
        <v>24036</v>
      </c>
      <c r="N597" s="230">
        <v>6</v>
      </c>
      <c r="O597" s="163">
        <f t="shared" si="58"/>
        <v>0</v>
      </c>
      <c r="P597" s="163">
        <f t="shared" si="59"/>
        <v>0</v>
      </c>
      <c r="Q597" s="112">
        <v>0</v>
      </c>
    </row>
    <row r="598" spans="1:17" x14ac:dyDescent="0.25">
      <c r="A598" s="166" t="str">
        <f t="shared" si="55"/>
        <v>COURTALON1</v>
      </c>
      <c r="B598" s="163">
        <f t="shared" si="56"/>
        <v>1</v>
      </c>
      <c r="F598" s="111" t="str">
        <f t="shared" si="57"/>
        <v>FSGT228928</v>
      </c>
      <c r="G598" s="230" t="s">
        <v>1661</v>
      </c>
      <c r="H598" s="230" t="s">
        <v>646</v>
      </c>
      <c r="I598" s="230" t="s">
        <v>1421</v>
      </c>
      <c r="J598" s="231">
        <v>71</v>
      </c>
      <c r="K598" s="230" t="s">
        <v>1058</v>
      </c>
      <c r="L598" s="230">
        <v>228928</v>
      </c>
      <c r="M598" s="232">
        <v>33509</v>
      </c>
      <c r="N598" s="230">
        <v>4</v>
      </c>
      <c r="O598" s="163">
        <f t="shared" si="58"/>
        <v>0</v>
      </c>
      <c r="P598" s="163">
        <f t="shared" si="59"/>
        <v>0</v>
      </c>
      <c r="Q598" s="112">
        <v>0</v>
      </c>
    </row>
    <row r="599" spans="1:17" x14ac:dyDescent="0.25">
      <c r="A599" s="166" t="str">
        <f t="shared" si="55"/>
        <v>COUSIN1</v>
      </c>
      <c r="B599" s="163">
        <f t="shared" si="56"/>
        <v>1</v>
      </c>
      <c r="F599" s="111" t="str">
        <f t="shared" si="57"/>
        <v>FSGT55477637</v>
      </c>
      <c r="G599" s="230" t="s">
        <v>1437</v>
      </c>
      <c r="H599" s="230" t="s">
        <v>1438</v>
      </c>
      <c r="I599" s="230" t="s">
        <v>1387</v>
      </c>
      <c r="J599" s="231">
        <v>71</v>
      </c>
      <c r="K599" s="230" t="s">
        <v>1058</v>
      </c>
      <c r="L599" s="230">
        <v>55477637</v>
      </c>
      <c r="M599" s="232">
        <v>23034</v>
      </c>
      <c r="N599" s="230" t="s">
        <v>14</v>
      </c>
      <c r="O599" s="163" t="str">
        <f t="shared" si="58"/>
        <v>F</v>
      </c>
      <c r="P599" s="163">
        <f t="shared" si="59"/>
        <v>0</v>
      </c>
      <c r="Q599" s="112">
        <v>0</v>
      </c>
    </row>
    <row r="600" spans="1:17" x14ac:dyDescent="0.25">
      <c r="A600" s="166" t="str">
        <f t="shared" si="55"/>
        <v>COUSIN2</v>
      </c>
      <c r="B600" s="163">
        <f t="shared" si="56"/>
        <v>2</v>
      </c>
      <c r="F600" s="111" t="str">
        <f t="shared" si="57"/>
        <v>FSGT55477638</v>
      </c>
      <c r="G600" s="230" t="s">
        <v>1437</v>
      </c>
      <c r="H600" s="230" t="s">
        <v>26</v>
      </c>
      <c r="I600" s="230" t="s">
        <v>1387</v>
      </c>
      <c r="J600" s="231">
        <v>71</v>
      </c>
      <c r="K600" s="230" t="s">
        <v>1058</v>
      </c>
      <c r="L600" s="230">
        <v>55477638</v>
      </c>
      <c r="M600" s="232">
        <v>17679</v>
      </c>
      <c r="N600" s="230">
        <v>6</v>
      </c>
      <c r="O600" s="163">
        <f t="shared" si="58"/>
        <v>0</v>
      </c>
      <c r="P600" s="163">
        <f t="shared" si="59"/>
        <v>0</v>
      </c>
      <c r="Q600" s="112">
        <v>0</v>
      </c>
    </row>
    <row r="601" spans="1:17" x14ac:dyDescent="0.25">
      <c r="A601" s="166" t="str">
        <f t="shared" si="55"/>
        <v>CREUZENET1</v>
      </c>
      <c r="B601" s="163">
        <f t="shared" si="56"/>
        <v>1</v>
      </c>
      <c r="F601" s="111" t="str">
        <f t="shared" si="57"/>
        <v>FSGT55542628</v>
      </c>
      <c r="G601" s="230" t="s">
        <v>735</v>
      </c>
      <c r="H601" s="230" t="s">
        <v>125</v>
      </c>
      <c r="I601" s="230" t="s">
        <v>629</v>
      </c>
      <c r="J601" s="231">
        <v>71</v>
      </c>
      <c r="K601" s="230" t="s">
        <v>1058</v>
      </c>
      <c r="L601" s="230">
        <v>55542628</v>
      </c>
      <c r="M601" s="232">
        <v>24738</v>
      </c>
      <c r="N601" s="230">
        <v>3</v>
      </c>
      <c r="O601" s="163">
        <f t="shared" si="58"/>
        <v>0</v>
      </c>
      <c r="P601" s="163">
        <f t="shared" si="59"/>
        <v>0</v>
      </c>
      <c r="Q601" s="112">
        <v>0</v>
      </c>
    </row>
    <row r="602" spans="1:17" x14ac:dyDescent="0.25">
      <c r="A602" s="166" t="str">
        <f t="shared" si="55"/>
        <v>CREUZENET2</v>
      </c>
      <c r="B602" s="163">
        <f t="shared" si="56"/>
        <v>2</v>
      </c>
      <c r="F602" s="111" t="str">
        <f t="shared" si="57"/>
        <v>FSGT236016</v>
      </c>
      <c r="G602" s="230" t="s">
        <v>735</v>
      </c>
      <c r="H602" s="230" t="s">
        <v>736</v>
      </c>
      <c r="I602" s="230" t="s">
        <v>629</v>
      </c>
      <c r="J602" s="231">
        <v>71</v>
      </c>
      <c r="K602" s="230" t="s">
        <v>1058</v>
      </c>
      <c r="L602" s="230">
        <v>236016</v>
      </c>
      <c r="M602" s="232">
        <v>25342</v>
      </c>
      <c r="N602" s="230" t="s">
        <v>14</v>
      </c>
      <c r="O602" s="163" t="str">
        <f t="shared" si="58"/>
        <v>F</v>
      </c>
      <c r="P602" s="163">
        <f t="shared" si="59"/>
        <v>0</v>
      </c>
      <c r="Q602" s="112">
        <v>0</v>
      </c>
    </row>
    <row r="603" spans="1:17" x14ac:dyDescent="0.25">
      <c r="A603" s="166" t="str">
        <f t="shared" si="55"/>
        <v>CURTIL1</v>
      </c>
      <c r="B603" s="163">
        <f t="shared" si="56"/>
        <v>1</v>
      </c>
      <c r="F603" s="111" t="str">
        <f t="shared" si="57"/>
        <v>FSGT55479440</v>
      </c>
      <c r="G603" s="230" t="s">
        <v>1685</v>
      </c>
      <c r="H603" s="230" t="s">
        <v>517</v>
      </c>
      <c r="I603" s="230" t="s">
        <v>668</v>
      </c>
      <c r="J603" s="231">
        <v>71</v>
      </c>
      <c r="K603" s="230" t="s">
        <v>1058</v>
      </c>
      <c r="L603" s="230">
        <v>55479440</v>
      </c>
      <c r="M603" s="232">
        <v>33559</v>
      </c>
      <c r="N603" s="230">
        <v>3</v>
      </c>
      <c r="O603" s="163">
        <f t="shared" si="58"/>
        <v>0</v>
      </c>
      <c r="P603" s="163">
        <f t="shared" si="59"/>
        <v>0</v>
      </c>
      <c r="Q603" s="112">
        <v>0</v>
      </c>
    </row>
    <row r="604" spans="1:17" x14ac:dyDescent="0.25">
      <c r="A604" s="166" t="str">
        <f t="shared" si="55"/>
        <v>CURTIL2</v>
      </c>
      <c r="B604" s="163">
        <f t="shared" si="56"/>
        <v>2</v>
      </c>
      <c r="F604" s="111" t="str">
        <f t="shared" si="57"/>
        <v>FSGT155013</v>
      </c>
      <c r="G604" s="230" t="s">
        <v>1685</v>
      </c>
      <c r="H604" s="230" t="s">
        <v>209</v>
      </c>
      <c r="I604" s="230" t="s">
        <v>668</v>
      </c>
      <c r="J604" s="231">
        <v>71</v>
      </c>
      <c r="K604" s="230" t="s">
        <v>1058</v>
      </c>
      <c r="L604" s="230">
        <v>155013</v>
      </c>
      <c r="M604" s="232">
        <v>23656</v>
      </c>
      <c r="N604" s="230">
        <v>3</v>
      </c>
      <c r="O604" s="163">
        <f t="shared" si="58"/>
        <v>0</v>
      </c>
      <c r="P604" s="163">
        <f t="shared" si="59"/>
        <v>0</v>
      </c>
      <c r="Q604" s="112">
        <v>0</v>
      </c>
    </row>
    <row r="605" spans="1:17" x14ac:dyDescent="0.25">
      <c r="A605" s="166" t="str">
        <f t="shared" ref="A605:A668" si="60">CONCATENATE(G605,B605)</f>
        <v>DA SILVA1</v>
      </c>
      <c r="B605" s="163">
        <f t="shared" si="56"/>
        <v>1</v>
      </c>
      <c r="F605" s="111" t="str">
        <f t="shared" si="57"/>
        <v>FSGT238882</v>
      </c>
      <c r="G605" s="230" t="s">
        <v>737</v>
      </c>
      <c r="H605" s="230" t="s">
        <v>187</v>
      </c>
      <c r="I605" s="230" t="s">
        <v>605</v>
      </c>
      <c r="J605" s="231">
        <v>71</v>
      </c>
      <c r="K605" s="230" t="s">
        <v>1058</v>
      </c>
      <c r="L605" s="230">
        <v>238882</v>
      </c>
      <c r="M605" s="232">
        <v>23033</v>
      </c>
      <c r="N605" s="230">
        <v>3</v>
      </c>
      <c r="O605" s="163">
        <f t="shared" si="58"/>
        <v>0</v>
      </c>
      <c r="P605" s="163">
        <f t="shared" si="59"/>
        <v>0</v>
      </c>
      <c r="Q605" s="112">
        <v>0</v>
      </c>
    </row>
    <row r="606" spans="1:17" x14ac:dyDescent="0.25">
      <c r="A606" s="166" t="str">
        <f t="shared" si="60"/>
        <v>DA SILVA2</v>
      </c>
      <c r="B606" s="163">
        <f t="shared" si="56"/>
        <v>2</v>
      </c>
      <c r="F606" s="111" t="str">
        <f t="shared" si="57"/>
        <v>FSGT235418</v>
      </c>
      <c r="G606" s="230" t="s">
        <v>737</v>
      </c>
      <c r="H606" s="230" t="s">
        <v>1662</v>
      </c>
      <c r="I606" s="230" t="s">
        <v>668</v>
      </c>
      <c r="J606" s="231">
        <v>71</v>
      </c>
      <c r="K606" s="230" t="s">
        <v>1058</v>
      </c>
      <c r="L606" s="230">
        <v>235418</v>
      </c>
      <c r="M606" s="232">
        <v>25120</v>
      </c>
      <c r="N606" s="230">
        <v>4</v>
      </c>
      <c r="O606" s="163">
        <f t="shared" si="58"/>
        <v>0</v>
      </c>
      <c r="P606" s="163">
        <f t="shared" si="59"/>
        <v>0</v>
      </c>
      <c r="Q606" s="112">
        <v>0</v>
      </c>
    </row>
    <row r="607" spans="1:17" x14ac:dyDescent="0.25">
      <c r="A607" s="166" t="str">
        <f t="shared" si="60"/>
        <v>DA SILVA3</v>
      </c>
      <c r="B607" s="163">
        <f t="shared" si="56"/>
        <v>3</v>
      </c>
      <c r="F607" s="111" t="str">
        <f t="shared" si="57"/>
        <v>FSGT55480901</v>
      </c>
      <c r="G607" s="230" t="s">
        <v>737</v>
      </c>
      <c r="H607" s="230" t="s">
        <v>519</v>
      </c>
      <c r="I607" s="230" t="s">
        <v>605</v>
      </c>
      <c r="J607" s="231">
        <v>71</v>
      </c>
      <c r="K607" s="230" t="s">
        <v>1058</v>
      </c>
      <c r="L607" s="230">
        <v>55480901</v>
      </c>
      <c r="M607" s="232">
        <v>25574</v>
      </c>
      <c r="N607" s="230">
        <v>3</v>
      </c>
      <c r="O607" s="163">
        <f t="shared" si="58"/>
        <v>0</v>
      </c>
      <c r="P607" s="163">
        <f t="shared" si="59"/>
        <v>0</v>
      </c>
      <c r="Q607" s="112">
        <v>0</v>
      </c>
    </row>
    <row r="608" spans="1:17" x14ac:dyDescent="0.25">
      <c r="A608" s="166" t="str">
        <f t="shared" si="60"/>
        <v>DA SILVA4</v>
      </c>
      <c r="B608" s="163">
        <f t="shared" si="56"/>
        <v>4</v>
      </c>
      <c r="F608" s="111" t="str">
        <f t="shared" si="57"/>
        <v>FSGT229870</v>
      </c>
      <c r="G608" s="230" t="s">
        <v>737</v>
      </c>
      <c r="H608" s="230" t="s">
        <v>519</v>
      </c>
      <c r="I608" s="230" t="s">
        <v>624</v>
      </c>
      <c r="J608" s="231">
        <v>71</v>
      </c>
      <c r="K608" s="230" t="s">
        <v>1058</v>
      </c>
      <c r="L608" s="230">
        <v>229870</v>
      </c>
      <c r="M608" s="232">
        <v>25575</v>
      </c>
      <c r="N608" s="230">
        <v>3</v>
      </c>
      <c r="O608" s="163">
        <f t="shared" si="58"/>
        <v>0</v>
      </c>
      <c r="P608" s="163">
        <f t="shared" si="59"/>
        <v>0</v>
      </c>
      <c r="Q608" s="112">
        <v>0</v>
      </c>
    </row>
    <row r="609" spans="1:17" x14ac:dyDescent="0.25">
      <c r="A609" s="166" t="str">
        <f t="shared" si="60"/>
        <v>DALIVA1</v>
      </c>
      <c r="B609" s="163">
        <f t="shared" si="56"/>
        <v>1</v>
      </c>
      <c r="F609" s="111" t="str">
        <f t="shared" si="57"/>
        <v>FSGT55538270</v>
      </c>
      <c r="G609" s="230" t="s">
        <v>1092</v>
      </c>
      <c r="H609" s="230" t="s">
        <v>429</v>
      </c>
      <c r="I609" s="230" t="s">
        <v>632</v>
      </c>
      <c r="J609" s="231">
        <v>71</v>
      </c>
      <c r="K609" s="230" t="s">
        <v>1058</v>
      </c>
      <c r="L609" s="230">
        <v>55538270</v>
      </c>
      <c r="M609" s="232">
        <v>21618</v>
      </c>
      <c r="N609" s="230">
        <v>5</v>
      </c>
      <c r="O609" s="163">
        <f t="shared" si="58"/>
        <v>0</v>
      </c>
      <c r="P609" s="163">
        <f t="shared" si="59"/>
        <v>0</v>
      </c>
      <c r="Q609" s="112">
        <v>0</v>
      </c>
    </row>
    <row r="610" spans="1:17" x14ac:dyDescent="0.25">
      <c r="A610" s="166" t="str">
        <f t="shared" si="60"/>
        <v>DALY1</v>
      </c>
      <c r="B610" s="163">
        <f t="shared" si="56"/>
        <v>1</v>
      </c>
      <c r="F610" s="111" t="str">
        <f t="shared" si="57"/>
        <v>FSGT232399</v>
      </c>
      <c r="G610" s="230" t="s">
        <v>1439</v>
      </c>
      <c r="H610" s="230" t="s">
        <v>136</v>
      </c>
      <c r="I610" s="230" t="s">
        <v>1382</v>
      </c>
      <c r="J610" s="231">
        <v>71</v>
      </c>
      <c r="K610" s="230" t="s">
        <v>1058</v>
      </c>
      <c r="L610" s="230">
        <v>232399</v>
      </c>
      <c r="M610" s="232">
        <v>25655</v>
      </c>
      <c r="N610" s="230">
        <v>4</v>
      </c>
      <c r="O610" s="163">
        <f t="shared" si="58"/>
        <v>0</v>
      </c>
      <c r="P610" s="163">
        <f t="shared" si="59"/>
        <v>0</v>
      </c>
      <c r="Q610" s="112">
        <v>0</v>
      </c>
    </row>
    <row r="611" spans="1:17" x14ac:dyDescent="0.25">
      <c r="A611" s="166" t="str">
        <f t="shared" si="60"/>
        <v>DARGAUD1</v>
      </c>
      <c r="B611" s="163">
        <f t="shared" si="56"/>
        <v>1</v>
      </c>
      <c r="F611" s="111" t="str">
        <f t="shared" si="57"/>
        <v>FSGT231896</v>
      </c>
      <c r="G611" s="230" t="s">
        <v>738</v>
      </c>
      <c r="H611" s="230" t="s">
        <v>652</v>
      </c>
      <c r="I611" s="230" t="s">
        <v>608</v>
      </c>
      <c r="J611" s="231">
        <v>71</v>
      </c>
      <c r="K611" s="230" t="s">
        <v>1058</v>
      </c>
      <c r="L611" s="230">
        <v>231896</v>
      </c>
      <c r="M611" s="232">
        <v>20625</v>
      </c>
      <c r="N611" s="230">
        <v>5</v>
      </c>
      <c r="O611" s="163">
        <f t="shared" si="58"/>
        <v>0</v>
      </c>
      <c r="P611" s="163">
        <f t="shared" si="59"/>
        <v>0</v>
      </c>
      <c r="Q611" s="112">
        <v>0</v>
      </c>
    </row>
    <row r="612" spans="1:17" x14ac:dyDescent="0.25">
      <c r="A612" s="166" t="str">
        <f t="shared" si="60"/>
        <v>DAUBAS1</v>
      </c>
      <c r="B612" s="163">
        <f t="shared" si="56"/>
        <v>1</v>
      </c>
      <c r="F612" s="111" t="str">
        <f t="shared" si="57"/>
        <v>FSGT55551313</v>
      </c>
      <c r="G612" s="230" t="s">
        <v>739</v>
      </c>
      <c r="H612" s="230" t="s">
        <v>341</v>
      </c>
      <c r="I612" s="230" t="s">
        <v>632</v>
      </c>
      <c r="J612" s="231">
        <v>71</v>
      </c>
      <c r="K612" s="230" t="s">
        <v>1058</v>
      </c>
      <c r="L612" s="230">
        <v>55551313</v>
      </c>
      <c r="M612" s="232">
        <v>22442</v>
      </c>
      <c r="N612" s="230">
        <v>5</v>
      </c>
      <c r="O612" s="163">
        <f t="shared" si="58"/>
        <v>0</v>
      </c>
      <c r="P612" s="163">
        <f t="shared" si="59"/>
        <v>0</v>
      </c>
      <c r="Q612" s="112">
        <v>0</v>
      </c>
    </row>
    <row r="613" spans="1:17" x14ac:dyDescent="0.25">
      <c r="A613" s="166" t="str">
        <f t="shared" si="60"/>
        <v>DAUBAS2</v>
      </c>
      <c r="B613" s="163">
        <f t="shared" si="56"/>
        <v>2</v>
      </c>
      <c r="F613" s="111" t="str">
        <f t="shared" si="57"/>
        <v>FSGT303192</v>
      </c>
      <c r="G613" s="230" t="s">
        <v>739</v>
      </c>
      <c r="H613" s="230" t="s">
        <v>85</v>
      </c>
      <c r="I613" s="230" t="s">
        <v>618</v>
      </c>
      <c r="J613" s="231">
        <v>71</v>
      </c>
      <c r="K613" s="230" t="s">
        <v>1058</v>
      </c>
      <c r="L613" s="230">
        <v>303192</v>
      </c>
      <c r="M613" s="232">
        <v>21038</v>
      </c>
      <c r="N613" s="230">
        <v>5</v>
      </c>
      <c r="O613" s="163">
        <f t="shared" si="58"/>
        <v>0</v>
      </c>
      <c r="P613" s="163">
        <f t="shared" si="59"/>
        <v>0</v>
      </c>
      <c r="Q613" s="112">
        <v>0</v>
      </c>
    </row>
    <row r="614" spans="1:17" x14ac:dyDescent="0.25">
      <c r="A614" s="166" t="str">
        <f t="shared" si="60"/>
        <v>DAUBAS3</v>
      </c>
      <c r="B614" s="163">
        <f t="shared" si="56"/>
        <v>3</v>
      </c>
      <c r="F614" s="111" t="str">
        <f t="shared" si="57"/>
        <v>FSGT55483049</v>
      </c>
      <c r="G614" s="230" t="s">
        <v>739</v>
      </c>
      <c r="H614" s="230" t="s">
        <v>1663</v>
      </c>
      <c r="I614" s="230" t="s">
        <v>632</v>
      </c>
      <c r="J614" s="231">
        <v>71</v>
      </c>
      <c r="K614" s="230" t="s">
        <v>1058</v>
      </c>
      <c r="L614" s="230">
        <v>55483049</v>
      </c>
      <c r="M614" s="232">
        <v>31931</v>
      </c>
      <c r="N614" s="230">
        <v>2</v>
      </c>
      <c r="O614" s="163">
        <f t="shared" si="58"/>
        <v>0</v>
      </c>
      <c r="P614" s="163">
        <f t="shared" si="59"/>
        <v>0</v>
      </c>
      <c r="Q614" s="112">
        <v>0</v>
      </c>
    </row>
    <row r="615" spans="1:17" x14ac:dyDescent="0.25">
      <c r="A615" s="166" t="str">
        <f t="shared" si="60"/>
        <v>DAVANTURE1</v>
      </c>
      <c r="B615" s="163">
        <f t="shared" si="56"/>
        <v>1</v>
      </c>
      <c r="F615" s="111" t="str">
        <f t="shared" si="57"/>
        <v>FSGT233441</v>
      </c>
      <c r="G615" s="230" t="s">
        <v>740</v>
      </c>
      <c r="H615" s="230" t="s">
        <v>61</v>
      </c>
      <c r="I615" s="230" t="s">
        <v>711</v>
      </c>
      <c r="J615" s="231">
        <v>71</v>
      </c>
      <c r="K615" s="230" t="s">
        <v>1058</v>
      </c>
      <c r="L615" s="230">
        <v>233441</v>
      </c>
      <c r="M615" s="232">
        <v>20913</v>
      </c>
      <c r="N615" s="230">
        <v>3</v>
      </c>
      <c r="O615" s="163">
        <f t="shared" si="58"/>
        <v>0</v>
      </c>
      <c r="P615" s="163">
        <f t="shared" si="59"/>
        <v>0</v>
      </c>
      <c r="Q615" s="112">
        <v>0</v>
      </c>
    </row>
    <row r="616" spans="1:17" x14ac:dyDescent="0.25">
      <c r="A616" s="166" t="str">
        <f t="shared" si="60"/>
        <v>DAVANTURE2</v>
      </c>
      <c r="B616" s="163">
        <f t="shared" si="56"/>
        <v>2</v>
      </c>
      <c r="F616" s="111" t="str">
        <f t="shared" si="57"/>
        <v>FSGT230012</v>
      </c>
      <c r="G616" s="230" t="s">
        <v>740</v>
      </c>
      <c r="H616" s="230" t="s">
        <v>31</v>
      </c>
      <c r="I616" s="230" t="s">
        <v>678</v>
      </c>
      <c r="J616" s="231">
        <v>71</v>
      </c>
      <c r="K616" s="230" t="s">
        <v>1058</v>
      </c>
      <c r="L616" s="230">
        <v>230012</v>
      </c>
      <c r="M616" s="232">
        <v>11506</v>
      </c>
      <c r="N616" s="230">
        <v>6</v>
      </c>
      <c r="O616" s="163">
        <f t="shared" si="58"/>
        <v>0</v>
      </c>
      <c r="P616" s="163">
        <f t="shared" si="59"/>
        <v>0</v>
      </c>
      <c r="Q616" s="112">
        <v>0</v>
      </c>
    </row>
    <row r="617" spans="1:17" x14ac:dyDescent="0.25">
      <c r="A617" s="166" t="str">
        <f t="shared" si="60"/>
        <v>DAVEN1</v>
      </c>
      <c r="B617" s="163">
        <f t="shared" si="56"/>
        <v>1</v>
      </c>
      <c r="F617" s="111" t="str">
        <f t="shared" si="57"/>
        <v>FSGT55491306</v>
      </c>
      <c r="G617" s="230" t="s">
        <v>1093</v>
      </c>
      <c r="H617" s="230" t="s">
        <v>24</v>
      </c>
      <c r="I617" s="230" t="s">
        <v>621</v>
      </c>
      <c r="J617" s="231">
        <v>71</v>
      </c>
      <c r="K617" s="230" t="s">
        <v>1058</v>
      </c>
      <c r="L617" s="230">
        <v>55491306</v>
      </c>
      <c r="M617" s="232">
        <v>17970</v>
      </c>
      <c r="N617" s="230">
        <v>6</v>
      </c>
      <c r="O617" s="163">
        <f t="shared" si="58"/>
        <v>0</v>
      </c>
      <c r="P617" s="163">
        <f t="shared" si="59"/>
        <v>0</v>
      </c>
      <c r="Q617" s="112">
        <v>0</v>
      </c>
    </row>
    <row r="618" spans="1:17" x14ac:dyDescent="0.25">
      <c r="A618" s="166" t="str">
        <f t="shared" si="60"/>
        <v>DAVID1</v>
      </c>
      <c r="B618" s="163">
        <f t="shared" si="56"/>
        <v>1</v>
      </c>
      <c r="F618" s="111" t="str">
        <f t="shared" si="57"/>
        <v>FSGT232342</v>
      </c>
      <c r="G618" s="230" t="s">
        <v>741</v>
      </c>
      <c r="H618" s="230" t="s">
        <v>256</v>
      </c>
      <c r="I618" s="230" t="s">
        <v>618</v>
      </c>
      <c r="J618" s="231">
        <v>71</v>
      </c>
      <c r="K618" s="230" t="s">
        <v>1058</v>
      </c>
      <c r="L618" s="230">
        <v>232342</v>
      </c>
      <c r="M618" s="232">
        <v>21313</v>
      </c>
      <c r="N618" s="230">
        <v>4</v>
      </c>
      <c r="O618" s="163">
        <f t="shared" si="58"/>
        <v>0</v>
      </c>
      <c r="P618" s="163">
        <f t="shared" si="59"/>
        <v>0</v>
      </c>
      <c r="Q618" s="112">
        <v>0</v>
      </c>
    </row>
    <row r="619" spans="1:17" x14ac:dyDescent="0.25">
      <c r="A619" s="166" t="str">
        <f t="shared" si="60"/>
        <v>DE FREITAS1</v>
      </c>
      <c r="B619" s="163">
        <f t="shared" si="56"/>
        <v>1</v>
      </c>
      <c r="F619" s="111" t="str">
        <f t="shared" si="57"/>
        <v>FSGT55553224</v>
      </c>
      <c r="G619" s="230" t="s">
        <v>1918</v>
      </c>
      <c r="H619" s="230" t="s">
        <v>851</v>
      </c>
      <c r="I619" s="230" t="s">
        <v>611</v>
      </c>
      <c r="J619" s="231">
        <v>71</v>
      </c>
      <c r="K619" s="230" t="s">
        <v>1058</v>
      </c>
      <c r="L619" s="230">
        <v>55553224</v>
      </c>
      <c r="M619" s="232">
        <v>22668</v>
      </c>
      <c r="N619" s="230">
        <v>5</v>
      </c>
      <c r="O619" s="163">
        <f t="shared" si="58"/>
        <v>0</v>
      </c>
      <c r="P619" s="163">
        <f t="shared" si="59"/>
        <v>0</v>
      </c>
      <c r="Q619" s="112">
        <v>0</v>
      </c>
    </row>
    <row r="620" spans="1:17" x14ac:dyDescent="0.25">
      <c r="A620" s="166" t="str">
        <f t="shared" si="60"/>
        <v>DE SOUSA1</v>
      </c>
      <c r="B620" s="163">
        <f t="shared" si="56"/>
        <v>1</v>
      </c>
      <c r="F620" s="111" t="str">
        <f t="shared" si="57"/>
        <v>FSGT370330</v>
      </c>
      <c r="G620" s="230" t="s">
        <v>742</v>
      </c>
      <c r="H620" s="230" t="s">
        <v>113</v>
      </c>
      <c r="I620" s="230" t="s">
        <v>628</v>
      </c>
      <c r="J620" s="231">
        <v>71</v>
      </c>
      <c r="K620" s="230" t="s">
        <v>1058</v>
      </c>
      <c r="L620" s="230">
        <v>370330</v>
      </c>
      <c r="M620" s="232">
        <v>25711</v>
      </c>
      <c r="N620" s="230">
        <v>3</v>
      </c>
      <c r="O620" s="163">
        <f t="shared" si="58"/>
        <v>0</v>
      </c>
      <c r="P620" s="163">
        <f t="shared" si="59"/>
        <v>0</v>
      </c>
      <c r="Q620" s="112">
        <v>0</v>
      </c>
    </row>
    <row r="621" spans="1:17" x14ac:dyDescent="0.25">
      <c r="A621" s="166" t="str">
        <f t="shared" si="60"/>
        <v>DE SOUSA AZEVEDO1</v>
      </c>
      <c r="B621" s="163">
        <f t="shared" si="56"/>
        <v>1</v>
      </c>
      <c r="F621" s="111" t="str">
        <f t="shared" si="57"/>
        <v>FSGT229934</v>
      </c>
      <c r="G621" s="230" t="s">
        <v>743</v>
      </c>
      <c r="H621" s="230" t="s">
        <v>744</v>
      </c>
      <c r="I621" s="230" t="s">
        <v>668</v>
      </c>
      <c r="J621" s="231">
        <v>71</v>
      </c>
      <c r="K621" s="230" t="s">
        <v>1058</v>
      </c>
      <c r="L621" s="230">
        <v>229934</v>
      </c>
      <c r="M621" s="232">
        <v>23704</v>
      </c>
      <c r="N621" s="230">
        <v>2</v>
      </c>
      <c r="O621" s="163">
        <f t="shared" si="58"/>
        <v>0</v>
      </c>
      <c r="P621" s="163">
        <f t="shared" si="59"/>
        <v>0</v>
      </c>
      <c r="Q621" s="112">
        <v>0</v>
      </c>
    </row>
    <row r="622" spans="1:17" x14ac:dyDescent="0.25">
      <c r="A622" s="166" t="str">
        <f t="shared" si="60"/>
        <v>DE SOUSA AZEVEDO2</v>
      </c>
      <c r="B622" s="163">
        <f t="shared" si="56"/>
        <v>2</v>
      </c>
      <c r="F622" s="111" t="str">
        <f t="shared" si="57"/>
        <v>FSGT302403</v>
      </c>
      <c r="G622" s="230" t="s">
        <v>743</v>
      </c>
      <c r="H622" s="230" t="s">
        <v>745</v>
      </c>
      <c r="I622" s="230" t="s">
        <v>668</v>
      </c>
      <c r="J622" s="231">
        <v>71</v>
      </c>
      <c r="K622" s="230" t="s">
        <v>1058</v>
      </c>
      <c r="L622" s="230">
        <v>302403</v>
      </c>
      <c r="M622" s="232">
        <v>36661</v>
      </c>
      <c r="N622" s="230" t="s">
        <v>4</v>
      </c>
      <c r="O622" s="163">
        <f t="shared" si="58"/>
        <v>0</v>
      </c>
      <c r="P622" s="163" t="str">
        <f t="shared" si="59"/>
        <v>M</v>
      </c>
      <c r="Q622" s="112">
        <v>0</v>
      </c>
    </row>
    <row r="623" spans="1:17" x14ac:dyDescent="0.25">
      <c r="A623" s="166" t="str">
        <f t="shared" si="60"/>
        <v>DE SOUSA AZEVEDO3</v>
      </c>
      <c r="B623" s="163">
        <f t="shared" si="56"/>
        <v>3</v>
      </c>
      <c r="F623" s="111" t="str">
        <f t="shared" si="57"/>
        <v>FSGT302402</v>
      </c>
      <c r="G623" s="230" t="s">
        <v>743</v>
      </c>
      <c r="H623" s="230" t="s">
        <v>746</v>
      </c>
      <c r="I623" s="230" t="s">
        <v>668</v>
      </c>
      <c r="J623" s="231">
        <v>71</v>
      </c>
      <c r="K623" s="230" t="s">
        <v>1058</v>
      </c>
      <c r="L623" s="230">
        <v>302402</v>
      </c>
      <c r="M623" s="232">
        <v>36661</v>
      </c>
      <c r="N623" s="230" t="s">
        <v>4</v>
      </c>
      <c r="O623" s="163">
        <f t="shared" si="58"/>
        <v>0</v>
      </c>
      <c r="P623" s="163" t="str">
        <f t="shared" si="59"/>
        <v>M</v>
      </c>
      <c r="Q623" s="112">
        <v>0</v>
      </c>
    </row>
    <row r="624" spans="1:17" x14ac:dyDescent="0.25">
      <c r="A624" s="166" t="str">
        <f t="shared" si="60"/>
        <v>DE VECCHI1</v>
      </c>
      <c r="B624" s="163">
        <f t="shared" si="56"/>
        <v>1</v>
      </c>
      <c r="F624" s="111" t="str">
        <f t="shared" si="57"/>
        <v>FSGT231238</v>
      </c>
      <c r="G624" s="230" t="s">
        <v>747</v>
      </c>
      <c r="H624" s="230" t="s">
        <v>171</v>
      </c>
      <c r="I624" s="230" t="s">
        <v>632</v>
      </c>
      <c r="J624" s="231">
        <v>71</v>
      </c>
      <c r="K624" s="230" t="s">
        <v>1058</v>
      </c>
      <c r="L624" s="230">
        <v>231238</v>
      </c>
      <c r="M624" s="232">
        <v>24447</v>
      </c>
      <c r="N624" s="230">
        <v>4</v>
      </c>
      <c r="O624" s="163">
        <f t="shared" si="58"/>
        <v>0</v>
      </c>
      <c r="P624" s="163">
        <f t="shared" si="59"/>
        <v>0</v>
      </c>
      <c r="Q624" s="112">
        <v>0</v>
      </c>
    </row>
    <row r="625" spans="1:17" x14ac:dyDescent="0.25">
      <c r="A625" s="166" t="str">
        <f t="shared" si="60"/>
        <v>DE VECCHI2</v>
      </c>
      <c r="B625" s="163">
        <f t="shared" si="56"/>
        <v>2</v>
      </c>
      <c r="F625" s="111" t="str">
        <f t="shared" si="57"/>
        <v>FSGT229044</v>
      </c>
      <c r="G625" s="230" t="s">
        <v>747</v>
      </c>
      <c r="H625" s="230" t="s">
        <v>626</v>
      </c>
      <c r="I625" s="230" t="s">
        <v>621</v>
      </c>
      <c r="J625" s="231">
        <v>71</v>
      </c>
      <c r="K625" s="230" t="s">
        <v>1058</v>
      </c>
      <c r="L625" s="230">
        <v>229044</v>
      </c>
      <c r="M625" s="232">
        <v>15282</v>
      </c>
      <c r="N625" s="230">
        <v>6</v>
      </c>
      <c r="O625" s="163">
        <f t="shared" si="58"/>
        <v>0</v>
      </c>
      <c r="P625" s="163">
        <f t="shared" si="59"/>
        <v>0</v>
      </c>
      <c r="Q625" s="112">
        <v>0</v>
      </c>
    </row>
    <row r="626" spans="1:17" x14ac:dyDescent="0.25">
      <c r="A626" s="166" t="str">
        <f t="shared" si="60"/>
        <v>DEBORDE1</v>
      </c>
      <c r="B626" s="163">
        <f t="shared" si="56"/>
        <v>1</v>
      </c>
      <c r="F626" s="111" t="str">
        <f t="shared" si="57"/>
        <v>FSGT229239</v>
      </c>
      <c r="G626" s="230" t="s">
        <v>748</v>
      </c>
      <c r="H626" s="230" t="s">
        <v>113</v>
      </c>
      <c r="I626" s="230" t="s">
        <v>641</v>
      </c>
      <c r="J626" s="231">
        <v>71</v>
      </c>
      <c r="K626" s="230" t="s">
        <v>1058</v>
      </c>
      <c r="L626" s="230">
        <v>229239</v>
      </c>
      <c r="M626" s="232">
        <v>24733</v>
      </c>
      <c r="N626" s="230">
        <v>3</v>
      </c>
      <c r="O626" s="163">
        <f t="shared" si="58"/>
        <v>0</v>
      </c>
      <c r="P626" s="163">
        <f t="shared" si="59"/>
        <v>0</v>
      </c>
      <c r="Q626" s="112">
        <v>0</v>
      </c>
    </row>
    <row r="627" spans="1:17" x14ac:dyDescent="0.25">
      <c r="A627" s="166" t="str">
        <f t="shared" si="60"/>
        <v>DECERTAINES1</v>
      </c>
      <c r="B627" s="163">
        <f t="shared" si="56"/>
        <v>1</v>
      </c>
      <c r="F627" s="111" t="str">
        <f t="shared" si="57"/>
        <v>FSGT484396</v>
      </c>
      <c r="G627" s="230" t="s">
        <v>1440</v>
      </c>
      <c r="H627" s="230" t="s">
        <v>1441</v>
      </c>
      <c r="I627" s="230" t="s">
        <v>624</v>
      </c>
      <c r="J627" s="231">
        <v>71</v>
      </c>
      <c r="K627" s="230" t="s">
        <v>1058</v>
      </c>
      <c r="L627" s="230">
        <v>484396</v>
      </c>
      <c r="M627" s="232">
        <v>29922</v>
      </c>
      <c r="N627" s="230">
        <v>5</v>
      </c>
      <c r="O627" s="163">
        <f t="shared" si="58"/>
        <v>0</v>
      </c>
      <c r="P627" s="163">
        <f t="shared" si="59"/>
        <v>0</v>
      </c>
      <c r="Q627" s="112">
        <v>0</v>
      </c>
    </row>
    <row r="628" spans="1:17" x14ac:dyDescent="0.25">
      <c r="A628" s="166" t="str">
        <f t="shared" si="60"/>
        <v>DECOUCHE1</v>
      </c>
      <c r="B628" s="163">
        <f t="shared" si="56"/>
        <v>1</v>
      </c>
      <c r="F628" s="111" t="str">
        <f t="shared" si="57"/>
        <v>FSGT482888</v>
      </c>
      <c r="G628" s="230" t="s">
        <v>749</v>
      </c>
      <c r="H628" s="230" t="s">
        <v>113</v>
      </c>
      <c r="I628" s="230" t="s">
        <v>624</v>
      </c>
      <c r="J628" s="231">
        <v>71</v>
      </c>
      <c r="K628" s="230" t="s">
        <v>1058</v>
      </c>
      <c r="L628" s="230">
        <v>482888</v>
      </c>
      <c r="M628" s="232">
        <v>27565</v>
      </c>
      <c r="N628" s="230">
        <v>4</v>
      </c>
      <c r="O628" s="163">
        <f t="shared" si="58"/>
        <v>0</v>
      </c>
      <c r="P628" s="163">
        <f t="shared" si="59"/>
        <v>0</v>
      </c>
      <c r="Q628" s="112">
        <v>0</v>
      </c>
    </row>
    <row r="629" spans="1:17" x14ac:dyDescent="0.25">
      <c r="A629" s="166" t="str">
        <f t="shared" si="60"/>
        <v>DEDIANE 1</v>
      </c>
      <c r="B629" s="163">
        <f t="shared" si="56"/>
        <v>1</v>
      </c>
      <c r="F629" s="111" t="str">
        <f t="shared" si="57"/>
        <v>FSGT55478130</v>
      </c>
      <c r="G629" s="230" t="s">
        <v>1664</v>
      </c>
      <c r="H629" s="230" t="s">
        <v>730</v>
      </c>
      <c r="I629" s="230" t="s">
        <v>668</v>
      </c>
      <c r="J629" s="231">
        <v>71</v>
      </c>
      <c r="K629" s="230" t="s">
        <v>1058</v>
      </c>
      <c r="L629" s="230">
        <v>55478130</v>
      </c>
      <c r="M629" s="232">
        <v>30194</v>
      </c>
      <c r="N629" s="230">
        <v>4</v>
      </c>
      <c r="O629" s="163">
        <f t="shared" si="58"/>
        <v>0</v>
      </c>
      <c r="P629" s="163">
        <f t="shared" si="59"/>
        <v>0</v>
      </c>
      <c r="Q629" s="112">
        <v>0</v>
      </c>
    </row>
    <row r="630" spans="1:17" x14ac:dyDescent="0.25">
      <c r="A630" s="166" t="str">
        <f t="shared" si="60"/>
        <v>DEFIOLE1</v>
      </c>
      <c r="B630" s="163">
        <f t="shared" si="56"/>
        <v>1</v>
      </c>
      <c r="F630" s="111" t="str">
        <f t="shared" si="57"/>
        <v>FSGT55481617</v>
      </c>
      <c r="G630" s="230" t="s">
        <v>1442</v>
      </c>
      <c r="H630" s="230" t="s">
        <v>750</v>
      </c>
      <c r="I630" s="230" t="s">
        <v>676</v>
      </c>
      <c r="J630" s="231">
        <v>71</v>
      </c>
      <c r="K630" s="230" t="s">
        <v>1058</v>
      </c>
      <c r="L630" s="230">
        <v>55481617</v>
      </c>
      <c r="M630" s="232">
        <v>35420</v>
      </c>
      <c r="N630" s="230">
        <v>4</v>
      </c>
      <c r="O630" s="163">
        <f t="shared" si="58"/>
        <v>0</v>
      </c>
      <c r="P630" s="163">
        <f t="shared" si="59"/>
        <v>0</v>
      </c>
      <c r="Q630" s="112">
        <v>0</v>
      </c>
    </row>
    <row r="631" spans="1:17" x14ac:dyDescent="0.25">
      <c r="A631" s="166" t="str">
        <f t="shared" si="60"/>
        <v>DEGUEURCE1</v>
      </c>
      <c r="B631" s="163">
        <f t="shared" si="56"/>
        <v>1</v>
      </c>
      <c r="F631" s="111" t="str">
        <f t="shared" si="57"/>
        <v>FSGT250880</v>
      </c>
      <c r="G631" s="230" t="s">
        <v>751</v>
      </c>
      <c r="H631" s="230" t="s">
        <v>18</v>
      </c>
      <c r="I631" s="230" t="s">
        <v>605</v>
      </c>
      <c r="J631" s="231">
        <v>71</v>
      </c>
      <c r="K631" s="230" t="s">
        <v>1058</v>
      </c>
      <c r="L631" s="230">
        <v>250880</v>
      </c>
      <c r="M631" s="232">
        <v>23669</v>
      </c>
      <c r="N631" s="230">
        <v>3</v>
      </c>
      <c r="O631" s="163">
        <f t="shared" si="58"/>
        <v>0</v>
      </c>
      <c r="P631" s="163">
        <f t="shared" si="59"/>
        <v>0</v>
      </c>
      <c r="Q631" s="112">
        <v>0</v>
      </c>
    </row>
    <row r="632" spans="1:17" x14ac:dyDescent="0.25">
      <c r="A632" s="166" t="str">
        <f t="shared" si="60"/>
        <v>DELANNEY1</v>
      </c>
      <c r="B632" s="163">
        <f t="shared" si="56"/>
        <v>1</v>
      </c>
      <c r="F632" s="111" t="str">
        <f t="shared" si="57"/>
        <v>FSGT375909</v>
      </c>
      <c r="G632" s="230" t="s">
        <v>1443</v>
      </c>
      <c r="H632" s="230" t="s">
        <v>1444</v>
      </c>
      <c r="I632" s="230" t="s">
        <v>608</v>
      </c>
      <c r="J632" s="231">
        <v>71</v>
      </c>
      <c r="K632" s="230" t="s">
        <v>1058</v>
      </c>
      <c r="L632" s="230">
        <v>375909</v>
      </c>
      <c r="M632" s="232">
        <v>27550</v>
      </c>
      <c r="N632" s="230">
        <v>1</v>
      </c>
      <c r="O632" s="163">
        <f t="shared" si="58"/>
        <v>0</v>
      </c>
      <c r="P632" s="163">
        <f t="shared" si="59"/>
        <v>0</v>
      </c>
      <c r="Q632" s="112">
        <v>0</v>
      </c>
    </row>
    <row r="633" spans="1:17" x14ac:dyDescent="0.25">
      <c r="A633" s="166" t="str">
        <f t="shared" si="60"/>
        <v>DELARCHE1</v>
      </c>
      <c r="B633" s="163">
        <f t="shared" si="56"/>
        <v>1</v>
      </c>
      <c r="F633" s="111" t="str">
        <f t="shared" si="57"/>
        <v>FSGT370741</v>
      </c>
      <c r="G633" s="230" t="s">
        <v>752</v>
      </c>
      <c r="H633" s="230" t="s">
        <v>185</v>
      </c>
      <c r="I633" s="230" t="s">
        <v>618</v>
      </c>
      <c r="J633" s="231">
        <v>71</v>
      </c>
      <c r="K633" s="230" t="s">
        <v>1058</v>
      </c>
      <c r="L633" s="230">
        <v>370741</v>
      </c>
      <c r="M633" s="232">
        <v>17808</v>
      </c>
      <c r="N633" s="230">
        <v>6</v>
      </c>
      <c r="O633" s="163">
        <f t="shared" si="58"/>
        <v>0</v>
      </c>
      <c r="P633" s="163">
        <f t="shared" si="59"/>
        <v>0</v>
      </c>
      <c r="Q633" s="112">
        <v>0</v>
      </c>
    </row>
    <row r="634" spans="1:17" x14ac:dyDescent="0.25">
      <c r="A634" s="166" t="str">
        <f t="shared" si="60"/>
        <v>DELBLOUWE1</v>
      </c>
      <c r="B634" s="163">
        <f t="shared" si="56"/>
        <v>1</v>
      </c>
      <c r="F634" s="111" t="str">
        <f t="shared" si="57"/>
        <v>FSGT491105</v>
      </c>
      <c r="G634" s="230" t="s">
        <v>753</v>
      </c>
      <c r="H634" s="230" t="s">
        <v>171</v>
      </c>
      <c r="I634" s="230" t="s">
        <v>628</v>
      </c>
      <c r="J634" s="231">
        <v>71</v>
      </c>
      <c r="K634" s="230" t="s">
        <v>1058</v>
      </c>
      <c r="L634" s="230">
        <v>491105</v>
      </c>
      <c r="M634" s="232">
        <v>25003</v>
      </c>
      <c r="N634" s="230">
        <v>3</v>
      </c>
      <c r="O634" s="163">
        <f t="shared" si="58"/>
        <v>0</v>
      </c>
      <c r="P634" s="163">
        <f t="shared" si="59"/>
        <v>0</v>
      </c>
      <c r="Q634" s="112">
        <v>0</v>
      </c>
    </row>
    <row r="635" spans="1:17" x14ac:dyDescent="0.25">
      <c r="A635" s="166" t="str">
        <f t="shared" si="60"/>
        <v>DELBLOUWE2</v>
      </c>
      <c r="B635" s="163">
        <f t="shared" si="56"/>
        <v>2</v>
      </c>
      <c r="F635" s="111" t="str">
        <f t="shared" si="57"/>
        <v>FSGT55538404</v>
      </c>
      <c r="G635" s="230" t="s">
        <v>753</v>
      </c>
      <c r="H635" s="230" t="s">
        <v>1013</v>
      </c>
      <c r="I635" s="230" t="s">
        <v>628</v>
      </c>
      <c r="J635" s="231">
        <v>71</v>
      </c>
      <c r="K635" s="230" t="s">
        <v>1058</v>
      </c>
      <c r="L635" s="230">
        <v>55538404</v>
      </c>
      <c r="M635" s="232">
        <v>26194</v>
      </c>
      <c r="N635" s="230">
        <v>6</v>
      </c>
      <c r="O635" s="163">
        <f t="shared" si="58"/>
        <v>0</v>
      </c>
      <c r="P635" s="163">
        <f t="shared" si="59"/>
        <v>0</v>
      </c>
      <c r="Q635" s="112">
        <v>0</v>
      </c>
    </row>
    <row r="636" spans="1:17" x14ac:dyDescent="0.25">
      <c r="A636" s="166" t="str">
        <f t="shared" si="60"/>
        <v>DELBLOUWE3</v>
      </c>
      <c r="B636" s="163">
        <f t="shared" si="56"/>
        <v>3</v>
      </c>
      <c r="F636" s="111" t="str">
        <f t="shared" si="57"/>
        <v>FSGT55538406</v>
      </c>
      <c r="G636" s="230" t="s">
        <v>753</v>
      </c>
      <c r="H636" s="230" t="s">
        <v>732</v>
      </c>
      <c r="I636" s="230" t="s">
        <v>628</v>
      </c>
      <c r="J636" s="231">
        <v>71</v>
      </c>
      <c r="K636" s="230" t="s">
        <v>1058</v>
      </c>
      <c r="L636" s="230">
        <v>55538406</v>
      </c>
      <c r="M636" s="232">
        <v>37183</v>
      </c>
      <c r="N636" s="230" t="s">
        <v>4</v>
      </c>
      <c r="O636" s="163">
        <f t="shared" si="58"/>
        <v>0</v>
      </c>
      <c r="P636" s="163" t="str">
        <f t="shared" si="59"/>
        <v>M</v>
      </c>
      <c r="Q636" s="112">
        <v>0</v>
      </c>
    </row>
    <row r="637" spans="1:17" x14ac:dyDescent="0.25">
      <c r="A637" s="166" t="str">
        <f t="shared" si="60"/>
        <v>DELERUE1</v>
      </c>
      <c r="B637" s="163">
        <f t="shared" si="56"/>
        <v>1</v>
      </c>
      <c r="F637" s="111" t="str">
        <f t="shared" si="57"/>
        <v>FSGT55480511</v>
      </c>
      <c r="G637" s="230" t="s">
        <v>754</v>
      </c>
      <c r="H637" s="230" t="s">
        <v>515</v>
      </c>
      <c r="I637" s="230" t="s">
        <v>639</v>
      </c>
      <c r="J637" s="231">
        <v>71</v>
      </c>
      <c r="K637" s="230" t="s">
        <v>1058</v>
      </c>
      <c r="L637" s="230">
        <v>55480511</v>
      </c>
      <c r="M637" s="232">
        <v>25042</v>
      </c>
      <c r="N637" s="230">
        <v>1</v>
      </c>
      <c r="O637" s="163">
        <f t="shared" si="58"/>
        <v>0</v>
      </c>
      <c r="P637" s="163">
        <f t="shared" si="59"/>
        <v>0</v>
      </c>
      <c r="Q637" s="112">
        <v>0</v>
      </c>
    </row>
    <row r="638" spans="1:17" x14ac:dyDescent="0.25">
      <c r="A638" s="166" t="str">
        <f t="shared" si="60"/>
        <v>DELERUE 1</v>
      </c>
      <c r="B638" s="163">
        <f t="shared" si="56"/>
        <v>1</v>
      </c>
      <c r="F638" s="111" t="str">
        <f t="shared" si="57"/>
        <v>FSGT55544706</v>
      </c>
      <c r="G638" s="230" t="s">
        <v>1775</v>
      </c>
      <c r="H638" s="230" t="s">
        <v>1776</v>
      </c>
      <c r="I638" s="230" t="s">
        <v>639</v>
      </c>
      <c r="J638" s="231">
        <v>71</v>
      </c>
      <c r="K638" s="230" t="s">
        <v>1058</v>
      </c>
      <c r="L638" s="230">
        <v>55544706</v>
      </c>
      <c r="M638" s="232">
        <v>36105</v>
      </c>
      <c r="N638" s="230" t="s">
        <v>14</v>
      </c>
      <c r="O638" s="163" t="str">
        <f t="shared" si="58"/>
        <v>F</v>
      </c>
      <c r="P638" s="163">
        <f t="shared" si="59"/>
        <v>0</v>
      </c>
      <c r="Q638" s="112">
        <v>0</v>
      </c>
    </row>
    <row r="639" spans="1:17" x14ac:dyDescent="0.25">
      <c r="A639" s="166" t="str">
        <f t="shared" si="60"/>
        <v>DELEY1</v>
      </c>
      <c r="B639" s="163">
        <f t="shared" si="56"/>
        <v>1</v>
      </c>
      <c r="F639" s="111" t="str">
        <f t="shared" si="57"/>
        <v>FSGT240639</v>
      </c>
      <c r="G639" s="230" t="s">
        <v>1445</v>
      </c>
      <c r="H639" s="230" t="s">
        <v>26</v>
      </c>
      <c r="I639" s="230" t="s">
        <v>1423</v>
      </c>
      <c r="J639" s="231">
        <v>71</v>
      </c>
      <c r="K639" s="230" t="s">
        <v>1058</v>
      </c>
      <c r="L639" s="230">
        <v>240639</v>
      </c>
      <c r="M639" s="232">
        <v>26120</v>
      </c>
      <c r="N639" s="230">
        <v>5</v>
      </c>
      <c r="O639" s="163">
        <f t="shared" si="58"/>
        <v>0</v>
      </c>
      <c r="P639" s="163">
        <f t="shared" si="59"/>
        <v>0</v>
      </c>
      <c r="Q639" s="112">
        <v>0</v>
      </c>
    </row>
    <row r="640" spans="1:17" x14ac:dyDescent="0.25">
      <c r="A640" s="166" t="str">
        <f t="shared" si="60"/>
        <v>DEMEUZOY1</v>
      </c>
      <c r="B640" s="163">
        <f t="shared" si="56"/>
        <v>1</v>
      </c>
      <c r="F640" s="111" t="str">
        <f t="shared" si="57"/>
        <v>FSGT244852</v>
      </c>
      <c r="G640" s="230" t="s">
        <v>755</v>
      </c>
      <c r="H640" s="230" t="s">
        <v>61</v>
      </c>
      <c r="I640" s="230" t="s">
        <v>629</v>
      </c>
      <c r="J640" s="231">
        <v>71</v>
      </c>
      <c r="K640" s="230" t="s">
        <v>1058</v>
      </c>
      <c r="L640" s="230">
        <v>244852</v>
      </c>
      <c r="M640" s="232">
        <v>22004</v>
      </c>
      <c r="N640" s="230">
        <v>4</v>
      </c>
      <c r="O640" s="163">
        <f t="shared" si="58"/>
        <v>0</v>
      </c>
      <c r="P640" s="163">
        <f t="shared" si="59"/>
        <v>0</v>
      </c>
      <c r="Q640" s="112">
        <v>0</v>
      </c>
    </row>
    <row r="641" spans="1:17" x14ac:dyDescent="0.25">
      <c r="A641" s="166" t="str">
        <f t="shared" si="60"/>
        <v>DEMORTIERE1</v>
      </c>
      <c r="B641" s="163">
        <f t="shared" si="56"/>
        <v>1</v>
      </c>
      <c r="F641" s="111" t="str">
        <f t="shared" si="57"/>
        <v>FSGT311254</v>
      </c>
      <c r="G641" s="230" t="s">
        <v>756</v>
      </c>
      <c r="H641" s="230" t="s">
        <v>757</v>
      </c>
      <c r="I641" s="230" t="s">
        <v>678</v>
      </c>
      <c r="J641" s="231">
        <v>71</v>
      </c>
      <c r="K641" s="230" t="s">
        <v>1058</v>
      </c>
      <c r="L641" s="230">
        <v>311254</v>
      </c>
      <c r="M641" s="232">
        <v>28211</v>
      </c>
      <c r="N641" s="230">
        <v>6</v>
      </c>
      <c r="O641" s="163">
        <f t="shared" si="58"/>
        <v>0</v>
      </c>
      <c r="P641" s="163">
        <f t="shared" si="59"/>
        <v>0</v>
      </c>
      <c r="Q641" s="112">
        <v>0</v>
      </c>
    </row>
    <row r="642" spans="1:17" x14ac:dyDescent="0.25">
      <c r="A642" s="166" t="str">
        <f t="shared" si="60"/>
        <v>DEMORTIERE2</v>
      </c>
      <c r="B642" s="163">
        <f t="shared" si="56"/>
        <v>2</v>
      </c>
      <c r="F642" s="111" t="str">
        <f t="shared" si="57"/>
        <v>FSGT377541</v>
      </c>
      <c r="G642" s="230" t="s">
        <v>756</v>
      </c>
      <c r="H642" s="230" t="s">
        <v>680</v>
      </c>
      <c r="I642" s="230" t="s">
        <v>678</v>
      </c>
      <c r="J642" s="231">
        <v>71</v>
      </c>
      <c r="K642" s="230" t="s">
        <v>1058</v>
      </c>
      <c r="L642" s="230">
        <v>377541</v>
      </c>
      <c r="M642" s="232">
        <v>26605</v>
      </c>
      <c r="N642" s="230" t="s">
        <v>14</v>
      </c>
      <c r="O642" s="163" t="str">
        <f t="shared" si="58"/>
        <v>F</v>
      </c>
      <c r="P642" s="163">
        <f t="shared" si="59"/>
        <v>0</v>
      </c>
      <c r="Q642" s="112">
        <v>0</v>
      </c>
    </row>
    <row r="643" spans="1:17" x14ac:dyDescent="0.25">
      <c r="A643" s="166" t="str">
        <f t="shared" si="60"/>
        <v>DEMORTIERE3</v>
      </c>
      <c r="B643" s="163">
        <f t="shared" si="56"/>
        <v>3</v>
      </c>
      <c r="F643" s="111" t="str">
        <f t="shared" si="57"/>
        <v>FSGT313911</v>
      </c>
      <c r="G643" s="230" t="s">
        <v>756</v>
      </c>
      <c r="H643" s="230" t="s">
        <v>190</v>
      </c>
      <c r="I643" s="230" t="s">
        <v>678</v>
      </c>
      <c r="J643" s="231">
        <v>71</v>
      </c>
      <c r="K643" s="230" t="s">
        <v>1058</v>
      </c>
      <c r="L643" s="230">
        <v>313911</v>
      </c>
      <c r="M643" s="232">
        <v>36624</v>
      </c>
      <c r="N643" s="230" t="s">
        <v>4</v>
      </c>
      <c r="O643" s="163">
        <f t="shared" si="58"/>
        <v>0</v>
      </c>
      <c r="P643" s="163" t="str">
        <f t="shared" si="59"/>
        <v>M</v>
      </c>
      <c r="Q643" s="112">
        <v>0</v>
      </c>
    </row>
    <row r="644" spans="1:17" x14ac:dyDescent="0.25">
      <c r="A644" s="166" t="str">
        <f t="shared" si="60"/>
        <v>DEMORTIERE4</v>
      </c>
      <c r="B644" s="163">
        <f t="shared" si="56"/>
        <v>4</v>
      </c>
      <c r="F644" s="111" t="str">
        <f t="shared" si="57"/>
        <v>FSGT423296</v>
      </c>
      <c r="G644" s="230" t="s">
        <v>756</v>
      </c>
      <c r="H644" s="230" t="s">
        <v>26</v>
      </c>
      <c r="I644" s="230" t="s">
        <v>678</v>
      </c>
      <c r="J644" s="231">
        <v>71</v>
      </c>
      <c r="K644" s="230" t="s">
        <v>1058</v>
      </c>
      <c r="L644" s="230">
        <v>423296</v>
      </c>
      <c r="M644" s="232">
        <v>26655</v>
      </c>
      <c r="N644" s="230">
        <v>4</v>
      </c>
      <c r="O644" s="163">
        <f t="shared" si="58"/>
        <v>0</v>
      </c>
      <c r="P644" s="163">
        <f t="shared" si="59"/>
        <v>0</v>
      </c>
      <c r="Q644" s="112">
        <v>0</v>
      </c>
    </row>
    <row r="645" spans="1:17" x14ac:dyDescent="0.25">
      <c r="A645" s="166" t="str">
        <f t="shared" si="60"/>
        <v>DEMORTIERE5</v>
      </c>
      <c r="B645" s="163">
        <f t="shared" si="56"/>
        <v>5</v>
      </c>
      <c r="F645" s="111" t="str">
        <f t="shared" si="57"/>
        <v>FSGT230013</v>
      </c>
      <c r="G645" s="230" t="s">
        <v>756</v>
      </c>
      <c r="H645" s="230" t="s">
        <v>429</v>
      </c>
      <c r="I645" s="230" t="s">
        <v>678</v>
      </c>
      <c r="J645" s="231">
        <v>71</v>
      </c>
      <c r="K645" s="230" t="s">
        <v>1058</v>
      </c>
      <c r="L645" s="230">
        <v>230013</v>
      </c>
      <c r="M645" s="232">
        <v>27029</v>
      </c>
      <c r="N645" s="230">
        <v>2</v>
      </c>
      <c r="O645" s="163">
        <f t="shared" si="58"/>
        <v>0</v>
      </c>
      <c r="P645" s="163">
        <f t="shared" si="59"/>
        <v>0</v>
      </c>
      <c r="Q645" s="112">
        <v>0</v>
      </c>
    </row>
    <row r="646" spans="1:17" x14ac:dyDescent="0.25">
      <c r="A646" s="166" t="str">
        <f t="shared" si="60"/>
        <v>DEMOURY1</v>
      </c>
      <c r="B646" s="163">
        <f t="shared" si="56"/>
        <v>1</v>
      </c>
      <c r="F646" s="111" t="str">
        <f t="shared" si="57"/>
        <v>FSGT228925</v>
      </c>
      <c r="G646" s="230" t="s">
        <v>1446</v>
      </c>
      <c r="H646" s="230" t="s">
        <v>33</v>
      </c>
      <c r="I646" s="230" t="s">
        <v>1421</v>
      </c>
      <c r="J646" s="231">
        <v>71</v>
      </c>
      <c r="K646" s="230" t="s">
        <v>1058</v>
      </c>
      <c r="L646" s="230">
        <v>228925</v>
      </c>
      <c r="M646" s="232">
        <v>19572</v>
      </c>
      <c r="N646" s="230">
        <v>4</v>
      </c>
      <c r="O646" s="163">
        <f t="shared" si="58"/>
        <v>0</v>
      </c>
      <c r="P646" s="163">
        <f t="shared" si="59"/>
        <v>0</v>
      </c>
      <c r="Q646" s="112">
        <v>0</v>
      </c>
    </row>
    <row r="647" spans="1:17" x14ac:dyDescent="0.25">
      <c r="A647" s="166" t="str">
        <f t="shared" si="60"/>
        <v>DEMOURY2</v>
      </c>
      <c r="B647" s="163">
        <f t="shared" si="56"/>
        <v>2</v>
      </c>
      <c r="F647" s="111" t="str">
        <f t="shared" si="57"/>
        <v>FSGT228926</v>
      </c>
      <c r="G647" s="230" t="s">
        <v>1446</v>
      </c>
      <c r="H647" s="230" t="s">
        <v>98</v>
      </c>
      <c r="I647" s="230" t="s">
        <v>1390</v>
      </c>
      <c r="J647" s="231">
        <v>71</v>
      </c>
      <c r="K647" s="230" t="s">
        <v>1058</v>
      </c>
      <c r="L647" s="230">
        <v>228926</v>
      </c>
      <c r="M647" s="232">
        <v>27830</v>
      </c>
      <c r="N647" s="230">
        <v>2</v>
      </c>
      <c r="O647" s="163">
        <f t="shared" si="58"/>
        <v>0</v>
      </c>
      <c r="P647" s="163">
        <f t="shared" si="59"/>
        <v>0</v>
      </c>
      <c r="Q647" s="112">
        <v>0</v>
      </c>
    </row>
    <row r="648" spans="1:17" x14ac:dyDescent="0.25">
      <c r="A648" s="166" t="str">
        <f t="shared" si="60"/>
        <v>DERANGERE1</v>
      </c>
      <c r="B648" s="163">
        <f t="shared" si="56"/>
        <v>1</v>
      </c>
      <c r="F648" s="111" t="str">
        <f t="shared" si="57"/>
        <v>FSGT431038</v>
      </c>
      <c r="G648" s="230" t="s">
        <v>1665</v>
      </c>
      <c r="H648" s="230" t="s">
        <v>33</v>
      </c>
      <c r="I648" s="230" t="s">
        <v>1666</v>
      </c>
      <c r="J648" s="231">
        <v>71</v>
      </c>
      <c r="K648" s="230" t="s">
        <v>1058</v>
      </c>
      <c r="L648" s="230">
        <v>431038</v>
      </c>
      <c r="M648" s="232">
        <v>19612</v>
      </c>
      <c r="N648" s="230">
        <v>3</v>
      </c>
      <c r="O648" s="163">
        <f t="shared" si="58"/>
        <v>0</v>
      </c>
      <c r="P648" s="163">
        <f t="shared" si="59"/>
        <v>0</v>
      </c>
      <c r="Q648" s="112">
        <v>0</v>
      </c>
    </row>
    <row r="649" spans="1:17" x14ac:dyDescent="0.25">
      <c r="A649" s="166" t="str">
        <f t="shared" si="60"/>
        <v>DESBAT1</v>
      </c>
      <c r="B649" s="163">
        <f t="shared" si="56"/>
        <v>1</v>
      </c>
      <c r="F649" s="111" t="str">
        <f t="shared" si="57"/>
        <v>FSGT495537</v>
      </c>
      <c r="G649" s="230" t="s">
        <v>1447</v>
      </c>
      <c r="H649" s="230" t="s">
        <v>136</v>
      </c>
      <c r="I649" s="230" t="s">
        <v>1414</v>
      </c>
      <c r="J649" s="231">
        <v>71</v>
      </c>
      <c r="K649" s="230" t="s">
        <v>1058</v>
      </c>
      <c r="L649" s="230">
        <v>495537</v>
      </c>
      <c r="M649" s="232">
        <v>27139</v>
      </c>
      <c r="N649" s="230">
        <v>2</v>
      </c>
      <c r="O649" s="163">
        <f t="shared" si="58"/>
        <v>0</v>
      </c>
      <c r="P649" s="163">
        <f t="shared" si="59"/>
        <v>0</v>
      </c>
      <c r="Q649" s="112">
        <v>0</v>
      </c>
    </row>
    <row r="650" spans="1:17" x14ac:dyDescent="0.25">
      <c r="A650" s="166" t="str">
        <f t="shared" si="60"/>
        <v>DESBOIS1</v>
      </c>
      <c r="B650" s="163">
        <f t="shared" si="56"/>
        <v>1</v>
      </c>
      <c r="F650" s="111" t="str">
        <f t="shared" si="57"/>
        <v>FSGT229947</v>
      </c>
      <c r="G650" s="230" t="s">
        <v>1686</v>
      </c>
      <c r="H650" s="230" t="s">
        <v>223</v>
      </c>
      <c r="I650" s="230" t="s">
        <v>668</v>
      </c>
      <c r="J650" s="231">
        <v>71</v>
      </c>
      <c r="K650" s="230" t="s">
        <v>1058</v>
      </c>
      <c r="L650" s="230">
        <v>229947</v>
      </c>
      <c r="M650" s="232">
        <v>30718</v>
      </c>
      <c r="N650" s="230">
        <v>2</v>
      </c>
      <c r="O650" s="163">
        <f t="shared" si="58"/>
        <v>0</v>
      </c>
      <c r="P650" s="163">
        <f t="shared" si="59"/>
        <v>0</v>
      </c>
      <c r="Q650" s="112">
        <v>0</v>
      </c>
    </row>
    <row r="651" spans="1:17" x14ac:dyDescent="0.25">
      <c r="A651" s="166" t="str">
        <f t="shared" si="60"/>
        <v>DESBOTTES1</v>
      </c>
      <c r="B651" s="163">
        <f t="shared" si="56"/>
        <v>1</v>
      </c>
      <c r="F651" s="111" t="str">
        <f t="shared" si="57"/>
        <v>FSGT367963</v>
      </c>
      <c r="G651" s="230" t="s">
        <v>758</v>
      </c>
      <c r="H651" s="230" t="s">
        <v>101</v>
      </c>
      <c r="I651" s="230" t="s">
        <v>624</v>
      </c>
      <c r="J651" s="231">
        <v>71</v>
      </c>
      <c r="K651" s="230" t="s">
        <v>1058</v>
      </c>
      <c r="L651" s="230">
        <v>367963</v>
      </c>
      <c r="M651" s="232">
        <v>17118</v>
      </c>
      <c r="N651" s="230">
        <v>6</v>
      </c>
      <c r="O651" s="163">
        <f t="shared" si="58"/>
        <v>0</v>
      </c>
      <c r="P651" s="163">
        <f t="shared" si="59"/>
        <v>0</v>
      </c>
      <c r="Q651" s="112">
        <v>0</v>
      </c>
    </row>
    <row r="652" spans="1:17" x14ac:dyDescent="0.25">
      <c r="A652" s="166" t="str">
        <f t="shared" si="60"/>
        <v>DESBROSSES1</v>
      </c>
      <c r="B652" s="163">
        <f t="shared" si="56"/>
        <v>1</v>
      </c>
      <c r="F652" s="111" t="str">
        <f t="shared" si="57"/>
        <v>FSGT237615</v>
      </c>
      <c r="G652" s="230" t="s">
        <v>759</v>
      </c>
      <c r="H652" s="230" t="s">
        <v>95</v>
      </c>
      <c r="I652" s="230" t="s">
        <v>618</v>
      </c>
      <c r="J652" s="231">
        <v>71</v>
      </c>
      <c r="K652" s="230" t="s">
        <v>1058</v>
      </c>
      <c r="L652" s="230">
        <v>237615</v>
      </c>
      <c r="M652" s="232">
        <v>15397</v>
      </c>
      <c r="N652" s="230">
        <v>6</v>
      </c>
      <c r="O652" s="163">
        <f t="shared" si="58"/>
        <v>0</v>
      </c>
      <c r="P652" s="163">
        <f t="shared" si="59"/>
        <v>0</v>
      </c>
      <c r="Q652" s="112">
        <v>0</v>
      </c>
    </row>
    <row r="653" spans="1:17" x14ac:dyDescent="0.25">
      <c r="A653" s="166" t="str">
        <f t="shared" si="60"/>
        <v>DESBROSSES2</v>
      </c>
      <c r="B653" s="163">
        <f t="shared" si="56"/>
        <v>2</v>
      </c>
      <c r="F653" s="111" t="str">
        <f t="shared" si="57"/>
        <v>FSGT299692</v>
      </c>
      <c r="G653" s="230" t="s">
        <v>759</v>
      </c>
      <c r="H653" s="230" t="s">
        <v>760</v>
      </c>
      <c r="I653" s="230" t="s">
        <v>608</v>
      </c>
      <c r="J653" s="231">
        <v>71</v>
      </c>
      <c r="K653" s="230" t="s">
        <v>1058</v>
      </c>
      <c r="L653" s="230">
        <v>299692</v>
      </c>
      <c r="M653" s="232">
        <v>20111</v>
      </c>
      <c r="N653" s="230">
        <v>6</v>
      </c>
      <c r="O653" s="163">
        <f t="shared" si="58"/>
        <v>0</v>
      </c>
      <c r="P653" s="163">
        <f t="shared" si="59"/>
        <v>0</v>
      </c>
      <c r="Q653" s="112">
        <v>0</v>
      </c>
    </row>
    <row r="654" spans="1:17" x14ac:dyDescent="0.25">
      <c r="A654" s="166" t="str">
        <f t="shared" si="60"/>
        <v>DESCHAMPS1</v>
      </c>
      <c r="B654" s="163">
        <f t="shared" ref="B654:B717" si="61">IF(G654&lt;&gt;G653,1,(B653+1))</f>
        <v>1</v>
      </c>
      <c r="F654" s="111" t="str">
        <f t="shared" ref="F654:F717" si="62">CONCATENATE(K654,L654)</f>
        <v>FSGT228923</v>
      </c>
      <c r="G654" s="230" t="s">
        <v>472</v>
      </c>
      <c r="H654" s="230" t="s">
        <v>688</v>
      </c>
      <c r="I654" s="230" t="s">
        <v>1421</v>
      </c>
      <c r="J654" s="231">
        <v>71</v>
      </c>
      <c r="K654" s="230" t="s">
        <v>1058</v>
      </c>
      <c r="L654" s="230">
        <v>228923</v>
      </c>
      <c r="M654" s="232">
        <v>15238</v>
      </c>
      <c r="N654" s="230">
        <v>6</v>
      </c>
      <c r="O654" s="163">
        <f t="shared" si="58"/>
        <v>0</v>
      </c>
      <c r="P654" s="163">
        <f t="shared" si="59"/>
        <v>0</v>
      </c>
      <c r="Q654" s="112">
        <v>0</v>
      </c>
    </row>
    <row r="655" spans="1:17" x14ac:dyDescent="0.25">
      <c r="A655" s="166" t="str">
        <f t="shared" si="60"/>
        <v>DESCOMBIN1</v>
      </c>
      <c r="B655" s="163">
        <f t="shared" si="61"/>
        <v>1</v>
      </c>
      <c r="F655" s="111" t="str">
        <f t="shared" si="62"/>
        <v>FSGT230014</v>
      </c>
      <c r="G655" s="230" t="s">
        <v>761</v>
      </c>
      <c r="H655" s="230" t="s">
        <v>520</v>
      </c>
      <c r="I655" s="230" t="s">
        <v>678</v>
      </c>
      <c r="J655" s="231">
        <v>71</v>
      </c>
      <c r="K655" s="230" t="s">
        <v>1058</v>
      </c>
      <c r="L655" s="230">
        <v>230014</v>
      </c>
      <c r="M655" s="232">
        <v>12531</v>
      </c>
      <c r="N655" s="230">
        <v>6</v>
      </c>
      <c r="O655" s="163">
        <f t="shared" ref="O655:O718" si="63">IF(N655="F","F",0)</f>
        <v>0</v>
      </c>
      <c r="P655" s="163">
        <f t="shared" ref="P655:P718" si="64">IF(N655="M","M",0)</f>
        <v>0</v>
      </c>
      <c r="Q655" s="112">
        <v>0</v>
      </c>
    </row>
    <row r="656" spans="1:17" x14ac:dyDescent="0.25">
      <c r="A656" s="166" t="str">
        <f t="shared" si="60"/>
        <v>DESMARIS1</v>
      </c>
      <c r="B656" s="163">
        <f t="shared" si="61"/>
        <v>1</v>
      </c>
      <c r="F656" s="111" t="str">
        <f t="shared" si="62"/>
        <v>FSGT230632</v>
      </c>
      <c r="G656" s="230" t="s">
        <v>762</v>
      </c>
      <c r="H656" s="230" t="s">
        <v>166</v>
      </c>
      <c r="I656" s="230" t="s">
        <v>624</v>
      </c>
      <c r="J656" s="231">
        <v>71</v>
      </c>
      <c r="K656" s="230" t="s">
        <v>1058</v>
      </c>
      <c r="L656" s="230">
        <v>230632</v>
      </c>
      <c r="M656" s="232">
        <v>21920</v>
      </c>
      <c r="N656" s="230">
        <v>4</v>
      </c>
      <c r="O656" s="163">
        <f t="shared" si="63"/>
        <v>0</v>
      </c>
      <c r="P656" s="163">
        <f t="shared" si="64"/>
        <v>0</v>
      </c>
      <c r="Q656" s="112">
        <v>0</v>
      </c>
    </row>
    <row r="657" spans="1:17" x14ac:dyDescent="0.25">
      <c r="A657" s="166" t="str">
        <f t="shared" si="60"/>
        <v>DESMARIS2</v>
      </c>
      <c r="B657" s="163">
        <f t="shared" si="61"/>
        <v>2</v>
      </c>
      <c r="F657" s="111" t="str">
        <f t="shared" si="62"/>
        <v>FSGT238881</v>
      </c>
      <c r="G657" s="230" t="s">
        <v>762</v>
      </c>
      <c r="H657" s="230" t="s">
        <v>143</v>
      </c>
      <c r="I657" s="230" t="s">
        <v>605</v>
      </c>
      <c r="J657" s="231">
        <v>71</v>
      </c>
      <c r="K657" s="230" t="s">
        <v>1058</v>
      </c>
      <c r="L657" s="230">
        <v>238881</v>
      </c>
      <c r="M657" s="232">
        <v>21845</v>
      </c>
      <c r="N657" s="230">
        <v>3</v>
      </c>
      <c r="O657" s="163">
        <f t="shared" si="63"/>
        <v>0</v>
      </c>
      <c r="P657" s="163">
        <f t="shared" si="64"/>
        <v>0</v>
      </c>
      <c r="Q657" s="112">
        <v>0</v>
      </c>
    </row>
    <row r="658" spans="1:17" x14ac:dyDescent="0.25">
      <c r="A658" s="166" t="str">
        <f t="shared" si="60"/>
        <v>DESMARIS3</v>
      </c>
      <c r="B658" s="163">
        <f t="shared" si="61"/>
        <v>3</v>
      </c>
      <c r="F658" s="111" t="str">
        <f t="shared" si="62"/>
        <v>FSGT486359</v>
      </c>
      <c r="G658" s="230" t="s">
        <v>762</v>
      </c>
      <c r="H658" s="230" t="s">
        <v>719</v>
      </c>
      <c r="I658" s="230" t="s">
        <v>1387</v>
      </c>
      <c r="J658" s="231">
        <v>71</v>
      </c>
      <c r="K658" s="230" t="s">
        <v>1058</v>
      </c>
      <c r="L658" s="230">
        <v>486359</v>
      </c>
      <c r="M658" s="232">
        <v>28177</v>
      </c>
      <c r="N658" s="230">
        <v>3</v>
      </c>
      <c r="O658" s="163">
        <f t="shared" si="63"/>
        <v>0</v>
      </c>
      <c r="P658" s="163">
        <f t="shared" si="64"/>
        <v>0</v>
      </c>
      <c r="Q658" s="112">
        <v>0</v>
      </c>
    </row>
    <row r="659" spans="1:17" x14ac:dyDescent="0.25">
      <c r="A659" s="166" t="str">
        <f t="shared" si="60"/>
        <v>DESPLACES1</v>
      </c>
      <c r="B659" s="163">
        <f t="shared" si="61"/>
        <v>1</v>
      </c>
      <c r="F659" s="111" t="str">
        <f t="shared" si="62"/>
        <v>FSGT55483466</v>
      </c>
      <c r="G659" s="230" t="s">
        <v>1448</v>
      </c>
      <c r="H659" s="230" t="s">
        <v>24</v>
      </c>
      <c r="I659" s="230" t="s">
        <v>19</v>
      </c>
      <c r="J659" s="231">
        <v>71</v>
      </c>
      <c r="K659" s="230" t="s">
        <v>1058</v>
      </c>
      <c r="L659" s="230">
        <v>55483466</v>
      </c>
      <c r="M659" s="232">
        <v>17329</v>
      </c>
      <c r="N659" s="230">
        <v>5</v>
      </c>
      <c r="O659" s="163">
        <f t="shared" si="63"/>
        <v>0</v>
      </c>
      <c r="P659" s="163">
        <f t="shared" si="64"/>
        <v>0</v>
      </c>
      <c r="Q659" s="112">
        <v>0</v>
      </c>
    </row>
    <row r="660" spans="1:17" x14ac:dyDescent="0.25">
      <c r="A660" s="166" t="str">
        <f t="shared" si="60"/>
        <v>DESPRES1</v>
      </c>
      <c r="B660" s="163">
        <f t="shared" si="61"/>
        <v>1</v>
      </c>
      <c r="F660" s="111" t="str">
        <f t="shared" si="62"/>
        <v>FSGT489128</v>
      </c>
      <c r="G660" s="230" t="s">
        <v>1449</v>
      </c>
      <c r="H660" s="230" t="s">
        <v>98</v>
      </c>
      <c r="I660" s="230" t="s">
        <v>1390</v>
      </c>
      <c r="J660" s="231">
        <v>71</v>
      </c>
      <c r="K660" s="230" t="s">
        <v>1058</v>
      </c>
      <c r="L660" s="230">
        <v>489128</v>
      </c>
      <c r="M660" s="232">
        <v>25768</v>
      </c>
      <c r="N660" s="230">
        <v>3</v>
      </c>
      <c r="O660" s="163">
        <f t="shared" si="63"/>
        <v>0</v>
      </c>
      <c r="P660" s="163">
        <f t="shared" si="64"/>
        <v>0</v>
      </c>
      <c r="Q660" s="112">
        <v>0</v>
      </c>
    </row>
    <row r="661" spans="1:17" x14ac:dyDescent="0.25">
      <c r="A661" s="166" t="str">
        <f t="shared" si="60"/>
        <v>DEVELAY1</v>
      </c>
      <c r="B661" s="163">
        <f t="shared" si="61"/>
        <v>1</v>
      </c>
      <c r="F661" s="111" t="str">
        <f t="shared" si="62"/>
        <v>FSGT239604</v>
      </c>
      <c r="G661" s="230" t="s">
        <v>763</v>
      </c>
      <c r="H661" s="230" t="s">
        <v>37</v>
      </c>
      <c r="I661" s="230" t="s">
        <v>608</v>
      </c>
      <c r="J661" s="231">
        <v>71</v>
      </c>
      <c r="K661" s="230" t="s">
        <v>1058</v>
      </c>
      <c r="L661" s="230">
        <v>239604</v>
      </c>
      <c r="M661" s="232">
        <v>22874</v>
      </c>
      <c r="N661" s="230">
        <v>5</v>
      </c>
      <c r="O661" s="163">
        <f t="shared" si="63"/>
        <v>0</v>
      </c>
      <c r="P661" s="163">
        <f t="shared" si="64"/>
        <v>0</v>
      </c>
      <c r="Q661" s="112">
        <v>0</v>
      </c>
    </row>
    <row r="662" spans="1:17" x14ac:dyDescent="0.25">
      <c r="A662" s="166" t="str">
        <f t="shared" si="60"/>
        <v>DEVERCHERE1</v>
      </c>
      <c r="B662" s="163">
        <f t="shared" si="61"/>
        <v>1</v>
      </c>
      <c r="F662" s="111" t="str">
        <f t="shared" si="62"/>
        <v>FSGT230370</v>
      </c>
      <c r="G662" s="230" t="s">
        <v>1450</v>
      </c>
      <c r="H662" s="230" t="s">
        <v>1451</v>
      </c>
      <c r="I662" s="230" t="s">
        <v>641</v>
      </c>
      <c r="J662" s="231">
        <v>71</v>
      </c>
      <c r="K662" s="230" t="s">
        <v>1058</v>
      </c>
      <c r="L662" s="230">
        <v>230370</v>
      </c>
      <c r="M662" s="232">
        <v>26902</v>
      </c>
      <c r="N662" s="230" t="s">
        <v>14</v>
      </c>
      <c r="O662" s="163" t="str">
        <f t="shared" si="63"/>
        <v>F</v>
      </c>
      <c r="P662" s="163">
        <f t="shared" si="64"/>
        <v>0</v>
      </c>
      <c r="Q662" s="112">
        <v>0</v>
      </c>
    </row>
    <row r="663" spans="1:17" x14ac:dyDescent="0.25">
      <c r="A663" s="166" t="str">
        <f t="shared" si="60"/>
        <v>DEVERCHERE 1</v>
      </c>
      <c r="B663" s="163">
        <f t="shared" si="61"/>
        <v>1</v>
      </c>
      <c r="F663" s="111" t="str">
        <f t="shared" si="62"/>
        <v>FSGT312914</v>
      </c>
      <c r="G663" s="230" t="s">
        <v>1094</v>
      </c>
      <c r="H663" s="230" t="s">
        <v>1919</v>
      </c>
      <c r="I663" s="230" t="s">
        <v>641</v>
      </c>
      <c r="J663" s="231">
        <v>71</v>
      </c>
      <c r="K663" s="230" t="s">
        <v>1058</v>
      </c>
      <c r="L663" s="230">
        <v>312914</v>
      </c>
      <c r="M663" s="232">
        <v>37056</v>
      </c>
      <c r="N663" s="230" t="s">
        <v>14</v>
      </c>
      <c r="O663" s="163" t="str">
        <f t="shared" si="63"/>
        <v>F</v>
      </c>
      <c r="P663" s="163">
        <f t="shared" si="64"/>
        <v>0</v>
      </c>
      <c r="Q663" s="112">
        <v>0</v>
      </c>
    </row>
    <row r="664" spans="1:17" x14ac:dyDescent="0.25">
      <c r="A664" s="166" t="str">
        <f t="shared" si="60"/>
        <v>DEVILLARD1</v>
      </c>
      <c r="B664" s="163">
        <f t="shared" si="61"/>
        <v>1</v>
      </c>
      <c r="F664" s="111" t="str">
        <f t="shared" si="62"/>
        <v>FSGT235364</v>
      </c>
      <c r="G664" s="230" t="s">
        <v>1452</v>
      </c>
      <c r="H664" s="230" t="s">
        <v>185</v>
      </c>
      <c r="I664" s="230" t="s">
        <v>618</v>
      </c>
      <c r="J664" s="231">
        <v>71</v>
      </c>
      <c r="K664" s="230" t="s">
        <v>1058</v>
      </c>
      <c r="L664" s="230">
        <v>235364</v>
      </c>
      <c r="M664" s="232">
        <v>17414</v>
      </c>
      <c r="N664" s="230">
        <v>6</v>
      </c>
      <c r="O664" s="163">
        <f t="shared" si="63"/>
        <v>0</v>
      </c>
      <c r="P664" s="163">
        <f t="shared" si="64"/>
        <v>0</v>
      </c>
      <c r="Q664" s="112">
        <v>0</v>
      </c>
    </row>
    <row r="665" spans="1:17" x14ac:dyDescent="0.25">
      <c r="A665" s="166" t="str">
        <f t="shared" si="60"/>
        <v>DIBETTA1</v>
      </c>
      <c r="B665" s="163">
        <f t="shared" si="61"/>
        <v>1</v>
      </c>
      <c r="F665" s="111" t="str">
        <f t="shared" si="62"/>
        <v>FSGT227150</v>
      </c>
      <c r="G665" s="230" t="s">
        <v>764</v>
      </c>
      <c r="H665" s="230" t="s">
        <v>190</v>
      </c>
      <c r="I665" s="230" t="s">
        <v>628</v>
      </c>
      <c r="J665" s="231">
        <v>71</v>
      </c>
      <c r="K665" s="230" t="s">
        <v>1058</v>
      </c>
      <c r="L665" s="230">
        <v>227150</v>
      </c>
      <c r="M665" s="232">
        <v>25451</v>
      </c>
      <c r="N665" s="230">
        <v>2</v>
      </c>
      <c r="O665" s="163">
        <f t="shared" si="63"/>
        <v>0</v>
      </c>
      <c r="P665" s="163">
        <f t="shared" si="64"/>
        <v>0</v>
      </c>
      <c r="Q665" s="112">
        <v>0</v>
      </c>
    </row>
    <row r="666" spans="1:17" x14ac:dyDescent="0.25">
      <c r="A666" s="166" t="str">
        <f t="shared" si="60"/>
        <v>DJELLABE1</v>
      </c>
      <c r="B666" s="163">
        <f t="shared" si="61"/>
        <v>1</v>
      </c>
      <c r="F666" s="111" t="str">
        <f t="shared" si="62"/>
        <v>FSGT55478131</v>
      </c>
      <c r="G666" s="230" t="s">
        <v>1667</v>
      </c>
      <c r="H666" s="230" t="s">
        <v>61</v>
      </c>
      <c r="I666" s="230" t="s">
        <v>668</v>
      </c>
      <c r="J666" s="231">
        <v>71</v>
      </c>
      <c r="K666" s="230" t="s">
        <v>1058</v>
      </c>
      <c r="L666" s="230">
        <v>55478131</v>
      </c>
      <c r="M666" s="232">
        <v>20149</v>
      </c>
      <c r="N666" s="230">
        <v>6</v>
      </c>
      <c r="O666" s="163">
        <f t="shared" si="63"/>
        <v>0</v>
      </c>
      <c r="P666" s="163">
        <f t="shared" si="64"/>
        <v>0</v>
      </c>
      <c r="Q666" s="112">
        <v>0</v>
      </c>
    </row>
    <row r="667" spans="1:17" x14ac:dyDescent="0.25">
      <c r="A667" s="166" t="str">
        <f t="shared" si="60"/>
        <v>DO NASCIMENTO1</v>
      </c>
      <c r="B667" s="163">
        <f t="shared" si="61"/>
        <v>1</v>
      </c>
      <c r="F667" s="111" t="str">
        <f t="shared" si="62"/>
        <v>FSGT434625</v>
      </c>
      <c r="G667" s="230" t="s">
        <v>1453</v>
      </c>
      <c r="H667" s="230" t="s">
        <v>341</v>
      </c>
      <c r="I667" s="230" t="s">
        <v>1390</v>
      </c>
      <c r="J667" s="231">
        <v>71</v>
      </c>
      <c r="K667" s="230" t="s">
        <v>1058</v>
      </c>
      <c r="L667" s="230">
        <v>434625</v>
      </c>
      <c r="M667" s="232">
        <v>26138</v>
      </c>
      <c r="N667" s="230">
        <v>5</v>
      </c>
      <c r="O667" s="163">
        <f t="shared" si="63"/>
        <v>0</v>
      </c>
      <c r="P667" s="163">
        <f t="shared" si="64"/>
        <v>0</v>
      </c>
      <c r="Q667" s="112">
        <v>0</v>
      </c>
    </row>
    <row r="668" spans="1:17" x14ac:dyDescent="0.25">
      <c r="A668" s="166" t="str">
        <f t="shared" si="60"/>
        <v>DONZEL1</v>
      </c>
      <c r="B668" s="163">
        <f t="shared" si="61"/>
        <v>1</v>
      </c>
      <c r="F668" s="111" t="str">
        <f t="shared" si="62"/>
        <v>FSGT55541488</v>
      </c>
      <c r="G668" s="230" t="s">
        <v>765</v>
      </c>
      <c r="H668" s="230" t="s">
        <v>166</v>
      </c>
      <c r="I668" s="230" t="s">
        <v>639</v>
      </c>
      <c r="J668" s="231">
        <v>71</v>
      </c>
      <c r="K668" s="230" t="s">
        <v>1058</v>
      </c>
      <c r="L668" s="230">
        <v>55541488</v>
      </c>
      <c r="M668" s="232">
        <v>22368</v>
      </c>
      <c r="N668" s="230">
        <v>5</v>
      </c>
      <c r="O668" s="163">
        <f t="shared" si="63"/>
        <v>0</v>
      </c>
      <c r="P668" s="163">
        <f t="shared" si="64"/>
        <v>0</v>
      </c>
      <c r="Q668" s="112">
        <v>0</v>
      </c>
    </row>
    <row r="669" spans="1:17" x14ac:dyDescent="0.25">
      <c r="A669" s="166" t="str">
        <f t="shared" ref="A669:A732" si="65">CONCATENATE(G669,B669)</f>
        <v>DONZEL2</v>
      </c>
      <c r="B669" s="163">
        <f t="shared" si="61"/>
        <v>2</v>
      </c>
      <c r="F669" s="111" t="str">
        <f t="shared" si="62"/>
        <v>FSGT232187</v>
      </c>
      <c r="G669" s="230" t="s">
        <v>765</v>
      </c>
      <c r="H669" s="230" t="s">
        <v>271</v>
      </c>
      <c r="I669" s="230" t="s">
        <v>618</v>
      </c>
      <c r="J669" s="231">
        <v>71</v>
      </c>
      <c r="K669" s="230" t="s">
        <v>1058</v>
      </c>
      <c r="L669" s="230">
        <v>232187</v>
      </c>
      <c r="M669" s="232">
        <v>19354</v>
      </c>
      <c r="N669" s="230">
        <v>4</v>
      </c>
      <c r="O669" s="163">
        <f t="shared" si="63"/>
        <v>0</v>
      </c>
      <c r="P669" s="163">
        <f t="shared" si="64"/>
        <v>0</v>
      </c>
      <c r="Q669" s="112">
        <v>0</v>
      </c>
    </row>
    <row r="670" spans="1:17" x14ac:dyDescent="0.25">
      <c r="A670" s="166" t="str">
        <f t="shared" si="65"/>
        <v>DORIN1</v>
      </c>
      <c r="B670" s="163">
        <f t="shared" si="61"/>
        <v>1</v>
      </c>
      <c r="F670" s="111" t="str">
        <f t="shared" si="62"/>
        <v>FSGT55479438</v>
      </c>
      <c r="G670" s="230" t="s">
        <v>766</v>
      </c>
      <c r="H670" s="230" t="s">
        <v>750</v>
      </c>
      <c r="I670" s="230" t="s">
        <v>668</v>
      </c>
      <c r="J670" s="231">
        <v>71</v>
      </c>
      <c r="K670" s="230" t="s">
        <v>1058</v>
      </c>
      <c r="L670" s="230">
        <v>55479438</v>
      </c>
      <c r="M670" s="232">
        <v>32954</v>
      </c>
      <c r="N670" s="230">
        <v>4</v>
      </c>
      <c r="O670" s="163">
        <f t="shared" si="63"/>
        <v>0</v>
      </c>
      <c r="P670" s="163">
        <f t="shared" si="64"/>
        <v>0</v>
      </c>
      <c r="Q670" s="112">
        <v>0</v>
      </c>
    </row>
    <row r="671" spans="1:17" x14ac:dyDescent="0.25">
      <c r="A671" s="166" t="str">
        <f t="shared" si="65"/>
        <v>DORIN2</v>
      </c>
      <c r="B671" s="163">
        <f t="shared" si="61"/>
        <v>2</v>
      </c>
      <c r="F671" s="111" t="str">
        <f t="shared" si="62"/>
        <v>FSGT55538860</v>
      </c>
      <c r="G671" s="230" t="s">
        <v>766</v>
      </c>
      <c r="H671" s="230" t="s">
        <v>44</v>
      </c>
      <c r="I671" s="230" t="s">
        <v>668</v>
      </c>
      <c r="J671" s="231">
        <v>71</v>
      </c>
      <c r="K671" s="230" t="s">
        <v>1058</v>
      </c>
      <c r="L671" s="230">
        <v>55538860</v>
      </c>
      <c r="M671" s="232">
        <v>29650</v>
      </c>
      <c r="N671" s="230">
        <v>4</v>
      </c>
      <c r="O671" s="163">
        <f t="shared" si="63"/>
        <v>0</v>
      </c>
      <c r="P671" s="163">
        <f t="shared" si="64"/>
        <v>0</v>
      </c>
      <c r="Q671" s="112">
        <v>0</v>
      </c>
    </row>
    <row r="672" spans="1:17" x14ac:dyDescent="0.25">
      <c r="A672" s="166" t="str">
        <f t="shared" si="65"/>
        <v>DORIN3</v>
      </c>
      <c r="B672" s="163">
        <f t="shared" si="61"/>
        <v>3</v>
      </c>
      <c r="F672" s="111" t="str">
        <f t="shared" si="62"/>
        <v>FSGT229952</v>
      </c>
      <c r="G672" s="230" t="s">
        <v>766</v>
      </c>
      <c r="H672" s="230" t="s">
        <v>131</v>
      </c>
      <c r="I672" s="230" t="s">
        <v>632</v>
      </c>
      <c r="J672" s="231">
        <v>71</v>
      </c>
      <c r="K672" s="230" t="s">
        <v>1058</v>
      </c>
      <c r="L672" s="230">
        <v>229952</v>
      </c>
      <c r="M672" s="232">
        <v>19256</v>
      </c>
      <c r="N672" s="230">
        <v>6</v>
      </c>
      <c r="O672" s="163">
        <f t="shared" si="63"/>
        <v>0</v>
      </c>
      <c r="P672" s="163">
        <f t="shared" si="64"/>
        <v>0</v>
      </c>
      <c r="Q672" s="112">
        <v>0</v>
      </c>
    </row>
    <row r="673" spans="1:17" x14ac:dyDescent="0.25">
      <c r="A673" s="166" t="str">
        <f t="shared" si="65"/>
        <v>DORIN4</v>
      </c>
      <c r="B673" s="163">
        <f t="shared" si="61"/>
        <v>4</v>
      </c>
      <c r="F673" s="111" t="str">
        <f t="shared" si="62"/>
        <v>FSGT229948</v>
      </c>
      <c r="G673" s="230" t="s">
        <v>766</v>
      </c>
      <c r="H673" s="230" t="s">
        <v>125</v>
      </c>
      <c r="I673" s="230" t="s">
        <v>668</v>
      </c>
      <c r="J673" s="231">
        <v>71</v>
      </c>
      <c r="K673" s="230" t="s">
        <v>1058</v>
      </c>
      <c r="L673" s="230">
        <v>229948</v>
      </c>
      <c r="M673" s="232">
        <v>20839</v>
      </c>
      <c r="N673" s="230">
        <v>4</v>
      </c>
      <c r="O673" s="163">
        <f t="shared" si="63"/>
        <v>0</v>
      </c>
      <c r="P673" s="163">
        <f t="shared" si="64"/>
        <v>0</v>
      </c>
      <c r="Q673" s="112">
        <v>0</v>
      </c>
    </row>
    <row r="674" spans="1:17" x14ac:dyDescent="0.25">
      <c r="A674" s="166" t="str">
        <f t="shared" si="65"/>
        <v>DORIN 1</v>
      </c>
      <c r="B674" s="163">
        <f t="shared" si="61"/>
        <v>1</v>
      </c>
      <c r="F674" s="111" t="str">
        <f t="shared" si="62"/>
        <v>FSGT55477639</v>
      </c>
      <c r="G674" s="230" t="s">
        <v>1777</v>
      </c>
      <c r="H674" s="230" t="s">
        <v>1778</v>
      </c>
      <c r="I674" s="230" t="s">
        <v>1387</v>
      </c>
      <c r="J674" s="231">
        <v>71</v>
      </c>
      <c r="K674" s="230" t="s">
        <v>1058</v>
      </c>
      <c r="L674" s="230">
        <v>55477639</v>
      </c>
      <c r="M674" s="232">
        <v>36328</v>
      </c>
      <c r="N674" s="230">
        <v>5</v>
      </c>
      <c r="O674" s="163">
        <f t="shared" si="63"/>
        <v>0</v>
      </c>
      <c r="P674" s="163">
        <f t="shared" si="64"/>
        <v>0</v>
      </c>
      <c r="Q674" s="112">
        <v>0</v>
      </c>
    </row>
    <row r="675" spans="1:17" x14ac:dyDescent="0.25">
      <c r="A675" s="166" t="str">
        <f t="shared" si="65"/>
        <v>DORNIER1</v>
      </c>
      <c r="B675" s="163">
        <f t="shared" si="61"/>
        <v>1</v>
      </c>
      <c r="F675" s="111" t="str">
        <f t="shared" si="62"/>
        <v>FSGT251334</v>
      </c>
      <c r="G675" s="230" t="s">
        <v>767</v>
      </c>
      <c r="H675" s="230" t="s">
        <v>190</v>
      </c>
      <c r="I675" s="230" t="s">
        <v>629</v>
      </c>
      <c r="J675" s="231">
        <v>71</v>
      </c>
      <c r="K675" s="230" t="s">
        <v>1058</v>
      </c>
      <c r="L675" s="230">
        <v>251334</v>
      </c>
      <c r="M675" s="232">
        <v>25320</v>
      </c>
      <c r="N675" s="230">
        <v>4</v>
      </c>
      <c r="O675" s="163">
        <f t="shared" si="63"/>
        <v>0</v>
      </c>
      <c r="P675" s="163">
        <f t="shared" si="64"/>
        <v>0</v>
      </c>
      <c r="Q675" s="112">
        <v>0</v>
      </c>
    </row>
    <row r="676" spans="1:17" x14ac:dyDescent="0.25">
      <c r="A676" s="166" t="str">
        <f t="shared" si="65"/>
        <v>DORNIER2</v>
      </c>
      <c r="B676" s="163">
        <f t="shared" si="61"/>
        <v>2</v>
      </c>
      <c r="F676" s="111" t="str">
        <f t="shared" si="62"/>
        <v>FSGT231335</v>
      </c>
      <c r="G676" s="230" t="s">
        <v>767</v>
      </c>
      <c r="H676" s="230" t="s">
        <v>219</v>
      </c>
      <c r="I676" s="230" t="s">
        <v>629</v>
      </c>
      <c r="J676" s="231">
        <v>71</v>
      </c>
      <c r="K676" s="230" t="s">
        <v>1058</v>
      </c>
      <c r="L676" s="230">
        <v>231335</v>
      </c>
      <c r="M676" s="232">
        <v>26160</v>
      </c>
      <c r="N676" s="230">
        <v>4</v>
      </c>
      <c r="O676" s="163">
        <f t="shared" si="63"/>
        <v>0</v>
      </c>
      <c r="P676" s="163">
        <f t="shared" si="64"/>
        <v>0</v>
      </c>
      <c r="Q676" s="112">
        <v>0</v>
      </c>
    </row>
    <row r="677" spans="1:17" x14ac:dyDescent="0.25">
      <c r="A677" s="166" t="str">
        <f t="shared" si="65"/>
        <v>DOS SANTOS1</v>
      </c>
      <c r="B677" s="163">
        <f t="shared" si="61"/>
        <v>1</v>
      </c>
      <c r="F677" s="111" t="str">
        <f t="shared" si="62"/>
        <v>FSGT55479737</v>
      </c>
      <c r="G677" s="230" t="s">
        <v>768</v>
      </c>
      <c r="H677" s="230" t="s">
        <v>187</v>
      </c>
      <c r="I677" s="230" t="s">
        <v>605</v>
      </c>
      <c r="J677" s="231">
        <v>71</v>
      </c>
      <c r="K677" s="230" t="s">
        <v>1058</v>
      </c>
      <c r="L677" s="230">
        <v>55479737</v>
      </c>
      <c r="M677" s="232">
        <v>26214</v>
      </c>
      <c r="N677" s="230">
        <v>5</v>
      </c>
      <c r="O677" s="163">
        <f t="shared" si="63"/>
        <v>0</v>
      </c>
      <c r="P677" s="163">
        <f t="shared" si="64"/>
        <v>0</v>
      </c>
      <c r="Q677" s="112">
        <v>0</v>
      </c>
    </row>
    <row r="678" spans="1:17" x14ac:dyDescent="0.25">
      <c r="A678" s="166" t="str">
        <f t="shared" si="65"/>
        <v>DOS SANTOS2</v>
      </c>
      <c r="B678" s="163">
        <f t="shared" si="61"/>
        <v>2</v>
      </c>
      <c r="F678" s="111" t="str">
        <f t="shared" si="62"/>
        <v>FSGT55487025</v>
      </c>
      <c r="G678" s="230" t="s">
        <v>768</v>
      </c>
      <c r="H678" s="230" t="s">
        <v>206</v>
      </c>
      <c r="I678" s="230" t="s">
        <v>605</v>
      </c>
      <c r="J678" s="231">
        <v>71</v>
      </c>
      <c r="K678" s="230" t="s">
        <v>1058</v>
      </c>
      <c r="L678" s="230">
        <v>55487025</v>
      </c>
      <c r="M678" s="232">
        <v>36570</v>
      </c>
      <c r="N678" s="230" t="s">
        <v>4</v>
      </c>
      <c r="O678" s="163">
        <f t="shared" si="63"/>
        <v>0</v>
      </c>
      <c r="P678" s="163" t="str">
        <f t="shared" si="64"/>
        <v>M</v>
      </c>
      <c r="Q678" s="112">
        <v>0</v>
      </c>
    </row>
    <row r="679" spans="1:17" x14ac:dyDescent="0.25">
      <c r="A679" s="166" t="str">
        <f t="shared" si="65"/>
        <v>DOUA1</v>
      </c>
      <c r="B679" s="163">
        <f t="shared" si="61"/>
        <v>1</v>
      </c>
      <c r="F679" s="111" t="str">
        <f t="shared" si="62"/>
        <v>FSGT242603</v>
      </c>
      <c r="G679" s="230" t="s">
        <v>769</v>
      </c>
      <c r="H679" s="230" t="s">
        <v>139</v>
      </c>
      <c r="I679" s="230" t="s">
        <v>608</v>
      </c>
      <c r="J679" s="231">
        <v>71</v>
      </c>
      <c r="K679" s="230" t="s">
        <v>1058</v>
      </c>
      <c r="L679" s="230">
        <v>242603</v>
      </c>
      <c r="M679" s="232">
        <v>20149</v>
      </c>
      <c r="N679" s="230">
        <v>5</v>
      </c>
      <c r="O679" s="163">
        <f t="shared" si="63"/>
        <v>0</v>
      </c>
      <c r="P679" s="163">
        <f t="shared" si="64"/>
        <v>0</v>
      </c>
      <c r="Q679" s="112">
        <v>0</v>
      </c>
    </row>
    <row r="680" spans="1:17" x14ac:dyDescent="0.25">
      <c r="A680" s="166" t="str">
        <f t="shared" si="65"/>
        <v>DOUHARD1</v>
      </c>
      <c r="B680" s="163">
        <f t="shared" si="61"/>
        <v>1</v>
      </c>
      <c r="F680" s="111" t="str">
        <f t="shared" si="62"/>
        <v>FSGT367227</v>
      </c>
      <c r="G680" s="230" t="s">
        <v>770</v>
      </c>
      <c r="H680" s="230" t="s">
        <v>218</v>
      </c>
      <c r="I680" s="230" t="s">
        <v>641</v>
      </c>
      <c r="J680" s="231">
        <v>71</v>
      </c>
      <c r="K680" s="230" t="s">
        <v>1058</v>
      </c>
      <c r="L680" s="230">
        <v>367227</v>
      </c>
      <c r="M680" s="232">
        <v>32193</v>
      </c>
      <c r="N680" s="230">
        <v>2</v>
      </c>
      <c r="O680" s="163">
        <f t="shared" si="63"/>
        <v>0</v>
      </c>
      <c r="P680" s="163">
        <f t="shared" si="64"/>
        <v>0</v>
      </c>
      <c r="Q680" s="112">
        <v>0</v>
      </c>
    </row>
    <row r="681" spans="1:17" x14ac:dyDescent="0.25">
      <c r="A681" s="166" t="str">
        <f t="shared" si="65"/>
        <v>DOVA1</v>
      </c>
      <c r="B681" s="163">
        <f t="shared" si="61"/>
        <v>1</v>
      </c>
      <c r="F681" s="111" t="str">
        <f t="shared" si="62"/>
        <v>FSGT55536390</v>
      </c>
      <c r="G681" s="230" t="s">
        <v>1095</v>
      </c>
      <c r="H681" s="230" t="s">
        <v>85</v>
      </c>
      <c r="I681" s="230" t="s">
        <v>608</v>
      </c>
      <c r="J681" s="231">
        <v>71</v>
      </c>
      <c r="K681" s="230" t="s">
        <v>1058</v>
      </c>
      <c r="L681" s="230">
        <v>55536390</v>
      </c>
      <c r="M681" s="232">
        <v>23398</v>
      </c>
      <c r="N681" s="230">
        <v>5</v>
      </c>
      <c r="O681" s="163">
        <f t="shared" si="63"/>
        <v>0</v>
      </c>
      <c r="P681" s="163">
        <f t="shared" si="64"/>
        <v>0</v>
      </c>
      <c r="Q681" s="112">
        <v>0</v>
      </c>
    </row>
    <row r="682" spans="1:17" x14ac:dyDescent="0.25">
      <c r="A682" s="166" t="str">
        <f t="shared" si="65"/>
        <v>DRAIN1</v>
      </c>
      <c r="B682" s="163">
        <f t="shared" si="61"/>
        <v>1</v>
      </c>
      <c r="F682" s="111" t="str">
        <f t="shared" si="62"/>
        <v>FSGT434204</v>
      </c>
      <c r="G682" s="230" t="s">
        <v>1454</v>
      </c>
      <c r="H682" s="230" t="s">
        <v>31</v>
      </c>
      <c r="I682" s="230" t="s">
        <v>624</v>
      </c>
      <c r="J682" s="231">
        <v>71</v>
      </c>
      <c r="K682" s="230" t="s">
        <v>1058</v>
      </c>
      <c r="L682" s="230">
        <v>434204</v>
      </c>
      <c r="M682" s="232">
        <v>18419</v>
      </c>
      <c r="N682" s="230">
        <v>6</v>
      </c>
      <c r="O682" s="163">
        <f t="shared" si="63"/>
        <v>0</v>
      </c>
      <c r="P682" s="163">
        <f t="shared" si="64"/>
        <v>0</v>
      </c>
      <c r="Q682" s="112">
        <v>0</v>
      </c>
    </row>
    <row r="683" spans="1:17" x14ac:dyDescent="0.25">
      <c r="A683" s="166" t="str">
        <f t="shared" si="65"/>
        <v>DRAPIER1</v>
      </c>
      <c r="B683" s="163">
        <f t="shared" si="61"/>
        <v>1</v>
      </c>
      <c r="F683" s="111" t="str">
        <f t="shared" si="62"/>
        <v>FSGT228780</v>
      </c>
      <c r="G683" s="230" t="s">
        <v>771</v>
      </c>
      <c r="H683" s="230" t="s">
        <v>213</v>
      </c>
      <c r="I683" s="230" t="s">
        <v>618</v>
      </c>
      <c r="J683" s="231">
        <v>71</v>
      </c>
      <c r="K683" s="230" t="s">
        <v>1058</v>
      </c>
      <c r="L683" s="230">
        <v>228780</v>
      </c>
      <c r="M683" s="232">
        <v>20132</v>
      </c>
      <c r="N683" s="230">
        <v>5</v>
      </c>
      <c r="O683" s="163">
        <f t="shared" si="63"/>
        <v>0</v>
      </c>
      <c r="P683" s="163">
        <f t="shared" si="64"/>
        <v>0</v>
      </c>
      <c r="Q683" s="112">
        <v>0</v>
      </c>
    </row>
    <row r="684" spans="1:17" x14ac:dyDescent="0.25">
      <c r="A684" s="166" t="str">
        <f t="shared" si="65"/>
        <v>DRIESSEN1</v>
      </c>
      <c r="B684" s="163">
        <f t="shared" si="61"/>
        <v>1</v>
      </c>
      <c r="F684" s="111" t="str">
        <f t="shared" si="62"/>
        <v>FSGT483019</v>
      </c>
      <c r="G684" s="230" t="s">
        <v>1455</v>
      </c>
      <c r="H684" s="230" t="s">
        <v>1456</v>
      </c>
      <c r="I684" s="230" t="s">
        <v>1387</v>
      </c>
      <c r="J684" s="231">
        <v>71</v>
      </c>
      <c r="K684" s="230" t="s">
        <v>1058</v>
      </c>
      <c r="L684" s="230">
        <v>483019</v>
      </c>
      <c r="M684" s="232">
        <v>35373</v>
      </c>
      <c r="N684" s="230">
        <v>4</v>
      </c>
      <c r="O684" s="163">
        <f t="shared" si="63"/>
        <v>0</v>
      </c>
      <c r="P684" s="163">
        <f t="shared" si="64"/>
        <v>0</v>
      </c>
      <c r="Q684" s="112">
        <v>0</v>
      </c>
    </row>
    <row r="685" spans="1:17" x14ac:dyDescent="0.25">
      <c r="A685" s="166" t="str">
        <f t="shared" si="65"/>
        <v>DRILLIEN1</v>
      </c>
      <c r="B685" s="163">
        <f t="shared" si="61"/>
        <v>1</v>
      </c>
      <c r="F685" s="111" t="str">
        <f t="shared" si="62"/>
        <v>FSGT299505</v>
      </c>
      <c r="G685" s="230" t="s">
        <v>1457</v>
      </c>
      <c r="H685" s="230" t="s">
        <v>67</v>
      </c>
      <c r="I685" s="230" t="s">
        <v>1387</v>
      </c>
      <c r="J685" s="231">
        <v>71</v>
      </c>
      <c r="K685" s="230" t="s">
        <v>1058</v>
      </c>
      <c r="L685" s="230">
        <v>299505</v>
      </c>
      <c r="M685" s="232">
        <v>25787</v>
      </c>
      <c r="N685" s="230">
        <v>4</v>
      </c>
      <c r="O685" s="163">
        <f t="shared" si="63"/>
        <v>0</v>
      </c>
      <c r="P685" s="163">
        <f t="shared" si="64"/>
        <v>0</v>
      </c>
      <c r="Q685" s="112">
        <v>0</v>
      </c>
    </row>
    <row r="686" spans="1:17" x14ac:dyDescent="0.25">
      <c r="A686" s="166" t="str">
        <f t="shared" si="65"/>
        <v>DRUERE1</v>
      </c>
      <c r="B686" s="163">
        <f t="shared" si="61"/>
        <v>1</v>
      </c>
      <c r="F686" s="111" t="str">
        <f t="shared" si="62"/>
        <v>FSGT424364</v>
      </c>
      <c r="G686" s="230" t="s">
        <v>772</v>
      </c>
      <c r="H686" s="230" t="s">
        <v>773</v>
      </c>
      <c r="I686" s="230" t="s">
        <v>616</v>
      </c>
      <c r="J686" s="231">
        <v>71</v>
      </c>
      <c r="K686" s="230" t="s">
        <v>1058</v>
      </c>
      <c r="L686" s="230">
        <v>424364</v>
      </c>
      <c r="M686" s="232">
        <v>35552</v>
      </c>
      <c r="N686" s="230">
        <v>6</v>
      </c>
      <c r="O686" s="163">
        <f t="shared" si="63"/>
        <v>0</v>
      </c>
      <c r="P686" s="163">
        <f t="shared" si="64"/>
        <v>0</v>
      </c>
      <c r="Q686" s="112">
        <v>0</v>
      </c>
    </row>
    <row r="687" spans="1:17" x14ac:dyDescent="0.25">
      <c r="A687" s="166" t="str">
        <f t="shared" si="65"/>
        <v>DRUET1</v>
      </c>
      <c r="B687" s="163">
        <f t="shared" si="61"/>
        <v>1</v>
      </c>
      <c r="F687" s="111" t="str">
        <f t="shared" si="62"/>
        <v>FSGT245054</v>
      </c>
      <c r="G687" s="230" t="s">
        <v>774</v>
      </c>
      <c r="H687" s="230" t="s">
        <v>158</v>
      </c>
      <c r="I687" s="230" t="s">
        <v>614</v>
      </c>
      <c r="J687" s="231">
        <v>71</v>
      </c>
      <c r="K687" s="230" t="s">
        <v>1058</v>
      </c>
      <c r="L687" s="230">
        <v>245054</v>
      </c>
      <c r="M687" s="232">
        <v>20996</v>
      </c>
      <c r="N687" s="230">
        <v>5</v>
      </c>
      <c r="O687" s="163">
        <f t="shared" si="63"/>
        <v>0</v>
      </c>
      <c r="P687" s="163">
        <f t="shared" si="64"/>
        <v>0</v>
      </c>
      <c r="Q687" s="112">
        <v>0</v>
      </c>
    </row>
    <row r="688" spans="1:17" x14ac:dyDescent="0.25">
      <c r="A688" s="166" t="str">
        <f t="shared" si="65"/>
        <v>DUBESSAY1</v>
      </c>
      <c r="B688" s="163">
        <f t="shared" si="61"/>
        <v>1</v>
      </c>
      <c r="F688" s="111" t="str">
        <f t="shared" si="62"/>
        <v>FSGT310283</v>
      </c>
      <c r="G688" s="230" t="s">
        <v>775</v>
      </c>
      <c r="H688" s="230" t="s">
        <v>776</v>
      </c>
      <c r="I688" s="230" t="s">
        <v>616</v>
      </c>
      <c r="J688" s="231">
        <v>71</v>
      </c>
      <c r="K688" s="230" t="s">
        <v>1058</v>
      </c>
      <c r="L688" s="230">
        <v>310283</v>
      </c>
      <c r="M688" s="232">
        <v>35138</v>
      </c>
      <c r="N688" s="230">
        <v>6</v>
      </c>
      <c r="O688" s="163">
        <f t="shared" si="63"/>
        <v>0</v>
      </c>
      <c r="P688" s="163">
        <f t="shared" si="64"/>
        <v>0</v>
      </c>
      <c r="Q688" s="112">
        <v>0</v>
      </c>
    </row>
    <row r="689" spans="1:17" x14ac:dyDescent="0.25">
      <c r="A689" s="166" t="str">
        <f t="shared" si="65"/>
        <v>DUBESSAY2</v>
      </c>
      <c r="B689" s="163">
        <f t="shared" si="61"/>
        <v>2</v>
      </c>
      <c r="F689" s="111" t="str">
        <f t="shared" si="62"/>
        <v>FSGT310290</v>
      </c>
      <c r="G689" s="230" t="s">
        <v>775</v>
      </c>
      <c r="H689" s="230" t="s">
        <v>67</v>
      </c>
      <c r="I689" s="230" t="s">
        <v>616</v>
      </c>
      <c r="J689" s="231">
        <v>71</v>
      </c>
      <c r="K689" s="230" t="s">
        <v>1058</v>
      </c>
      <c r="L689" s="230">
        <v>310290</v>
      </c>
      <c r="M689" s="232">
        <v>26236</v>
      </c>
      <c r="N689" s="230">
        <v>5</v>
      </c>
      <c r="O689" s="163">
        <f t="shared" si="63"/>
        <v>0</v>
      </c>
      <c r="P689" s="163">
        <f t="shared" si="64"/>
        <v>0</v>
      </c>
      <c r="Q689" s="112">
        <v>0</v>
      </c>
    </row>
    <row r="690" spans="1:17" x14ac:dyDescent="0.25">
      <c r="A690" s="166" t="str">
        <f t="shared" si="65"/>
        <v>DUBOIS1</v>
      </c>
      <c r="B690" s="163">
        <f t="shared" si="61"/>
        <v>1</v>
      </c>
      <c r="F690" s="111" t="str">
        <f t="shared" si="62"/>
        <v>FSGT227138</v>
      </c>
      <c r="G690" s="230" t="s">
        <v>777</v>
      </c>
      <c r="H690" s="230" t="s">
        <v>85</v>
      </c>
      <c r="I690" s="230" t="s">
        <v>628</v>
      </c>
      <c r="J690" s="231">
        <v>71</v>
      </c>
      <c r="K690" s="230" t="s">
        <v>1058</v>
      </c>
      <c r="L690" s="230">
        <v>227138</v>
      </c>
      <c r="M690" s="232">
        <v>19831</v>
      </c>
      <c r="N690" s="230">
        <v>6</v>
      </c>
      <c r="O690" s="163">
        <f t="shared" si="63"/>
        <v>0</v>
      </c>
      <c r="P690" s="163">
        <f t="shared" si="64"/>
        <v>0</v>
      </c>
      <c r="Q690" s="112">
        <v>0</v>
      </c>
    </row>
    <row r="691" spans="1:17" x14ac:dyDescent="0.25">
      <c r="A691" s="166" t="str">
        <f t="shared" si="65"/>
        <v>DUCAROUGE1</v>
      </c>
      <c r="B691" s="163">
        <f t="shared" si="61"/>
        <v>1</v>
      </c>
      <c r="F691" s="111" t="str">
        <f t="shared" si="62"/>
        <v>FSGT240808</v>
      </c>
      <c r="G691" s="230" t="s">
        <v>778</v>
      </c>
      <c r="H691" s="230" t="s">
        <v>657</v>
      </c>
      <c r="I691" s="230" t="s">
        <v>629</v>
      </c>
      <c r="J691" s="231">
        <v>71</v>
      </c>
      <c r="K691" s="230" t="s">
        <v>1058</v>
      </c>
      <c r="L691" s="230">
        <v>240808</v>
      </c>
      <c r="M691" s="232">
        <v>19740</v>
      </c>
      <c r="N691" s="230">
        <v>5</v>
      </c>
      <c r="O691" s="163">
        <f t="shared" si="63"/>
        <v>0</v>
      </c>
      <c r="P691" s="163">
        <f t="shared" si="64"/>
        <v>0</v>
      </c>
      <c r="Q691" s="112">
        <v>0</v>
      </c>
    </row>
    <row r="692" spans="1:17" x14ac:dyDescent="0.25">
      <c r="A692" s="166" t="str">
        <f t="shared" si="65"/>
        <v>DUCERF1</v>
      </c>
      <c r="B692" s="163">
        <f t="shared" si="61"/>
        <v>1</v>
      </c>
      <c r="F692" s="111" t="str">
        <f t="shared" si="62"/>
        <v>FSGT54473</v>
      </c>
      <c r="G692" s="230" t="s">
        <v>1458</v>
      </c>
      <c r="H692" s="230" t="s">
        <v>138</v>
      </c>
      <c r="I692" s="230" t="s">
        <v>611</v>
      </c>
      <c r="J692" s="231">
        <v>71</v>
      </c>
      <c r="K692" s="230" t="s">
        <v>1058</v>
      </c>
      <c r="L692" s="230">
        <v>54473</v>
      </c>
      <c r="M692" s="232">
        <v>22406</v>
      </c>
      <c r="N692" s="230">
        <v>5</v>
      </c>
      <c r="O692" s="163">
        <f t="shared" si="63"/>
        <v>0</v>
      </c>
      <c r="P692" s="163">
        <f t="shared" si="64"/>
        <v>0</v>
      </c>
      <c r="Q692" s="112">
        <v>0</v>
      </c>
    </row>
    <row r="693" spans="1:17" x14ac:dyDescent="0.25">
      <c r="A693" s="166" t="str">
        <f t="shared" si="65"/>
        <v>DUCHENE1</v>
      </c>
      <c r="B693" s="163">
        <f t="shared" si="61"/>
        <v>1</v>
      </c>
      <c r="F693" s="111" t="str">
        <f t="shared" si="62"/>
        <v>FSGT229946</v>
      </c>
      <c r="G693" s="230" t="s">
        <v>1459</v>
      </c>
      <c r="H693" s="230" t="s">
        <v>779</v>
      </c>
      <c r="I693" s="230" t="s">
        <v>724</v>
      </c>
      <c r="J693" s="231">
        <v>71</v>
      </c>
      <c r="K693" s="230" t="s">
        <v>1058</v>
      </c>
      <c r="L693" s="230">
        <v>229946</v>
      </c>
      <c r="M693" s="232">
        <v>18604</v>
      </c>
      <c r="N693" s="230">
        <v>5</v>
      </c>
      <c r="O693" s="163">
        <f t="shared" si="63"/>
        <v>0</v>
      </c>
      <c r="P693" s="163">
        <f t="shared" si="64"/>
        <v>0</v>
      </c>
      <c r="Q693" s="112">
        <v>0</v>
      </c>
    </row>
    <row r="694" spans="1:17" x14ac:dyDescent="0.25">
      <c r="A694" s="166" t="str">
        <f t="shared" si="65"/>
        <v>DUCHESNE1</v>
      </c>
      <c r="B694" s="163">
        <f t="shared" si="61"/>
        <v>1</v>
      </c>
      <c r="F694" s="111" t="str">
        <f t="shared" si="62"/>
        <v>FSGT486047</v>
      </c>
      <c r="G694" s="230" t="s">
        <v>780</v>
      </c>
      <c r="H694" s="230" t="s">
        <v>31</v>
      </c>
      <c r="I694" s="230" t="s">
        <v>614</v>
      </c>
      <c r="J694" s="231">
        <v>71</v>
      </c>
      <c r="K694" s="230" t="s">
        <v>1058</v>
      </c>
      <c r="L694" s="230">
        <v>486047</v>
      </c>
      <c r="M694" s="232">
        <v>17388</v>
      </c>
      <c r="N694" s="230">
        <v>6</v>
      </c>
      <c r="O694" s="163">
        <f t="shared" si="63"/>
        <v>0</v>
      </c>
      <c r="P694" s="163">
        <f t="shared" si="64"/>
        <v>0</v>
      </c>
      <c r="Q694" s="112">
        <v>0</v>
      </c>
    </row>
    <row r="695" spans="1:17" x14ac:dyDescent="0.25">
      <c r="A695" s="166" t="str">
        <f t="shared" si="65"/>
        <v>DUCRET1</v>
      </c>
      <c r="B695" s="163">
        <f t="shared" si="61"/>
        <v>1</v>
      </c>
      <c r="F695" s="111" t="str">
        <f t="shared" si="62"/>
        <v>FSGT227497</v>
      </c>
      <c r="G695" s="230" t="s">
        <v>781</v>
      </c>
      <c r="H695" s="230" t="s">
        <v>113</v>
      </c>
      <c r="I695" s="230" t="s">
        <v>608</v>
      </c>
      <c r="J695" s="231">
        <v>71</v>
      </c>
      <c r="K695" s="230" t="s">
        <v>1058</v>
      </c>
      <c r="L695" s="230">
        <v>227497</v>
      </c>
      <c r="M695" s="232">
        <v>27560</v>
      </c>
      <c r="N695" s="230">
        <v>4</v>
      </c>
      <c r="O695" s="163">
        <f t="shared" si="63"/>
        <v>0</v>
      </c>
      <c r="P695" s="163">
        <f t="shared" si="64"/>
        <v>0</v>
      </c>
      <c r="Q695" s="112">
        <v>0</v>
      </c>
    </row>
    <row r="696" spans="1:17" x14ac:dyDescent="0.25">
      <c r="A696" s="166" t="str">
        <f t="shared" si="65"/>
        <v>DUCRET2</v>
      </c>
      <c r="B696" s="163">
        <f t="shared" si="61"/>
        <v>2</v>
      </c>
      <c r="F696" s="111" t="str">
        <f t="shared" si="62"/>
        <v>FSGT227498</v>
      </c>
      <c r="G696" s="230" t="s">
        <v>781</v>
      </c>
      <c r="H696" s="230" t="s">
        <v>760</v>
      </c>
      <c r="I696" s="230" t="s">
        <v>608</v>
      </c>
      <c r="J696" s="231">
        <v>71</v>
      </c>
      <c r="K696" s="230" t="s">
        <v>1058</v>
      </c>
      <c r="L696" s="230">
        <v>227498</v>
      </c>
      <c r="M696" s="232">
        <v>18988</v>
      </c>
      <c r="N696" s="230">
        <v>6</v>
      </c>
      <c r="O696" s="163">
        <f t="shared" si="63"/>
        <v>0</v>
      </c>
      <c r="P696" s="163">
        <f t="shared" si="64"/>
        <v>0</v>
      </c>
      <c r="Q696" s="112">
        <v>0</v>
      </c>
    </row>
    <row r="697" spans="1:17" x14ac:dyDescent="0.25">
      <c r="A697" s="166" t="str">
        <f t="shared" si="65"/>
        <v>DUFOUR1</v>
      </c>
      <c r="B697" s="163">
        <f t="shared" si="61"/>
        <v>1</v>
      </c>
      <c r="F697" s="111" t="str">
        <f t="shared" si="62"/>
        <v>FSGT55544041</v>
      </c>
      <c r="G697" s="230" t="s">
        <v>521</v>
      </c>
      <c r="H697" s="230" t="s">
        <v>110</v>
      </c>
      <c r="I697" s="230" t="s">
        <v>608</v>
      </c>
      <c r="J697" s="231">
        <v>71</v>
      </c>
      <c r="K697" s="230" t="s">
        <v>1058</v>
      </c>
      <c r="L697" s="230">
        <v>55544041</v>
      </c>
      <c r="M697" s="232">
        <v>27999</v>
      </c>
      <c r="N697" s="230">
        <v>4</v>
      </c>
      <c r="O697" s="163">
        <f t="shared" si="63"/>
        <v>0</v>
      </c>
      <c r="P697" s="163">
        <f t="shared" si="64"/>
        <v>0</v>
      </c>
      <c r="Q697" s="112">
        <v>0</v>
      </c>
    </row>
    <row r="698" spans="1:17" x14ac:dyDescent="0.25">
      <c r="A698" s="166" t="str">
        <f t="shared" si="65"/>
        <v>DUFOUR2</v>
      </c>
      <c r="B698" s="163">
        <f t="shared" si="61"/>
        <v>2</v>
      </c>
      <c r="F698" s="111" t="str">
        <f t="shared" si="62"/>
        <v>FSGT229412</v>
      </c>
      <c r="G698" s="230" t="s">
        <v>521</v>
      </c>
      <c r="H698" s="230" t="s">
        <v>117</v>
      </c>
      <c r="I698" s="230" t="s">
        <v>711</v>
      </c>
      <c r="J698" s="231">
        <v>71</v>
      </c>
      <c r="K698" s="230" t="s">
        <v>1058</v>
      </c>
      <c r="L698" s="230">
        <v>229412</v>
      </c>
      <c r="M698" s="232">
        <v>23107</v>
      </c>
      <c r="N698" s="230">
        <v>3</v>
      </c>
      <c r="O698" s="163">
        <f t="shared" si="63"/>
        <v>0</v>
      </c>
      <c r="P698" s="163">
        <f t="shared" si="64"/>
        <v>0</v>
      </c>
      <c r="Q698" s="112">
        <v>0</v>
      </c>
    </row>
    <row r="699" spans="1:17" x14ac:dyDescent="0.25">
      <c r="A699" s="166" t="str">
        <f t="shared" si="65"/>
        <v>DUMONT1</v>
      </c>
      <c r="B699" s="163">
        <f t="shared" si="61"/>
        <v>1</v>
      </c>
      <c r="F699" s="111" t="str">
        <f t="shared" si="62"/>
        <v>FSGT238957</v>
      </c>
      <c r="G699" s="230" t="s">
        <v>782</v>
      </c>
      <c r="H699" s="230" t="s">
        <v>166</v>
      </c>
      <c r="I699" s="230" t="s">
        <v>618</v>
      </c>
      <c r="J699" s="231">
        <v>71</v>
      </c>
      <c r="K699" s="230" t="s">
        <v>1058</v>
      </c>
      <c r="L699" s="230">
        <v>238957</v>
      </c>
      <c r="M699" s="232">
        <v>18280</v>
      </c>
      <c r="N699" s="230">
        <v>6</v>
      </c>
      <c r="O699" s="163">
        <f t="shared" si="63"/>
        <v>0</v>
      </c>
      <c r="P699" s="163">
        <f t="shared" si="64"/>
        <v>0</v>
      </c>
      <c r="Q699" s="112">
        <v>0</v>
      </c>
    </row>
    <row r="700" spans="1:17" x14ac:dyDescent="0.25">
      <c r="A700" s="166" t="str">
        <f t="shared" si="65"/>
        <v>DUMONT2</v>
      </c>
      <c r="B700" s="163">
        <f t="shared" si="61"/>
        <v>2</v>
      </c>
      <c r="F700" s="111" t="str">
        <f t="shared" si="62"/>
        <v>FSGT55485151</v>
      </c>
      <c r="G700" s="230" t="s">
        <v>782</v>
      </c>
      <c r="H700" s="230" t="s">
        <v>172</v>
      </c>
      <c r="I700" s="230" t="s">
        <v>639</v>
      </c>
      <c r="J700" s="231">
        <v>71</v>
      </c>
      <c r="K700" s="230" t="s">
        <v>1058</v>
      </c>
      <c r="L700" s="230">
        <v>55485151</v>
      </c>
      <c r="M700" s="232">
        <v>35476</v>
      </c>
      <c r="N700" s="230">
        <v>3</v>
      </c>
      <c r="O700" s="163">
        <f t="shared" si="63"/>
        <v>0</v>
      </c>
      <c r="P700" s="163">
        <f t="shared" si="64"/>
        <v>0</v>
      </c>
      <c r="Q700" s="112">
        <v>0</v>
      </c>
    </row>
    <row r="701" spans="1:17" x14ac:dyDescent="0.25">
      <c r="A701" s="166" t="str">
        <f t="shared" si="65"/>
        <v>DUMONT3</v>
      </c>
      <c r="B701" s="163">
        <f t="shared" si="61"/>
        <v>3</v>
      </c>
      <c r="F701" s="111" t="str">
        <f t="shared" si="62"/>
        <v>FSGT237336</v>
      </c>
      <c r="G701" s="230" t="s">
        <v>782</v>
      </c>
      <c r="H701" s="230" t="s">
        <v>37</v>
      </c>
      <c r="I701" s="230" t="s">
        <v>1423</v>
      </c>
      <c r="J701" s="231">
        <v>71</v>
      </c>
      <c r="K701" s="230" t="s">
        <v>1058</v>
      </c>
      <c r="L701" s="230">
        <v>237336</v>
      </c>
      <c r="M701" s="232">
        <v>25050</v>
      </c>
      <c r="N701" s="230">
        <v>4</v>
      </c>
      <c r="O701" s="163">
        <f t="shared" si="63"/>
        <v>0</v>
      </c>
      <c r="P701" s="163">
        <f t="shared" si="64"/>
        <v>0</v>
      </c>
      <c r="Q701" s="112">
        <v>0</v>
      </c>
    </row>
    <row r="702" spans="1:17" x14ac:dyDescent="0.25">
      <c r="A702" s="166" t="str">
        <f t="shared" si="65"/>
        <v>DUMONT4</v>
      </c>
      <c r="B702" s="163">
        <f t="shared" si="61"/>
        <v>4</v>
      </c>
      <c r="F702" s="111" t="str">
        <f t="shared" si="62"/>
        <v>FSGT229949</v>
      </c>
      <c r="G702" s="230" t="s">
        <v>782</v>
      </c>
      <c r="H702" s="230" t="s">
        <v>176</v>
      </c>
      <c r="I702" s="230" t="s">
        <v>668</v>
      </c>
      <c r="J702" s="231">
        <v>71</v>
      </c>
      <c r="K702" s="230" t="s">
        <v>1058</v>
      </c>
      <c r="L702" s="230">
        <v>229949</v>
      </c>
      <c r="M702" s="232">
        <v>28262</v>
      </c>
      <c r="N702" s="230">
        <v>2</v>
      </c>
      <c r="O702" s="163">
        <f t="shared" si="63"/>
        <v>0</v>
      </c>
      <c r="P702" s="163">
        <f t="shared" si="64"/>
        <v>0</v>
      </c>
      <c r="Q702" s="112">
        <v>0</v>
      </c>
    </row>
    <row r="703" spans="1:17" x14ac:dyDescent="0.25">
      <c r="A703" s="166" t="str">
        <f t="shared" si="65"/>
        <v>DUMONT5</v>
      </c>
      <c r="B703" s="163">
        <f t="shared" si="61"/>
        <v>5</v>
      </c>
      <c r="F703" s="111" t="str">
        <f t="shared" si="62"/>
        <v>FSGT236017</v>
      </c>
      <c r="G703" s="230" t="s">
        <v>782</v>
      </c>
      <c r="H703" s="230" t="s">
        <v>783</v>
      </c>
      <c r="I703" s="230" t="s">
        <v>629</v>
      </c>
      <c r="J703" s="231">
        <v>71</v>
      </c>
      <c r="K703" s="230" t="s">
        <v>1058</v>
      </c>
      <c r="L703" s="230">
        <v>236017</v>
      </c>
      <c r="M703" s="232">
        <v>21727</v>
      </c>
      <c r="N703" s="230">
        <v>5</v>
      </c>
      <c r="O703" s="163">
        <f t="shared" si="63"/>
        <v>0</v>
      </c>
      <c r="P703" s="163">
        <f t="shared" si="64"/>
        <v>0</v>
      </c>
      <c r="Q703" s="112">
        <v>0</v>
      </c>
    </row>
    <row r="704" spans="1:17" x14ac:dyDescent="0.25">
      <c r="A704" s="166" t="str">
        <f t="shared" si="65"/>
        <v>DUMONT6</v>
      </c>
      <c r="B704" s="163">
        <f t="shared" si="61"/>
        <v>6</v>
      </c>
      <c r="F704" s="111" t="str">
        <f t="shared" si="62"/>
        <v>FSGT245488</v>
      </c>
      <c r="G704" s="230" t="s">
        <v>782</v>
      </c>
      <c r="H704" s="230" t="s">
        <v>83</v>
      </c>
      <c r="I704" s="230" t="s">
        <v>711</v>
      </c>
      <c r="J704" s="231">
        <v>71</v>
      </c>
      <c r="K704" s="230" t="s">
        <v>1058</v>
      </c>
      <c r="L704" s="230">
        <v>245488</v>
      </c>
      <c r="M704" s="232">
        <v>18452</v>
      </c>
      <c r="N704" s="230">
        <v>6</v>
      </c>
      <c r="O704" s="163">
        <f t="shared" si="63"/>
        <v>0</v>
      </c>
      <c r="P704" s="163">
        <f t="shared" si="64"/>
        <v>0</v>
      </c>
      <c r="Q704" s="112">
        <v>0</v>
      </c>
    </row>
    <row r="705" spans="1:17" x14ac:dyDescent="0.25">
      <c r="A705" s="166" t="str">
        <f t="shared" si="65"/>
        <v>DUMONTEL1</v>
      </c>
      <c r="B705" s="163">
        <f t="shared" si="61"/>
        <v>1</v>
      </c>
      <c r="F705" s="111" t="str">
        <f t="shared" si="62"/>
        <v>FSGT430864</v>
      </c>
      <c r="G705" s="230" t="s">
        <v>784</v>
      </c>
      <c r="H705" s="230" t="s">
        <v>220</v>
      </c>
      <c r="I705" s="230" t="s">
        <v>678</v>
      </c>
      <c r="J705" s="231">
        <v>71</v>
      </c>
      <c r="K705" s="230" t="s">
        <v>1058</v>
      </c>
      <c r="L705" s="230">
        <v>430864</v>
      </c>
      <c r="M705" s="232">
        <v>27096</v>
      </c>
      <c r="N705" s="230">
        <v>5</v>
      </c>
      <c r="O705" s="163">
        <f t="shared" si="63"/>
        <v>0</v>
      </c>
      <c r="P705" s="163">
        <f t="shared" si="64"/>
        <v>0</v>
      </c>
      <c r="Q705" s="112">
        <v>0</v>
      </c>
    </row>
    <row r="706" spans="1:17" x14ac:dyDescent="0.25">
      <c r="A706" s="166" t="str">
        <f t="shared" si="65"/>
        <v>DUPONT1</v>
      </c>
      <c r="B706" s="163">
        <f t="shared" si="61"/>
        <v>1</v>
      </c>
      <c r="F706" s="111" t="str">
        <f t="shared" si="62"/>
        <v>FSGT55475433</v>
      </c>
      <c r="G706" s="230" t="s">
        <v>785</v>
      </c>
      <c r="H706" s="230" t="s">
        <v>26</v>
      </c>
      <c r="I706" s="230" t="s">
        <v>624</v>
      </c>
      <c r="J706" s="231">
        <v>71</v>
      </c>
      <c r="K706" s="230" t="s">
        <v>1058</v>
      </c>
      <c r="L706" s="230">
        <v>55475433</v>
      </c>
      <c r="M706" s="232">
        <v>25848</v>
      </c>
      <c r="N706" s="230">
        <v>3</v>
      </c>
      <c r="O706" s="163">
        <f t="shared" si="63"/>
        <v>0</v>
      </c>
      <c r="P706" s="163">
        <f t="shared" si="64"/>
        <v>0</v>
      </c>
      <c r="Q706" s="112">
        <v>0</v>
      </c>
    </row>
    <row r="707" spans="1:17" x14ac:dyDescent="0.25">
      <c r="A707" s="166" t="str">
        <f t="shared" si="65"/>
        <v>DURAND1</v>
      </c>
      <c r="B707" s="163">
        <f t="shared" si="61"/>
        <v>1</v>
      </c>
      <c r="F707" s="111" t="str">
        <f t="shared" si="62"/>
        <v>FSGT229930</v>
      </c>
      <c r="G707" s="230" t="s">
        <v>454</v>
      </c>
      <c r="H707" s="230" t="s">
        <v>33</v>
      </c>
      <c r="I707" s="230" t="s">
        <v>668</v>
      </c>
      <c r="J707" s="231">
        <v>71</v>
      </c>
      <c r="K707" s="230" t="s">
        <v>1058</v>
      </c>
      <c r="L707" s="230">
        <v>229930</v>
      </c>
      <c r="M707" s="232">
        <v>19653</v>
      </c>
      <c r="N707" s="230">
        <v>4</v>
      </c>
      <c r="O707" s="163">
        <f t="shared" si="63"/>
        <v>0</v>
      </c>
      <c r="P707" s="163">
        <f t="shared" si="64"/>
        <v>0</v>
      </c>
      <c r="Q707" s="112">
        <v>0</v>
      </c>
    </row>
    <row r="708" spans="1:17" x14ac:dyDescent="0.25">
      <c r="A708" s="166" t="str">
        <f t="shared" si="65"/>
        <v>DURAND2</v>
      </c>
      <c r="B708" s="163">
        <f t="shared" si="61"/>
        <v>2</v>
      </c>
      <c r="F708" s="111" t="str">
        <f t="shared" si="62"/>
        <v>FSGT240993</v>
      </c>
      <c r="G708" s="230" t="s">
        <v>454</v>
      </c>
      <c r="H708" s="230" t="s">
        <v>171</v>
      </c>
      <c r="I708" s="230" t="s">
        <v>621</v>
      </c>
      <c r="J708" s="231">
        <v>71</v>
      </c>
      <c r="K708" s="230" t="s">
        <v>1058</v>
      </c>
      <c r="L708" s="230">
        <v>240993</v>
      </c>
      <c r="M708" s="232">
        <v>24239</v>
      </c>
      <c r="N708" s="230">
        <v>4</v>
      </c>
      <c r="O708" s="163">
        <f t="shared" si="63"/>
        <v>0</v>
      </c>
      <c r="P708" s="163">
        <f t="shared" si="64"/>
        <v>0</v>
      </c>
      <c r="Q708" s="112">
        <v>0</v>
      </c>
    </row>
    <row r="709" spans="1:17" x14ac:dyDescent="0.25">
      <c r="A709" s="166" t="str">
        <f t="shared" si="65"/>
        <v>DURAND3</v>
      </c>
      <c r="B709" s="163">
        <f t="shared" si="61"/>
        <v>3</v>
      </c>
      <c r="F709" s="111" t="str">
        <f t="shared" si="62"/>
        <v>FSGT55315</v>
      </c>
      <c r="G709" s="230" t="s">
        <v>454</v>
      </c>
      <c r="H709" s="230" t="s">
        <v>141</v>
      </c>
      <c r="I709" s="230" t="s">
        <v>608</v>
      </c>
      <c r="J709" s="231">
        <v>71</v>
      </c>
      <c r="K709" s="230" t="s">
        <v>1058</v>
      </c>
      <c r="L709" s="230">
        <v>55315</v>
      </c>
      <c r="M709" s="232">
        <v>15870</v>
      </c>
      <c r="N709" s="230">
        <v>4</v>
      </c>
      <c r="O709" s="163">
        <f t="shared" si="63"/>
        <v>0</v>
      </c>
      <c r="P709" s="163">
        <f t="shared" si="64"/>
        <v>0</v>
      </c>
      <c r="Q709" s="112">
        <v>0</v>
      </c>
    </row>
    <row r="710" spans="1:17" x14ac:dyDescent="0.25">
      <c r="A710" s="166" t="str">
        <f t="shared" si="65"/>
        <v>DURAND4</v>
      </c>
      <c r="B710" s="163">
        <f t="shared" si="61"/>
        <v>4</v>
      </c>
      <c r="F710" s="111" t="str">
        <f t="shared" si="62"/>
        <v>FSGT310476</v>
      </c>
      <c r="G710" s="230" t="s">
        <v>454</v>
      </c>
      <c r="H710" s="230" t="s">
        <v>1716</v>
      </c>
      <c r="I710" s="230" t="s">
        <v>621</v>
      </c>
      <c r="J710" s="231">
        <v>71</v>
      </c>
      <c r="K710" s="230" t="s">
        <v>1058</v>
      </c>
      <c r="L710" s="230">
        <v>310476</v>
      </c>
      <c r="M710" s="232">
        <v>36897</v>
      </c>
      <c r="N710" s="230" t="s">
        <v>4</v>
      </c>
      <c r="O710" s="163">
        <f t="shared" si="63"/>
        <v>0</v>
      </c>
      <c r="P710" s="163" t="str">
        <f t="shared" si="64"/>
        <v>M</v>
      </c>
      <c r="Q710" s="112">
        <v>0</v>
      </c>
    </row>
    <row r="711" spans="1:17" x14ac:dyDescent="0.25">
      <c r="A711" s="166" t="str">
        <f t="shared" si="65"/>
        <v>DURY1</v>
      </c>
      <c r="B711" s="163">
        <f t="shared" si="61"/>
        <v>1</v>
      </c>
      <c r="F711" s="111" t="str">
        <f t="shared" si="62"/>
        <v>FSGT434681</v>
      </c>
      <c r="G711" s="230" t="s">
        <v>786</v>
      </c>
      <c r="H711" s="230" t="s">
        <v>181</v>
      </c>
      <c r="I711" s="230" t="s">
        <v>618</v>
      </c>
      <c r="J711" s="231">
        <v>71</v>
      </c>
      <c r="K711" s="230" t="s">
        <v>1058</v>
      </c>
      <c r="L711" s="230">
        <v>434681</v>
      </c>
      <c r="M711" s="232">
        <v>19352</v>
      </c>
      <c r="N711" s="230">
        <v>6</v>
      </c>
      <c r="O711" s="163">
        <f t="shared" si="63"/>
        <v>0</v>
      </c>
      <c r="P711" s="163">
        <f t="shared" si="64"/>
        <v>0</v>
      </c>
      <c r="Q711" s="112">
        <v>0</v>
      </c>
    </row>
    <row r="712" spans="1:17" x14ac:dyDescent="0.25">
      <c r="A712" s="166" t="str">
        <f t="shared" si="65"/>
        <v>DURY 1</v>
      </c>
      <c r="B712" s="163">
        <f t="shared" si="61"/>
        <v>1</v>
      </c>
      <c r="F712" s="111" t="str">
        <f t="shared" si="62"/>
        <v>FSGT316118</v>
      </c>
      <c r="G712" s="230" t="s">
        <v>1779</v>
      </c>
      <c r="H712" s="230" t="s">
        <v>1780</v>
      </c>
      <c r="I712" s="230" t="s">
        <v>641</v>
      </c>
      <c r="J712" s="231">
        <v>71</v>
      </c>
      <c r="K712" s="230" t="s">
        <v>1058</v>
      </c>
      <c r="L712" s="230">
        <v>316118</v>
      </c>
      <c r="M712" s="232">
        <v>36516</v>
      </c>
      <c r="N712" s="230">
        <v>5</v>
      </c>
      <c r="O712" s="163">
        <f t="shared" si="63"/>
        <v>0</v>
      </c>
      <c r="P712" s="163">
        <f t="shared" si="64"/>
        <v>0</v>
      </c>
      <c r="Q712" s="112">
        <v>0</v>
      </c>
    </row>
    <row r="713" spans="1:17" x14ac:dyDescent="0.25">
      <c r="A713" s="166" t="str">
        <f t="shared" si="65"/>
        <v>DUSSABLY1</v>
      </c>
      <c r="B713" s="163">
        <f t="shared" si="61"/>
        <v>1</v>
      </c>
      <c r="F713" s="111" t="str">
        <f t="shared" si="62"/>
        <v>FSGT493356</v>
      </c>
      <c r="G713" s="230" t="s">
        <v>787</v>
      </c>
      <c r="H713" s="230" t="s">
        <v>685</v>
      </c>
      <c r="I713" s="230" t="s">
        <v>641</v>
      </c>
      <c r="J713" s="231">
        <v>71</v>
      </c>
      <c r="K713" s="230" t="s">
        <v>1058</v>
      </c>
      <c r="L713" s="230">
        <v>493356</v>
      </c>
      <c r="M713" s="232">
        <v>31647</v>
      </c>
      <c r="N713" s="230">
        <v>1</v>
      </c>
      <c r="O713" s="163">
        <f t="shared" si="63"/>
        <v>0</v>
      </c>
      <c r="P713" s="163">
        <f t="shared" si="64"/>
        <v>0</v>
      </c>
      <c r="Q713" s="112">
        <v>0</v>
      </c>
    </row>
    <row r="714" spans="1:17" x14ac:dyDescent="0.25">
      <c r="A714" s="166" t="str">
        <f t="shared" si="65"/>
        <v>DUSSABLY2</v>
      </c>
      <c r="B714" s="163">
        <f t="shared" si="61"/>
        <v>2</v>
      </c>
      <c r="F714" s="111" t="str">
        <f t="shared" si="62"/>
        <v>FSGT55477142</v>
      </c>
      <c r="G714" s="230" t="s">
        <v>787</v>
      </c>
      <c r="H714" s="230" t="s">
        <v>17</v>
      </c>
      <c r="I714" s="230" t="s">
        <v>641</v>
      </c>
      <c r="J714" s="231">
        <v>71</v>
      </c>
      <c r="K714" s="230" t="s">
        <v>1058</v>
      </c>
      <c r="L714" s="230">
        <v>55477142</v>
      </c>
      <c r="M714" s="232">
        <v>29115</v>
      </c>
      <c r="N714" s="230">
        <v>2</v>
      </c>
      <c r="O714" s="163">
        <f t="shared" si="63"/>
        <v>0</v>
      </c>
      <c r="P714" s="163">
        <f t="shared" si="64"/>
        <v>0</v>
      </c>
      <c r="Q714" s="112">
        <v>0</v>
      </c>
    </row>
    <row r="715" spans="1:17" x14ac:dyDescent="0.25">
      <c r="A715" s="166" t="str">
        <f t="shared" si="65"/>
        <v>DYON1</v>
      </c>
      <c r="B715" s="163">
        <f t="shared" si="61"/>
        <v>1</v>
      </c>
      <c r="F715" s="111" t="str">
        <f t="shared" si="62"/>
        <v>FSGT229027</v>
      </c>
      <c r="G715" s="230" t="s">
        <v>788</v>
      </c>
      <c r="H715" s="230" t="s">
        <v>98</v>
      </c>
      <c r="I715" s="230" t="s">
        <v>621</v>
      </c>
      <c r="J715" s="231">
        <v>71</v>
      </c>
      <c r="K715" s="230" t="s">
        <v>1058</v>
      </c>
      <c r="L715" s="230">
        <v>229027</v>
      </c>
      <c r="M715" s="232">
        <v>28950</v>
      </c>
      <c r="N715" s="230">
        <v>5</v>
      </c>
      <c r="O715" s="163">
        <f t="shared" si="63"/>
        <v>0</v>
      </c>
      <c r="P715" s="163">
        <f t="shared" si="64"/>
        <v>0</v>
      </c>
      <c r="Q715" s="112">
        <v>0</v>
      </c>
    </row>
    <row r="716" spans="1:17" x14ac:dyDescent="0.25">
      <c r="A716" s="166" t="str">
        <f t="shared" si="65"/>
        <v>ESCUTENAIRE1</v>
      </c>
      <c r="B716" s="163">
        <f t="shared" si="61"/>
        <v>1</v>
      </c>
      <c r="F716" s="111" t="str">
        <f t="shared" si="62"/>
        <v>FSGT234970</v>
      </c>
      <c r="G716" s="230" t="s">
        <v>789</v>
      </c>
      <c r="H716" s="230" t="s">
        <v>83</v>
      </c>
      <c r="I716" s="230" t="s">
        <v>618</v>
      </c>
      <c r="J716" s="231">
        <v>71</v>
      </c>
      <c r="K716" s="230" t="s">
        <v>1058</v>
      </c>
      <c r="L716" s="230">
        <v>234970</v>
      </c>
      <c r="M716" s="232">
        <v>18204</v>
      </c>
      <c r="N716" s="230">
        <v>6</v>
      </c>
      <c r="O716" s="163">
        <f t="shared" si="63"/>
        <v>0</v>
      </c>
      <c r="P716" s="163">
        <f t="shared" si="64"/>
        <v>0</v>
      </c>
      <c r="Q716" s="112">
        <v>0</v>
      </c>
    </row>
    <row r="717" spans="1:17" x14ac:dyDescent="0.25">
      <c r="A717" s="166" t="str">
        <f t="shared" si="65"/>
        <v>EUVRARD1</v>
      </c>
      <c r="B717" s="163">
        <f t="shared" si="61"/>
        <v>1</v>
      </c>
      <c r="F717" s="111" t="str">
        <f t="shared" si="62"/>
        <v>FSGT155014</v>
      </c>
      <c r="G717" s="230" t="s">
        <v>790</v>
      </c>
      <c r="H717" s="230" t="s">
        <v>652</v>
      </c>
      <c r="I717" s="230" t="s">
        <v>668</v>
      </c>
      <c r="J717" s="231">
        <v>71</v>
      </c>
      <c r="K717" s="230" t="s">
        <v>1058</v>
      </c>
      <c r="L717" s="230">
        <v>155014</v>
      </c>
      <c r="M717" s="232">
        <v>17925</v>
      </c>
      <c r="N717" s="230">
        <v>6</v>
      </c>
      <c r="O717" s="163">
        <f t="shared" si="63"/>
        <v>0</v>
      </c>
      <c r="P717" s="163">
        <f t="shared" si="64"/>
        <v>0</v>
      </c>
      <c r="Q717" s="112">
        <v>0</v>
      </c>
    </row>
    <row r="718" spans="1:17" x14ac:dyDescent="0.25">
      <c r="A718" s="166" t="str">
        <f t="shared" si="65"/>
        <v>EUVRARD2</v>
      </c>
      <c r="B718" s="163">
        <f t="shared" ref="B718:B781" si="66">IF(G718&lt;&gt;G717,1,(B717+1))</f>
        <v>2</v>
      </c>
      <c r="F718" s="111" t="str">
        <f t="shared" ref="F718:F781" si="67">CONCATENATE(K718,L718)</f>
        <v>FSGT235412</v>
      </c>
      <c r="G718" s="230" t="s">
        <v>790</v>
      </c>
      <c r="H718" s="230" t="s">
        <v>791</v>
      </c>
      <c r="I718" s="230" t="s">
        <v>668</v>
      </c>
      <c r="J718" s="231">
        <v>71</v>
      </c>
      <c r="K718" s="230" t="s">
        <v>1058</v>
      </c>
      <c r="L718" s="230">
        <v>235412</v>
      </c>
      <c r="M718" s="232">
        <v>25073</v>
      </c>
      <c r="N718" s="230">
        <v>2</v>
      </c>
      <c r="O718" s="163">
        <f t="shared" si="63"/>
        <v>0</v>
      </c>
      <c r="P718" s="163">
        <f t="shared" si="64"/>
        <v>0</v>
      </c>
      <c r="Q718" s="112">
        <v>0</v>
      </c>
    </row>
    <row r="719" spans="1:17" x14ac:dyDescent="0.25">
      <c r="A719" s="166" t="str">
        <f t="shared" si="65"/>
        <v>EUVRARD3</v>
      </c>
      <c r="B719" s="163">
        <f t="shared" si="66"/>
        <v>3</v>
      </c>
      <c r="F719" s="111" t="str">
        <f t="shared" si="67"/>
        <v>FSGT365817</v>
      </c>
      <c r="G719" s="230" t="s">
        <v>790</v>
      </c>
      <c r="H719" s="230" t="s">
        <v>142</v>
      </c>
      <c r="I719" s="230" t="s">
        <v>1390</v>
      </c>
      <c r="J719" s="231">
        <v>71</v>
      </c>
      <c r="K719" s="230" t="s">
        <v>1058</v>
      </c>
      <c r="L719" s="230">
        <v>365817</v>
      </c>
      <c r="M719" s="232">
        <v>33921</v>
      </c>
      <c r="N719" s="230">
        <v>2</v>
      </c>
      <c r="O719" s="163">
        <f t="shared" ref="O719:O782" si="68">IF(N719="F","F",0)</f>
        <v>0</v>
      </c>
      <c r="P719" s="163">
        <f t="shared" ref="P719:P782" si="69">IF(N719="M","M",0)</f>
        <v>0</v>
      </c>
      <c r="Q719" s="112">
        <v>0</v>
      </c>
    </row>
    <row r="720" spans="1:17" x14ac:dyDescent="0.25">
      <c r="A720" s="166" t="str">
        <f t="shared" si="65"/>
        <v>EVIN1</v>
      </c>
      <c r="B720" s="163">
        <f t="shared" si="66"/>
        <v>1</v>
      </c>
      <c r="F720" s="111" t="str">
        <f t="shared" si="67"/>
        <v>FSGT369705</v>
      </c>
      <c r="G720" s="230" t="s">
        <v>792</v>
      </c>
      <c r="H720" s="230" t="s">
        <v>26</v>
      </c>
      <c r="I720" s="230" t="s">
        <v>636</v>
      </c>
      <c r="J720" s="231">
        <v>71</v>
      </c>
      <c r="K720" s="230" t="s">
        <v>1058</v>
      </c>
      <c r="L720" s="230">
        <v>369705</v>
      </c>
      <c r="M720" s="232">
        <v>24297</v>
      </c>
      <c r="N720" s="230">
        <v>4</v>
      </c>
      <c r="O720" s="163">
        <f t="shared" si="68"/>
        <v>0</v>
      </c>
      <c r="P720" s="163">
        <f t="shared" si="69"/>
        <v>0</v>
      </c>
      <c r="Q720" s="112">
        <v>0</v>
      </c>
    </row>
    <row r="721" spans="1:17" x14ac:dyDescent="0.25">
      <c r="A721" s="166" t="str">
        <f t="shared" si="65"/>
        <v>FAMY1</v>
      </c>
      <c r="B721" s="163">
        <f t="shared" si="66"/>
        <v>1</v>
      </c>
      <c r="F721" s="111" t="str">
        <f t="shared" si="67"/>
        <v>FSGT55548266</v>
      </c>
      <c r="G721" s="230" t="s">
        <v>1754</v>
      </c>
      <c r="H721" s="230" t="s">
        <v>218</v>
      </c>
      <c r="I721" s="230" t="s">
        <v>1390</v>
      </c>
      <c r="J721" s="231">
        <v>71</v>
      </c>
      <c r="K721" s="230" t="s">
        <v>1058</v>
      </c>
      <c r="L721" s="230">
        <v>55548266</v>
      </c>
      <c r="M721" s="232">
        <v>29565</v>
      </c>
      <c r="N721" s="230">
        <v>4</v>
      </c>
      <c r="O721" s="163">
        <f t="shared" si="68"/>
        <v>0</v>
      </c>
      <c r="P721" s="163">
        <f t="shared" si="69"/>
        <v>0</v>
      </c>
      <c r="Q721" s="112">
        <v>0</v>
      </c>
    </row>
    <row r="722" spans="1:17" x14ac:dyDescent="0.25">
      <c r="A722" s="166" t="str">
        <f t="shared" si="65"/>
        <v>FARGIER1</v>
      </c>
      <c r="B722" s="163">
        <f t="shared" si="66"/>
        <v>1</v>
      </c>
      <c r="F722" s="111" t="str">
        <f t="shared" si="67"/>
        <v>FSGT55538630</v>
      </c>
      <c r="G722" s="230" t="s">
        <v>1717</v>
      </c>
      <c r="H722" s="230" t="s">
        <v>863</v>
      </c>
      <c r="I722" s="230" t="s">
        <v>1387</v>
      </c>
      <c r="J722" s="231">
        <v>71</v>
      </c>
      <c r="K722" s="230" t="s">
        <v>1058</v>
      </c>
      <c r="L722" s="230">
        <v>55538630</v>
      </c>
      <c r="M722" s="232">
        <v>35603</v>
      </c>
      <c r="N722" s="230">
        <v>4</v>
      </c>
      <c r="O722" s="163">
        <f t="shared" si="68"/>
        <v>0</v>
      </c>
      <c r="P722" s="163">
        <f t="shared" si="69"/>
        <v>0</v>
      </c>
      <c r="Q722" s="112">
        <v>0</v>
      </c>
    </row>
    <row r="723" spans="1:17" x14ac:dyDescent="0.25">
      <c r="A723" s="166" t="str">
        <f t="shared" si="65"/>
        <v>FARJAS1</v>
      </c>
      <c r="B723" s="163">
        <f t="shared" si="66"/>
        <v>1</v>
      </c>
      <c r="F723" s="111" t="str">
        <f t="shared" si="67"/>
        <v>FSGT309089</v>
      </c>
      <c r="G723" s="230" t="s">
        <v>793</v>
      </c>
      <c r="H723" s="230" t="s">
        <v>186</v>
      </c>
      <c r="I723" s="230" t="s">
        <v>676</v>
      </c>
      <c r="J723" s="231">
        <v>71</v>
      </c>
      <c r="K723" s="230" t="s">
        <v>1058</v>
      </c>
      <c r="L723" s="230">
        <v>309089</v>
      </c>
      <c r="M723" s="232">
        <v>31716</v>
      </c>
      <c r="N723" s="230">
        <v>2</v>
      </c>
      <c r="O723" s="163">
        <f t="shared" si="68"/>
        <v>0</v>
      </c>
      <c r="P723" s="163">
        <f t="shared" si="69"/>
        <v>0</v>
      </c>
      <c r="Q723" s="112">
        <v>0</v>
      </c>
    </row>
    <row r="724" spans="1:17" x14ac:dyDescent="0.25">
      <c r="A724" s="166" t="str">
        <f t="shared" si="65"/>
        <v>FASS1</v>
      </c>
      <c r="B724" s="163">
        <f t="shared" si="66"/>
        <v>1</v>
      </c>
      <c r="F724" s="111" t="str">
        <f t="shared" si="67"/>
        <v>FSGT55480509</v>
      </c>
      <c r="G724" s="230" t="s">
        <v>794</v>
      </c>
      <c r="H724" s="230" t="s">
        <v>657</v>
      </c>
      <c r="I724" s="230" t="s">
        <v>639</v>
      </c>
      <c r="J724" s="231">
        <v>71</v>
      </c>
      <c r="K724" s="230" t="s">
        <v>1058</v>
      </c>
      <c r="L724" s="230">
        <v>55480509</v>
      </c>
      <c r="M724" s="232">
        <v>20567</v>
      </c>
      <c r="N724" s="230">
        <v>5</v>
      </c>
      <c r="O724" s="163">
        <f t="shared" si="68"/>
        <v>0</v>
      </c>
      <c r="P724" s="163">
        <f t="shared" si="69"/>
        <v>0</v>
      </c>
      <c r="Q724" s="112">
        <v>0</v>
      </c>
    </row>
    <row r="725" spans="1:17" x14ac:dyDescent="0.25">
      <c r="A725" s="166" t="str">
        <f t="shared" si="65"/>
        <v>FATTIER 1</v>
      </c>
      <c r="B725" s="163">
        <f t="shared" si="66"/>
        <v>1</v>
      </c>
      <c r="F725" s="111" t="str">
        <f t="shared" si="67"/>
        <v>FSGT55542086</v>
      </c>
      <c r="G725" s="230" t="s">
        <v>1781</v>
      </c>
      <c r="H725" s="230" t="s">
        <v>1782</v>
      </c>
      <c r="I725" s="230" t="s">
        <v>605</v>
      </c>
      <c r="J725" s="231">
        <v>71</v>
      </c>
      <c r="K725" s="230" t="s">
        <v>1058</v>
      </c>
      <c r="L725" s="230">
        <v>55542086</v>
      </c>
      <c r="M725" s="232">
        <v>36230</v>
      </c>
      <c r="N725" s="230">
        <v>4</v>
      </c>
      <c r="O725" s="163">
        <f t="shared" si="68"/>
        <v>0</v>
      </c>
      <c r="P725" s="163">
        <f t="shared" si="69"/>
        <v>0</v>
      </c>
      <c r="Q725" s="112">
        <v>0</v>
      </c>
    </row>
    <row r="726" spans="1:17" x14ac:dyDescent="0.25">
      <c r="A726" s="166" t="str">
        <f t="shared" si="65"/>
        <v>FAU1</v>
      </c>
      <c r="B726" s="163">
        <f t="shared" si="66"/>
        <v>1</v>
      </c>
      <c r="F726" s="111" t="str">
        <f t="shared" si="67"/>
        <v>FSGT228793</v>
      </c>
      <c r="G726" s="230" t="s">
        <v>1460</v>
      </c>
      <c r="H726" s="230" t="s">
        <v>166</v>
      </c>
      <c r="I726" s="230" t="s">
        <v>1390</v>
      </c>
      <c r="J726" s="231">
        <v>71</v>
      </c>
      <c r="K726" s="230" t="s">
        <v>1058</v>
      </c>
      <c r="L726" s="230">
        <v>228793</v>
      </c>
      <c r="M726" s="232">
        <v>20379</v>
      </c>
      <c r="N726" s="230">
        <v>3</v>
      </c>
      <c r="O726" s="163">
        <f t="shared" si="68"/>
        <v>0</v>
      </c>
      <c r="P726" s="163">
        <f t="shared" si="69"/>
        <v>0</v>
      </c>
      <c r="Q726" s="112">
        <v>0</v>
      </c>
    </row>
    <row r="727" spans="1:17" x14ac:dyDescent="0.25">
      <c r="A727" s="166" t="str">
        <f t="shared" si="65"/>
        <v>FAURE1</v>
      </c>
      <c r="B727" s="163">
        <f t="shared" si="66"/>
        <v>1</v>
      </c>
      <c r="F727" s="111" t="str">
        <f t="shared" si="67"/>
        <v>FSGT228782</v>
      </c>
      <c r="G727" s="230" t="s">
        <v>1461</v>
      </c>
      <c r="H727" s="230" t="s">
        <v>1462</v>
      </c>
      <c r="I727" s="230" t="s">
        <v>618</v>
      </c>
      <c r="J727" s="231">
        <v>71</v>
      </c>
      <c r="K727" s="230" t="s">
        <v>1058</v>
      </c>
      <c r="L727" s="230">
        <v>228782</v>
      </c>
      <c r="M727" s="232">
        <v>24746</v>
      </c>
      <c r="N727" s="230" t="s">
        <v>14</v>
      </c>
      <c r="O727" s="163" t="str">
        <f t="shared" si="68"/>
        <v>F</v>
      </c>
      <c r="P727" s="163">
        <f t="shared" si="69"/>
        <v>0</v>
      </c>
      <c r="Q727" s="112">
        <v>0</v>
      </c>
    </row>
    <row r="728" spans="1:17" x14ac:dyDescent="0.25">
      <c r="A728" s="166" t="str">
        <f t="shared" si="65"/>
        <v>FAUVERNIER1</v>
      </c>
      <c r="B728" s="163">
        <f t="shared" si="66"/>
        <v>1</v>
      </c>
      <c r="F728" s="111" t="str">
        <f t="shared" si="67"/>
        <v>FSGT237603</v>
      </c>
      <c r="G728" s="230" t="s">
        <v>795</v>
      </c>
      <c r="H728" s="230" t="s">
        <v>33</v>
      </c>
      <c r="I728" s="230" t="s">
        <v>618</v>
      </c>
      <c r="J728" s="231">
        <v>71</v>
      </c>
      <c r="K728" s="230" t="s">
        <v>1058</v>
      </c>
      <c r="L728" s="230">
        <v>237603</v>
      </c>
      <c r="M728" s="232">
        <v>17380</v>
      </c>
      <c r="N728" s="230">
        <v>6</v>
      </c>
      <c r="O728" s="163">
        <f t="shared" si="68"/>
        <v>0</v>
      </c>
      <c r="P728" s="163">
        <f t="shared" si="69"/>
        <v>0</v>
      </c>
      <c r="Q728" s="112">
        <v>0</v>
      </c>
    </row>
    <row r="729" spans="1:17" x14ac:dyDescent="0.25">
      <c r="A729" s="166" t="str">
        <f t="shared" si="65"/>
        <v>FAVIER1</v>
      </c>
      <c r="B729" s="163">
        <f t="shared" si="66"/>
        <v>1</v>
      </c>
      <c r="F729" s="111" t="str">
        <f t="shared" si="67"/>
        <v>FSGT242017</v>
      </c>
      <c r="G729" s="230" t="s">
        <v>1730</v>
      </c>
      <c r="H729" s="230" t="s">
        <v>37</v>
      </c>
      <c r="I729" s="230" t="s">
        <v>618</v>
      </c>
      <c r="J729" s="231">
        <v>71</v>
      </c>
      <c r="K729" s="230" t="s">
        <v>1058</v>
      </c>
      <c r="L729" s="230">
        <v>242017</v>
      </c>
      <c r="M729" s="232">
        <v>23437</v>
      </c>
      <c r="N729" s="230">
        <v>5</v>
      </c>
      <c r="O729" s="163">
        <f t="shared" si="68"/>
        <v>0</v>
      </c>
      <c r="P729" s="163">
        <f t="shared" si="69"/>
        <v>0</v>
      </c>
      <c r="Q729" s="112">
        <v>0</v>
      </c>
    </row>
    <row r="730" spans="1:17" x14ac:dyDescent="0.25">
      <c r="A730" s="166" t="str">
        <f t="shared" si="65"/>
        <v>FAVRE1</v>
      </c>
      <c r="B730" s="163">
        <f t="shared" si="66"/>
        <v>1</v>
      </c>
      <c r="F730" s="111" t="str">
        <f t="shared" si="67"/>
        <v>FSGT366140</v>
      </c>
      <c r="G730" s="230" t="s">
        <v>522</v>
      </c>
      <c r="H730" s="230" t="s">
        <v>59</v>
      </c>
      <c r="I730" s="230" t="s">
        <v>614</v>
      </c>
      <c r="J730" s="231">
        <v>71</v>
      </c>
      <c r="K730" s="230" t="s">
        <v>1058</v>
      </c>
      <c r="L730" s="230">
        <v>366140</v>
      </c>
      <c r="M730" s="232">
        <v>16931</v>
      </c>
      <c r="N730" s="230">
        <v>5</v>
      </c>
      <c r="O730" s="163">
        <f t="shared" si="68"/>
        <v>0</v>
      </c>
      <c r="P730" s="163">
        <f t="shared" si="69"/>
        <v>0</v>
      </c>
      <c r="Q730" s="112">
        <v>0</v>
      </c>
    </row>
    <row r="731" spans="1:17" x14ac:dyDescent="0.25">
      <c r="A731" s="166" t="str">
        <f t="shared" si="65"/>
        <v>FAYARD1</v>
      </c>
      <c r="B731" s="163">
        <f t="shared" si="66"/>
        <v>1</v>
      </c>
      <c r="F731" s="111" t="str">
        <f t="shared" si="67"/>
        <v>FSGT236083</v>
      </c>
      <c r="G731" s="230" t="s">
        <v>796</v>
      </c>
      <c r="H731" s="230" t="s">
        <v>797</v>
      </c>
      <c r="I731" s="230" t="s">
        <v>636</v>
      </c>
      <c r="J731" s="231">
        <v>71</v>
      </c>
      <c r="K731" s="230" t="s">
        <v>1058</v>
      </c>
      <c r="L731" s="230">
        <v>236083</v>
      </c>
      <c r="M731" s="232">
        <v>15325</v>
      </c>
      <c r="N731" s="230">
        <v>6</v>
      </c>
      <c r="O731" s="163">
        <f t="shared" si="68"/>
        <v>0</v>
      </c>
      <c r="P731" s="163">
        <f t="shared" si="69"/>
        <v>0</v>
      </c>
      <c r="Q731" s="112">
        <v>0</v>
      </c>
    </row>
    <row r="732" spans="1:17" x14ac:dyDescent="0.25">
      <c r="A732" s="166" t="str">
        <f t="shared" si="65"/>
        <v>FAYRAC1</v>
      </c>
      <c r="B732" s="163">
        <f t="shared" si="66"/>
        <v>1</v>
      </c>
      <c r="F732" s="111" t="str">
        <f t="shared" si="67"/>
        <v>FSGT300001</v>
      </c>
      <c r="G732" s="230" t="s">
        <v>798</v>
      </c>
      <c r="H732" s="230" t="s">
        <v>33</v>
      </c>
      <c r="I732" s="230" t="s">
        <v>618</v>
      </c>
      <c r="J732" s="231">
        <v>71</v>
      </c>
      <c r="K732" s="230" t="s">
        <v>1058</v>
      </c>
      <c r="L732" s="230">
        <v>300001</v>
      </c>
      <c r="M732" s="232">
        <v>21123</v>
      </c>
      <c r="N732" s="230">
        <v>3</v>
      </c>
      <c r="O732" s="163">
        <f t="shared" si="68"/>
        <v>0</v>
      </c>
      <c r="P732" s="163">
        <f t="shared" si="69"/>
        <v>0</v>
      </c>
      <c r="Q732" s="112">
        <v>0</v>
      </c>
    </row>
    <row r="733" spans="1:17" x14ac:dyDescent="0.25">
      <c r="A733" s="166" t="str">
        <f t="shared" ref="A733:A796" si="70">CONCATENATE(G733,B733)</f>
        <v>FAZIO1</v>
      </c>
      <c r="B733" s="163">
        <f t="shared" si="66"/>
        <v>1</v>
      </c>
      <c r="F733" s="111" t="str">
        <f t="shared" si="67"/>
        <v>FSGT229933</v>
      </c>
      <c r="G733" s="230" t="s">
        <v>799</v>
      </c>
      <c r="H733" s="230" t="s">
        <v>622</v>
      </c>
      <c r="I733" s="230" t="s">
        <v>668</v>
      </c>
      <c r="J733" s="231">
        <v>71</v>
      </c>
      <c r="K733" s="230" t="s">
        <v>1058</v>
      </c>
      <c r="L733" s="230">
        <v>229933</v>
      </c>
      <c r="M733" s="232">
        <v>33491</v>
      </c>
      <c r="N733" s="230">
        <v>2</v>
      </c>
      <c r="O733" s="163">
        <f t="shared" si="68"/>
        <v>0</v>
      </c>
      <c r="P733" s="163">
        <f t="shared" si="69"/>
        <v>0</v>
      </c>
      <c r="Q733" s="112">
        <v>0</v>
      </c>
    </row>
    <row r="734" spans="1:17" x14ac:dyDescent="0.25">
      <c r="A734" s="166" t="str">
        <f t="shared" si="70"/>
        <v>FAZIO2</v>
      </c>
      <c r="B734" s="163">
        <f t="shared" si="66"/>
        <v>2</v>
      </c>
      <c r="F734" s="111" t="str">
        <f t="shared" si="67"/>
        <v>FSGT229932</v>
      </c>
      <c r="G734" s="230" t="s">
        <v>799</v>
      </c>
      <c r="H734" s="230" t="s">
        <v>800</v>
      </c>
      <c r="I734" s="230" t="s">
        <v>668</v>
      </c>
      <c r="J734" s="231">
        <v>71</v>
      </c>
      <c r="K734" s="230" t="s">
        <v>1058</v>
      </c>
      <c r="L734" s="230">
        <v>229932</v>
      </c>
      <c r="M734" s="232">
        <v>22096</v>
      </c>
      <c r="N734" s="230">
        <v>3</v>
      </c>
      <c r="O734" s="163">
        <f t="shared" si="68"/>
        <v>0</v>
      </c>
      <c r="P734" s="163">
        <f t="shared" si="69"/>
        <v>0</v>
      </c>
      <c r="Q734" s="112">
        <v>0</v>
      </c>
    </row>
    <row r="735" spans="1:17" x14ac:dyDescent="0.25">
      <c r="A735" s="166" t="str">
        <f t="shared" si="70"/>
        <v>FERNANDES1</v>
      </c>
      <c r="B735" s="163">
        <f t="shared" si="66"/>
        <v>1</v>
      </c>
      <c r="F735" s="111" t="str">
        <f t="shared" si="67"/>
        <v>FSGT490834</v>
      </c>
      <c r="G735" s="230" t="s">
        <v>1783</v>
      </c>
      <c r="H735" s="230" t="s">
        <v>1784</v>
      </c>
      <c r="I735" s="230" t="s">
        <v>616</v>
      </c>
      <c r="J735" s="231">
        <v>71</v>
      </c>
      <c r="K735" s="230" t="s">
        <v>1058</v>
      </c>
      <c r="L735" s="230">
        <v>490834</v>
      </c>
      <c r="M735" s="232">
        <v>36152</v>
      </c>
      <c r="N735" s="230">
        <v>5</v>
      </c>
      <c r="O735" s="163">
        <f t="shared" si="68"/>
        <v>0</v>
      </c>
      <c r="P735" s="163">
        <f t="shared" si="69"/>
        <v>0</v>
      </c>
      <c r="Q735" s="112">
        <v>0</v>
      </c>
    </row>
    <row r="736" spans="1:17" x14ac:dyDescent="0.25">
      <c r="A736" s="166" t="str">
        <f t="shared" si="70"/>
        <v>FERREBOEUF1</v>
      </c>
      <c r="B736" s="163">
        <f t="shared" si="66"/>
        <v>1</v>
      </c>
      <c r="F736" s="111" t="str">
        <f t="shared" si="67"/>
        <v>FSGT55548265</v>
      </c>
      <c r="G736" s="230" t="s">
        <v>1718</v>
      </c>
      <c r="H736" s="230" t="s">
        <v>211</v>
      </c>
      <c r="I736" s="230" t="s">
        <v>1390</v>
      </c>
      <c r="J736" s="231">
        <v>71</v>
      </c>
      <c r="K736" s="230" t="s">
        <v>1058</v>
      </c>
      <c r="L736" s="230">
        <v>55548265</v>
      </c>
      <c r="M736" s="232">
        <v>28286</v>
      </c>
      <c r="N736" s="230">
        <v>3</v>
      </c>
      <c r="O736" s="163">
        <f t="shared" si="68"/>
        <v>0</v>
      </c>
      <c r="P736" s="163">
        <f t="shared" si="69"/>
        <v>0</v>
      </c>
      <c r="Q736" s="112">
        <v>0</v>
      </c>
    </row>
    <row r="737" spans="1:17" x14ac:dyDescent="0.25">
      <c r="A737" s="166" t="str">
        <f t="shared" si="70"/>
        <v>FEVRAT1</v>
      </c>
      <c r="B737" s="163">
        <f t="shared" si="66"/>
        <v>1</v>
      </c>
      <c r="F737" s="111" t="str">
        <f t="shared" si="67"/>
        <v>FSGT301853</v>
      </c>
      <c r="G737" s="230" t="s">
        <v>1463</v>
      </c>
      <c r="H737" s="230" t="s">
        <v>180</v>
      </c>
      <c r="I737" s="230" t="s">
        <v>19</v>
      </c>
      <c r="J737" s="231">
        <v>71</v>
      </c>
      <c r="K737" s="230" t="s">
        <v>1058</v>
      </c>
      <c r="L737" s="230">
        <v>301853</v>
      </c>
      <c r="M737" s="232">
        <v>28626</v>
      </c>
      <c r="N737" s="230">
        <v>2</v>
      </c>
      <c r="O737" s="163">
        <f t="shared" si="68"/>
        <v>0</v>
      </c>
      <c r="P737" s="163">
        <f t="shared" si="69"/>
        <v>0</v>
      </c>
      <c r="Q737" s="112">
        <v>0</v>
      </c>
    </row>
    <row r="738" spans="1:17" x14ac:dyDescent="0.25">
      <c r="A738" s="166" t="str">
        <f t="shared" si="70"/>
        <v>FEVRE1</v>
      </c>
      <c r="B738" s="163">
        <f t="shared" si="66"/>
        <v>1</v>
      </c>
      <c r="F738" s="111" t="str">
        <f t="shared" si="67"/>
        <v>FSGT55488620</v>
      </c>
      <c r="G738" s="230" t="s">
        <v>801</v>
      </c>
      <c r="H738" s="230" t="s">
        <v>802</v>
      </c>
      <c r="I738" s="230" t="s">
        <v>621</v>
      </c>
      <c r="J738" s="231">
        <v>71</v>
      </c>
      <c r="K738" s="230" t="s">
        <v>1058</v>
      </c>
      <c r="L738" s="230">
        <v>55488620</v>
      </c>
      <c r="M738" s="232">
        <v>29684</v>
      </c>
      <c r="N738" s="230" t="s">
        <v>14</v>
      </c>
      <c r="O738" s="163" t="str">
        <f t="shared" si="68"/>
        <v>F</v>
      </c>
      <c r="P738" s="163">
        <f t="shared" si="69"/>
        <v>0</v>
      </c>
      <c r="Q738" s="112">
        <v>0</v>
      </c>
    </row>
    <row r="739" spans="1:17" x14ac:dyDescent="0.25">
      <c r="A739" s="166" t="str">
        <f t="shared" si="70"/>
        <v>FIERRO1</v>
      </c>
      <c r="B739" s="163">
        <f t="shared" si="66"/>
        <v>1</v>
      </c>
      <c r="F739" s="111" t="str">
        <f t="shared" si="67"/>
        <v>FSGT229908</v>
      </c>
      <c r="G739" s="230" t="s">
        <v>803</v>
      </c>
      <c r="H739" s="230" t="s">
        <v>95</v>
      </c>
      <c r="I739" s="230" t="s">
        <v>668</v>
      </c>
      <c r="J739" s="231">
        <v>71</v>
      </c>
      <c r="K739" s="230" t="s">
        <v>1058</v>
      </c>
      <c r="L739" s="230">
        <v>229908</v>
      </c>
      <c r="M739" s="232">
        <v>23424</v>
      </c>
      <c r="N739" s="230">
        <v>5</v>
      </c>
      <c r="O739" s="163">
        <f t="shared" si="68"/>
        <v>0</v>
      </c>
      <c r="P739" s="163">
        <f t="shared" si="69"/>
        <v>0</v>
      </c>
      <c r="Q739" s="112">
        <v>0</v>
      </c>
    </row>
    <row r="740" spans="1:17" x14ac:dyDescent="0.25">
      <c r="A740" s="166" t="str">
        <f t="shared" si="70"/>
        <v>FLACHOT1</v>
      </c>
      <c r="B740" s="163">
        <f t="shared" si="66"/>
        <v>1</v>
      </c>
      <c r="F740" s="111" t="str">
        <f t="shared" si="67"/>
        <v>FSGT230015</v>
      </c>
      <c r="G740" s="230" t="s">
        <v>804</v>
      </c>
      <c r="H740" s="230" t="s">
        <v>166</v>
      </c>
      <c r="I740" s="230" t="s">
        <v>678</v>
      </c>
      <c r="J740" s="231">
        <v>71</v>
      </c>
      <c r="K740" s="230" t="s">
        <v>1058</v>
      </c>
      <c r="L740" s="230">
        <v>230015</v>
      </c>
      <c r="M740" s="232">
        <v>17028</v>
      </c>
      <c r="N740" s="230">
        <v>5</v>
      </c>
      <c r="O740" s="163">
        <f t="shared" si="68"/>
        <v>0</v>
      </c>
      <c r="P740" s="163">
        <f t="shared" si="69"/>
        <v>0</v>
      </c>
      <c r="Q740" s="112">
        <v>0</v>
      </c>
    </row>
    <row r="741" spans="1:17" x14ac:dyDescent="0.25">
      <c r="A741" s="166" t="str">
        <f t="shared" si="70"/>
        <v>FLAMIER1</v>
      </c>
      <c r="B741" s="163">
        <f t="shared" si="66"/>
        <v>1</v>
      </c>
      <c r="F741" s="111" t="str">
        <f t="shared" si="67"/>
        <v>FSGT55479069</v>
      </c>
      <c r="G741" s="230" t="s">
        <v>805</v>
      </c>
      <c r="H741" s="230" t="s">
        <v>101</v>
      </c>
      <c r="I741" s="230" t="s">
        <v>605</v>
      </c>
      <c r="J741" s="231">
        <v>71</v>
      </c>
      <c r="K741" s="230" t="s">
        <v>1058</v>
      </c>
      <c r="L741" s="230">
        <v>55479069</v>
      </c>
      <c r="M741" s="232">
        <v>20710</v>
      </c>
      <c r="N741" s="230">
        <v>6</v>
      </c>
      <c r="O741" s="163">
        <f t="shared" si="68"/>
        <v>0</v>
      </c>
      <c r="P741" s="163">
        <f t="shared" si="69"/>
        <v>0</v>
      </c>
      <c r="Q741" s="112">
        <v>0</v>
      </c>
    </row>
    <row r="742" spans="1:17" x14ac:dyDescent="0.25">
      <c r="A742" s="166" t="str">
        <f t="shared" si="70"/>
        <v>FLATTOT1</v>
      </c>
      <c r="B742" s="163">
        <f t="shared" si="66"/>
        <v>1</v>
      </c>
      <c r="F742" s="111" t="str">
        <f t="shared" si="67"/>
        <v>FSGT310532</v>
      </c>
      <c r="G742" s="230" t="s">
        <v>1464</v>
      </c>
      <c r="H742" s="230" t="s">
        <v>654</v>
      </c>
      <c r="I742" s="230" t="s">
        <v>618</v>
      </c>
      <c r="J742" s="231">
        <v>71</v>
      </c>
      <c r="K742" s="230" t="s">
        <v>1058</v>
      </c>
      <c r="L742" s="230">
        <v>310532</v>
      </c>
      <c r="M742" s="232">
        <v>18123</v>
      </c>
      <c r="N742" s="230">
        <v>5</v>
      </c>
      <c r="O742" s="163">
        <f t="shared" si="68"/>
        <v>0</v>
      </c>
      <c r="P742" s="163">
        <f t="shared" si="69"/>
        <v>0</v>
      </c>
      <c r="Q742" s="112">
        <v>0</v>
      </c>
    </row>
    <row r="743" spans="1:17" x14ac:dyDescent="0.25">
      <c r="A743" s="166" t="str">
        <f t="shared" si="70"/>
        <v>FLECHE1</v>
      </c>
      <c r="B743" s="163">
        <f t="shared" si="66"/>
        <v>1</v>
      </c>
      <c r="F743" s="111" t="str">
        <f t="shared" si="67"/>
        <v>FSGT238951</v>
      </c>
      <c r="G743" s="230" t="s">
        <v>806</v>
      </c>
      <c r="H743" s="230" t="s">
        <v>85</v>
      </c>
      <c r="I743" s="230" t="s">
        <v>618</v>
      </c>
      <c r="J743" s="231">
        <v>71</v>
      </c>
      <c r="K743" s="230" t="s">
        <v>1058</v>
      </c>
      <c r="L743" s="230">
        <v>238951</v>
      </c>
      <c r="M743" s="232">
        <v>18290</v>
      </c>
      <c r="N743" s="230">
        <v>6</v>
      </c>
      <c r="O743" s="163">
        <f t="shared" si="68"/>
        <v>0</v>
      </c>
      <c r="P743" s="163">
        <f t="shared" si="69"/>
        <v>0</v>
      </c>
      <c r="Q743" s="112">
        <v>0</v>
      </c>
    </row>
    <row r="744" spans="1:17" x14ac:dyDescent="0.25">
      <c r="A744" s="166" t="str">
        <f t="shared" si="70"/>
        <v>FOUILLOUX1</v>
      </c>
      <c r="B744" s="163">
        <f t="shared" si="66"/>
        <v>1</v>
      </c>
      <c r="F744" s="111" t="str">
        <f t="shared" si="67"/>
        <v>FSGT300608</v>
      </c>
      <c r="G744" s="230" t="s">
        <v>1465</v>
      </c>
      <c r="H744" s="230" t="s">
        <v>117</v>
      </c>
      <c r="I744" s="230" t="s">
        <v>1392</v>
      </c>
      <c r="J744" s="231">
        <v>71</v>
      </c>
      <c r="K744" s="230" t="s">
        <v>1058</v>
      </c>
      <c r="L744" s="230">
        <v>300608</v>
      </c>
      <c r="M744" s="232">
        <v>23800</v>
      </c>
      <c r="N744" s="230">
        <v>3</v>
      </c>
      <c r="O744" s="163">
        <f t="shared" si="68"/>
        <v>0</v>
      </c>
      <c r="P744" s="163">
        <f t="shared" si="69"/>
        <v>0</v>
      </c>
      <c r="Q744" s="112">
        <v>0</v>
      </c>
    </row>
    <row r="745" spans="1:17" x14ac:dyDescent="0.25">
      <c r="A745" s="166" t="str">
        <f t="shared" si="70"/>
        <v>FOURNERAY1</v>
      </c>
      <c r="B745" s="163">
        <f t="shared" si="66"/>
        <v>1</v>
      </c>
      <c r="F745" s="111" t="str">
        <f t="shared" si="67"/>
        <v>FSGT236069</v>
      </c>
      <c r="G745" s="230" t="s">
        <v>807</v>
      </c>
      <c r="H745" s="230" t="s">
        <v>808</v>
      </c>
      <c r="I745" s="230" t="s">
        <v>636</v>
      </c>
      <c r="J745" s="231">
        <v>71</v>
      </c>
      <c r="K745" s="230" t="s">
        <v>1058</v>
      </c>
      <c r="L745" s="230">
        <v>236069</v>
      </c>
      <c r="M745" s="232">
        <v>34868</v>
      </c>
      <c r="N745" s="230">
        <v>4</v>
      </c>
      <c r="O745" s="163">
        <f t="shared" si="68"/>
        <v>0</v>
      </c>
      <c r="P745" s="163">
        <f t="shared" si="69"/>
        <v>0</v>
      </c>
      <c r="Q745" s="112">
        <v>0</v>
      </c>
    </row>
    <row r="746" spans="1:17" x14ac:dyDescent="0.25">
      <c r="A746" s="166" t="str">
        <f t="shared" si="70"/>
        <v>FOURNERAY2</v>
      </c>
      <c r="B746" s="163">
        <f t="shared" si="66"/>
        <v>2</v>
      </c>
      <c r="F746" s="111" t="str">
        <f t="shared" si="67"/>
        <v>FSGT367169</v>
      </c>
      <c r="G746" s="230" t="s">
        <v>807</v>
      </c>
      <c r="H746" s="230" t="s">
        <v>809</v>
      </c>
      <c r="I746" s="230" t="s">
        <v>636</v>
      </c>
      <c r="J746" s="231">
        <v>71</v>
      </c>
      <c r="K746" s="230" t="s">
        <v>1058</v>
      </c>
      <c r="L746" s="230">
        <v>367169</v>
      </c>
      <c r="M746" s="232">
        <v>35518</v>
      </c>
      <c r="N746" s="230" t="s">
        <v>14</v>
      </c>
      <c r="O746" s="163" t="str">
        <f t="shared" si="68"/>
        <v>F</v>
      </c>
      <c r="P746" s="163">
        <f t="shared" si="69"/>
        <v>0</v>
      </c>
      <c r="Q746" s="112">
        <v>0</v>
      </c>
    </row>
    <row r="747" spans="1:17" x14ac:dyDescent="0.25">
      <c r="A747" s="166" t="str">
        <f t="shared" si="70"/>
        <v>FOURNERAY3</v>
      </c>
      <c r="B747" s="163">
        <f t="shared" si="66"/>
        <v>3</v>
      </c>
      <c r="F747" s="111" t="str">
        <f t="shared" si="67"/>
        <v>FSGT232254</v>
      </c>
      <c r="G747" s="230" t="s">
        <v>807</v>
      </c>
      <c r="H747" s="230" t="s">
        <v>117</v>
      </c>
      <c r="I747" s="230" t="s">
        <v>636</v>
      </c>
      <c r="J747" s="231">
        <v>71</v>
      </c>
      <c r="K747" s="230" t="s">
        <v>1058</v>
      </c>
      <c r="L747" s="230">
        <v>232254</v>
      </c>
      <c r="M747" s="232">
        <v>24756</v>
      </c>
      <c r="N747" s="230">
        <v>4</v>
      </c>
      <c r="O747" s="163">
        <f t="shared" si="68"/>
        <v>0</v>
      </c>
      <c r="P747" s="163">
        <f t="shared" si="69"/>
        <v>0</v>
      </c>
      <c r="Q747" s="112">
        <v>0</v>
      </c>
    </row>
    <row r="748" spans="1:17" x14ac:dyDescent="0.25">
      <c r="A748" s="166" t="str">
        <f t="shared" si="70"/>
        <v>FRANCK1</v>
      </c>
      <c r="B748" s="163">
        <f t="shared" si="66"/>
        <v>1</v>
      </c>
      <c r="F748" s="111" t="str">
        <f t="shared" si="67"/>
        <v>FSGT483786</v>
      </c>
      <c r="G748" s="230" t="s">
        <v>1668</v>
      </c>
      <c r="H748" s="230" t="s">
        <v>139</v>
      </c>
      <c r="I748" s="230" t="s">
        <v>1421</v>
      </c>
      <c r="J748" s="231">
        <v>71</v>
      </c>
      <c r="K748" s="230" t="s">
        <v>1058</v>
      </c>
      <c r="L748" s="230">
        <v>483786</v>
      </c>
      <c r="M748" s="232">
        <v>19788</v>
      </c>
      <c r="N748" s="230">
        <v>6</v>
      </c>
      <c r="O748" s="163">
        <f t="shared" si="68"/>
        <v>0</v>
      </c>
      <c r="P748" s="163">
        <f t="shared" si="69"/>
        <v>0</v>
      </c>
      <c r="Q748" s="112">
        <v>0</v>
      </c>
    </row>
    <row r="749" spans="1:17" x14ac:dyDescent="0.25">
      <c r="A749" s="166" t="str">
        <f t="shared" si="70"/>
        <v>FRASSANITO1</v>
      </c>
      <c r="B749" s="163">
        <f t="shared" si="66"/>
        <v>1</v>
      </c>
      <c r="F749" s="111" t="str">
        <f t="shared" si="67"/>
        <v>FSGT422923</v>
      </c>
      <c r="G749" s="230" t="s">
        <v>215</v>
      </c>
      <c r="H749" s="230" t="s">
        <v>626</v>
      </c>
      <c r="I749" s="230" t="s">
        <v>614</v>
      </c>
      <c r="J749" s="231">
        <v>71</v>
      </c>
      <c r="K749" s="230" t="s">
        <v>1058</v>
      </c>
      <c r="L749" s="230">
        <v>422923</v>
      </c>
      <c r="M749" s="232">
        <v>18208</v>
      </c>
      <c r="N749" s="230">
        <v>6</v>
      </c>
      <c r="O749" s="163">
        <f t="shared" si="68"/>
        <v>0</v>
      </c>
      <c r="P749" s="163">
        <f t="shared" si="69"/>
        <v>0</v>
      </c>
      <c r="Q749" s="112">
        <v>0</v>
      </c>
    </row>
    <row r="750" spans="1:17" x14ac:dyDescent="0.25">
      <c r="A750" s="166" t="str">
        <f t="shared" si="70"/>
        <v>FRECHET1</v>
      </c>
      <c r="B750" s="163">
        <f t="shared" si="66"/>
        <v>1</v>
      </c>
      <c r="F750" s="111" t="str">
        <f t="shared" si="67"/>
        <v>FSGT55485070</v>
      </c>
      <c r="G750" s="230" t="s">
        <v>1785</v>
      </c>
      <c r="H750" s="230" t="s">
        <v>1786</v>
      </c>
      <c r="I750" s="230" t="s">
        <v>676</v>
      </c>
      <c r="J750" s="231">
        <v>71</v>
      </c>
      <c r="K750" s="230" t="s">
        <v>1058</v>
      </c>
      <c r="L750" s="230">
        <v>55485070</v>
      </c>
      <c r="M750" s="232">
        <v>36136</v>
      </c>
      <c r="N750" s="230">
        <v>5</v>
      </c>
      <c r="O750" s="163">
        <f t="shared" si="68"/>
        <v>0</v>
      </c>
      <c r="P750" s="163">
        <f t="shared" si="69"/>
        <v>0</v>
      </c>
      <c r="Q750" s="112">
        <v>0</v>
      </c>
    </row>
    <row r="751" spans="1:17" x14ac:dyDescent="0.25">
      <c r="A751" s="166" t="str">
        <f t="shared" si="70"/>
        <v>FROMENT1</v>
      </c>
      <c r="B751" s="163">
        <f t="shared" si="66"/>
        <v>1</v>
      </c>
      <c r="F751" s="111" t="str">
        <f t="shared" si="67"/>
        <v>FSGT430364</v>
      </c>
      <c r="G751" s="230" t="s">
        <v>810</v>
      </c>
      <c r="H751" s="230" t="s">
        <v>44</v>
      </c>
      <c r="I751" s="230" t="s">
        <v>636</v>
      </c>
      <c r="J751" s="231">
        <v>71</v>
      </c>
      <c r="K751" s="230" t="s">
        <v>1058</v>
      </c>
      <c r="L751" s="230">
        <v>430364</v>
      </c>
      <c r="M751" s="232">
        <v>27204</v>
      </c>
      <c r="N751" s="230">
        <v>4</v>
      </c>
      <c r="O751" s="163">
        <f t="shared" si="68"/>
        <v>0</v>
      </c>
      <c r="P751" s="163">
        <f t="shared" si="69"/>
        <v>0</v>
      </c>
      <c r="Q751" s="112">
        <v>0</v>
      </c>
    </row>
    <row r="752" spans="1:17" x14ac:dyDescent="0.25">
      <c r="A752" s="166" t="str">
        <f t="shared" si="70"/>
        <v>FROST1</v>
      </c>
      <c r="B752" s="163">
        <f t="shared" si="66"/>
        <v>1</v>
      </c>
      <c r="F752" s="111" t="str">
        <f t="shared" si="67"/>
        <v>FSGT228191</v>
      </c>
      <c r="G752" s="230" t="s">
        <v>811</v>
      </c>
      <c r="H752" s="230" t="s">
        <v>139</v>
      </c>
      <c r="I752" s="230" t="s">
        <v>618</v>
      </c>
      <c r="J752" s="231">
        <v>71</v>
      </c>
      <c r="K752" s="230" t="s">
        <v>1058</v>
      </c>
      <c r="L752" s="230">
        <v>228191</v>
      </c>
      <c r="M752" s="232">
        <v>21918</v>
      </c>
      <c r="N752" s="230">
        <v>4</v>
      </c>
      <c r="O752" s="163">
        <f t="shared" si="68"/>
        <v>0</v>
      </c>
      <c r="P752" s="163">
        <f t="shared" si="69"/>
        <v>0</v>
      </c>
      <c r="Q752" s="112">
        <v>0</v>
      </c>
    </row>
    <row r="753" spans="1:17" x14ac:dyDescent="0.25">
      <c r="A753" s="166" t="str">
        <f t="shared" si="70"/>
        <v>FUSTER1</v>
      </c>
      <c r="B753" s="163">
        <f t="shared" si="66"/>
        <v>1</v>
      </c>
      <c r="F753" s="111" t="str">
        <f t="shared" si="67"/>
        <v>FSGT229023</v>
      </c>
      <c r="G753" s="230" t="s">
        <v>812</v>
      </c>
      <c r="H753" s="230" t="s">
        <v>797</v>
      </c>
      <c r="I753" s="230" t="s">
        <v>621</v>
      </c>
      <c r="J753" s="231">
        <v>71</v>
      </c>
      <c r="K753" s="230" t="s">
        <v>1058</v>
      </c>
      <c r="L753" s="230">
        <v>229023</v>
      </c>
      <c r="M753" s="232">
        <v>16604</v>
      </c>
      <c r="N753" s="230">
        <v>5</v>
      </c>
      <c r="O753" s="163">
        <f t="shared" si="68"/>
        <v>0</v>
      </c>
      <c r="P753" s="163">
        <f t="shared" si="69"/>
        <v>0</v>
      </c>
      <c r="Q753" s="112">
        <v>0</v>
      </c>
    </row>
    <row r="754" spans="1:17" x14ac:dyDescent="0.25">
      <c r="A754" s="166" t="str">
        <f t="shared" si="70"/>
        <v>FUSTER2</v>
      </c>
      <c r="B754" s="163">
        <f t="shared" si="66"/>
        <v>2</v>
      </c>
      <c r="F754" s="111" t="str">
        <f t="shared" si="67"/>
        <v>FSGT240990</v>
      </c>
      <c r="G754" s="230" t="s">
        <v>812</v>
      </c>
      <c r="H754" s="230" t="s">
        <v>516</v>
      </c>
      <c r="I754" s="230" t="s">
        <v>621</v>
      </c>
      <c r="J754" s="231">
        <v>71</v>
      </c>
      <c r="K754" s="230" t="s">
        <v>1058</v>
      </c>
      <c r="L754" s="230">
        <v>240990</v>
      </c>
      <c r="M754" s="232">
        <v>28535</v>
      </c>
      <c r="N754" s="230" t="s">
        <v>14</v>
      </c>
      <c r="O754" s="163" t="str">
        <f t="shared" si="68"/>
        <v>F</v>
      </c>
      <c r="P754" s="163">
        <f t="shared" si="69"/>
        <v>0</v>
      </c>
      <c r="Q754" s="112">
        <v>0</v>
      </c>
    </row>
    <row r="755" spans="1:17" x14ac:dyDescent="0.25">
      <c r="A755" s="166" t="str">
        <f t="shared" si="70"/>
        <v>GABARD1</v>
      </c>
      <c r="B755" s="163">
        <f t="shared" si="66"/>
        <v>1</v>
      </c>
      <c r="F755" s="111" t="str">
        <f t="shared" si="67"/>
        <v>FSGT55486562</v>
      </c>
      <c r="G755" s="230" t="s">
        <v>1467</v>
      </c>
      <c r="H755" s="230" t="s">
        <v>113</v>
      </c>
      <c r="I755" s="230" t="s">
        <v>632</v>
      </c>
      <c r="J755" s="231">
        <v>71</v>
      </c>
      <c r="K755" s="230" t="s">
        <v>1058</v>
      </c>
      <c r="L755" s="230">
        <v>55486562</v>
      </c>
      <c r="M755" s="232">
        <v>29563</v>
      </c>
      <c r="N755" s="230">
        <v>2</v>
      </c>
      <c r="O755" s="163">
        <f t="shared" si="68"/>
        <v>0</v>
      </c>
      <c r="P755" s="163">
        <f t="shared" si="69"/>
        <v>0</v>
      </c>
      <c r="Q755" s="112">
        <v>0</v>
      </c>
    </row>
    <row r="756" spans="1:17" x14ac:dyDescent="0.25">
      <c r="A756" s="166" t="str">
        <f t="shared" si="70"/>
        <v>GABERT1</v>
      </c>
      <c r="B756" s="163">
        <f t="shared" si="66"/>
        <v>1</v>
      </c>
      <c r="F756" s="111" t="str">
        <f t="shared" si="67"/>
        <v>FSGT227322</v>
      </c>
      <c r="G756" s="230" t="s">
        <v>1468</v>
      </c>
      <c r="H756" s="230" t="s">
        <v>61</v>
      </c>
      <c r="I756" s="230" t="s">
        <v>1387</v>
      </c>
      <c r="J756" s="231">
        <v>71</v>
      </c>
      <c r="K756" s="230" t="s">
        <v>1058</v>
      </c>
      <c r="L756" s="230">
        <v>227322</v>
      </c>
      <c r="M756" s="232">
        <v>18140</v>
      </c>
      <c r="N756" s="230">
        <v>6</v>
      </c>
      <c r="O756" s="163">
        <f t="shared" si="68"/>
        <v>0</v>
      </c>
      <c r="P756" s="163">
        <f t="shared" si="69"/>
        <v>0</v>
      </c>
      <c r="Q756" s="112">
        <v>0</v>
      </c>
    </row>
    <row r="757" spans="1:17" x14ac:dyDescent="0.25">
      <c r="A757" s="166" t="str">
        <f t="shared" si="70"/>
        <v>GAETA1</v>
      </c>
      <c r="B757" s="163">
        <f t="shared" si="66"/>
        <v>1</v>
      </c>
      <c r="F757" s="111" t="str">
        <f t="shared" si="67"/>
        <v>FSGT229931</v>
      </c>
      <c r="G757" s="230" t="s">
        <v>813</v>
      </c>
      <c r="H757" s="230" t="s">
        <v>814</v>
      </c>
      <c r="I757" s="230" t="s">
        <v>668</v>
      </c>
      <c r="J757" s="231">
        <v>71</v>
      </c>
      <c r="K757" s="230" t="s">
        <v>1058</v>
      </c>
      <c r="L757" s="230">
        <v>229931</v>
      </c>
      <c r="M757" s="232">
        <v>15790</v>
      </c>
      <c r="N757" s="230">
        <v>6</v>
      </c>
      <c r="O757" s="163">
        <f t="shared" si="68"/>
        <v>0</v>
      </c>
      <c r="P757" s="163">
        <f t="shared" si="69"/>
        <v>0</v>
      </c>
      <c r="Q757" s="112">
        <v>0</v>
      </c>
    </row>
    <row r="758" spans="1:17" x14ac:dyDescent="0.25">
      <c r="A758" s="166" t="str">
        <f t="shared" si="70"/>
        <v>GAILLARD1</v>
      </c>
      <c r="B758" s="163">
        <f t="shared" si="66"/>
        <v>1</v>
      </c>
      <c r="F758" s="111" t="str">
        <f t="shared" si="67"/>
        <v>FSGT232341</v>
      </c>
      <c r="G758" s="230" t="s">
        <v>523</v>
      </c>
      <c r="H758" s="230" t="s">
        <v>27</v>
      </c>
      <c r="I758" s="230" t="s">
        <v>618</v>
      </c>
      <c r="J758" s="231">
        <v>71</v>
      </c>
      <c r="K758" s="230" t="s">
        <v>1058</v>
      </c>
      <c r="L758" s="230">
        <v>232341</v>
      </c>
      <c r="M758" s="232">
        <v>23380</v>
      </c>
      <c r="N758" s="230">
        <v>5</v>
      </c>
      <c r="O758" s="163">
        <f t="shared" si="68"/>
        <v>0</v>
      </c>
      <c r="P758" s="163">
        <f t="shared" si="69"/>
        <v>0</v>
      </c>
      <c r="Q758" s="112">
        <v>0</v>
      </c>
    </row>
    <row r="759" spans="1:17" x14ac:dyDescent="0.25">
      <c r="A759" s="166" t="str">
        <f t="shared" si="70"/>
        <v>GALLAND1</v>
      </c>
      <c r="B759" s="163">
        <f t="shared" si="66"/>
        <v>1</v>
      </c>
      <c r="F759" s="111" t="str">
        <f t="shared" si="67"/>
        <v>FSGT230688</v>
      </c>
      <c r="G759" s="230" t="s">
        <v>815</v>
      </c>
      <c r="H759" s="230" t="s">
        <v>190</v>
      </c>
      <c r="I759" s="230" t="s">
        <v>614</v>
      </c>
      <c r="J759" s="231">
        <v>71</v>
      </c>
      <c r="K759" s="230" t="s">
        <v>1058</v>
      </c>
      <c r="L759" s="230">
        <v>230688</v>
      </c>
      <c r="M759" s="232">
        <v>19252</v>
      </c>
      <c r="N759" s="230">
        <v>5</v>
      </c>
      <c r="O759" s="163">
        <f t="shared" si="68"/>
        <v>0</v>
      </c>
      <c r="P759" s="163">
        <f t="shared" si="69"/>
        <v>0</v>
      </c>
      <c r="Q759" s="112">
        <v>0</v>
      </c>
    </row>
    <row r="760" spans="1:17" x14ac:dyDescent="0.25">
      <c r="A760" s="166" t="str">
        <f t="shared" si="70"/>
        <v>GALLET1</v>
      </c>
      <c r="B760" s="163">
        <f t="shared" si="66"/>
        <v>1</v>
      </c>
      <c r="F760" s="111" t="str">
        <f t="shared" si="67"/>
        <v>FSGT236018</v>
      </c>
      <c r="G760" s="230" t="s">
        <v>816</v>
      </c>
      <c r="H760" s="230" t="s">
        <v>143</v>
      </c>
      <c r="I760" s="230" t="s">
        <v>629</v>
      </c>
      <c r="J760" s="231">
        <v>71</v>
      </c>
      <c r="K760" s="230" t="s">
        <v>1058</v>
      </c>
      <c r="L760" s="230">
        <v>236018</v>
      </c>
      <c r="M760" s="232">
        <v>21912</v>
      </c>
      <c r="N760" s="230">
        <v>3</v>
      </c>
      <c r="O760" s="163">
        <f t="shared" si="68"/>
        <v>0</v>
      </c>
      <c r="P760" s="163">
        <f t="shared" si="69"/>
        <v>0</v>
      </c>
      <c r="Q760" s="112">
        <v>0</v>
      </c>
    </row>
    <row r="761" spans="1:17" x14ac:dyDescent="0.25">
      <c r="A761" s="166" t="str">
        <f t="shared" si="70"/>
        <v>GALLINI1</v>
      </c>
      <c r="B761" s="163">
        <f t="shared" si="66"/>
        <v>1</v>
      </c>
      <c r="F761" s="111" t="str">
        <f t="shared" si="67"/>
        <v>FSGT299493</v>
      </c>
      <c r="G761" s="230" t="s">
        <v>817</v>
      </c>
      <c r="H761" s="230" t="s">
        <v>175</v>
      </c>
      <c r="I761" s="230" t="s">
        <v>614</v>
      </c>
      <c r="J761" s="231">
        <v>71</v>
      </c>
      <c r="K761" s="230" t="s">
        <v>1058</v>
      </c>
      <c r="L761" s="230">
        <v>299493</v>
      </c>
      <c r="M761" s="232">
        <v>20640</v>
      </c>
      <c r="N761" s="230">
        <v>4</v>
      </c>
      <c r="O761" s="163">
        <f t="shared" si="68"/>
        <v>0</v>
      </c>
      <c r="P761" s="163">
        <f t="shared" si="69"/>
        <v>0</v>
      </c>
      <c r="Q761" s="112">
        <v>0</v>
      </c>
    </row>
    <row r="762" spans="1:17" x14ac:dyDescent="0.25">
      <c r="A762" s="166" t="str">
        <f t="shared" si="70"/>
        <v>GALLO1</v>
      </c>
      <c r="B762" s="163">
        <f t="shared" si="66"/>
        <v>1</v>
      </c>
      <c r="F762" s="111" t="str">
        <f t="shared" si="67"/>
        <v>FSGT55536392</v>
      </c>
      <c r="G762" s="230" t="s">
        <v>1096</v>
      </c>
      <c r="H762" s="230" t="s">
        <v>1097</v>
      </c>
      <c r="I762" s="230" t="s">
        <v>608</v>
      </c>
      <c r="J762" s="231">
        <v>71</v>
      </c>
      <c r="K762" s="230" t="s">
        <v>1058</v>
      </c>
      <c r="L762" s="230">
        <v>55536392</v>
      </c>
      <c r="M762" s="232">
        <v>26912</v>
      </c>
      <c r="N762" s="230">
        <v>4</v>
      </c>
      <c r="O762" s="163">
        <f t="shared" si="68"/>
        <v>0</v>
      </c>
      <c r="P762" s="163">
        <f t="shared" si="69"/>
        <v>0</v>
      </c>
      <c r="Q762" s="112">
        <v>0</v>
      </c>
    </row>
    <row r="763" spans="1:17" x14ac:dyDescent="0.25">
      <c r="A763" s="166" t="str">
        <f t="shared" si="70"/>
        <v>GANDRE1</v>
      </c>
      <c r="B763" s="163">
        <f t="shared" si="66"/>
        <v>1</v>
      </c>
      <c r="F763" s="111" t="str">
        <f t="shared" si="67"/>
        <v>FSGT230737</v>
      </c>
      <c r="G763" s="230" t="s">
        <v>818</v>
      </c>
      <c r="H763" s="230" t="s">
        <v>158</v>
      </c>
      <c r="I763" s="230" t="s">
        <v>614</v>
      </c>
      <c r="J763" s="231">
        <v>71</v>
      </c>
      <c r="K763" s="230" t="s">
        <v>1058</v>
      </c>
      <c r="L763" s="230">
        <v>230737</v>
      </c>
      <c r="M763" s="232">
        <v>20236</v>
      </c>
      <c r="N763" s="230">
        <v>5</v>
      </c>
      <c r="O763" s="163">
        <f t="shared" si="68"/>
        <v>0</v>
      </c>
      <c r="P763" s="163">
        <f t="shared" si="69"/>
        <v>0</v>
      </c>
      <c r="Q763" s="112">
        <v>0</v>
      </c>
    </row>
    <row r="764" spans="1:17" x14ac:dyDescent="0.25">
      <c r="A764" s="166" t="str">
        <f t="shared" si="70"/>
        <v>GANDRE2</v>
      </c>
      <c r="B764" s="163">
        <f t="shared" si="66"/>
        <v>2</v>
      </c>
      <c r="F764" s="111" t="str">
        <f t="shared" si="67"/>
        <v>FSGT246754</v>
      </c>
      <c r="G764" s="230" t="s">
        <v>818</v>
      </c>
      <c r="H764" s="230" t="s">
        <v>37</v>
      </c>
      <c r="I764" s="230" t="s">
        <v>621</v>
      </c>
      <c r="J764" s="231">
        <v>71</v>
      </c>
      <c r="K764" s="230" t="s">
        <v>1058</v>
      </c>
      <c r="L764" s="230">
        <v>246754</v>
      </c>
      <c r="M764" s="232">
        <v>27299</v>
      </c>
      <c r="N764" s="230">
        <v>4</v>
      </c>
      <c r="O764" s="163">
        <f t="shared" si="68"/>
        <v>0</v>
      </c>
      <c r="P764" s="163">
        <f t="shared" si="69"/>
        <v>0</v>
      </c>
      <c r="Q764" s="112">
        <v>0</v>
      </c>
    </row>
    <row r="765" spans="1:17" x14ac:dyDescent="0.25">
      <c r="A765" s="166" t="str">
        <f t="shared" si="70"/>
        <v>GANDREY1</v>
      </c>
      <c r="B765" s="163">
        <f t="shared" si="66"/>
        <v>1</v>
      </c>
      <c r="F765" s="111" t="str">
        <f t="shared" si="67"/>
        <v>FSGT373581</v>
      </c>
      <c r="G765" s="230" t="s">
        <v>1098</v>
      </c>
      <c r="H765" s="230" t="s">
        <v>1099</v>
      </c>
      <c r="I765" s="230" t="s">
        <v>605</v>
      </c>
      <c r="J765" s="231">
        <v>71</v>
      </c>
      <c r="K765" s="230" t="s">
        <v>1058</v>
      </c>
      <c r="L765" s="230">
        <v>373581</v>
      </c>
      <c r="M765" s="232">
        <v>35439</v>
      </c>
      <c r="N765" s="230">
        <v>3</v>
      </c>
      <c r="O765" s="163">
        <f t="shared" si="68"/>
        <v>0</v>
      </c>
      <c r="P765" s="163">
        <f t="shared" si="69"/>
        <v>0</v>
      </c>
      <c r="Q765" s="112">
        <v>0</v>
      </c>
    </row>
    <row r="766" spans="1:17" x14ac:dyDescent="0.25">
      <c r="A766" s="166" t="str">
        <f t="shared" si="70"/>
        <v>GANDREY2</v>
      </c>
      <c r="B766" s="163">
        <f t="shared" si="66"/>
        <v>2</v>
      </c>
      <c r="F766" s="111" t="str">
        <f t="shared" si="67"/>
        <v>FSGT55537247</v>
      </c>
      <c r="G766" s="230" t="s">
        <v>1098</v>
      </c>
      <c r="H766" s="230" t="s">
        <v>27</v>
      </c>
      <c r="I766" s="230" t="s">
        <v>605</v>
      </c>
      <c r="J766" s="231">
        <v>71</v>
      </c>
      <c r="K766" s="230" t="s">
        <v>1058</v>
      </c>
      <c r="L766" s="230">
        <v>55537247</v>
      </c>
      <c r="M766" s="232">
        <v>23274</v>
      </c>
      <c r="N766" s="230">
        <v>4</v>
      </c>
      <c r="O766" s="163">
        <f t="shared" si="68"/>
        <v>0</v>
      </c>
      <c r="P766" s="163">
        <f t="shared" si="69"/>
        <v>0</v>
      </c>
      <c r="Q766" s="112">
        <v>0</v>
      </c>
    </row>
    <row r="767" spans="1:17" x14ac:dyDescent="0.25">
      <c r="A767" s="166" t="str">
        <f t="shared" si="70"/>
        <v>GATEFIN1</v>
      </c>
      <c r="B767" s="163">
        <f t="shared" si="66"/>
        <v>1</v>
      </c>
      <c r="F767" s="111" t="str">
        <f t="shared" si="67"/>
        <v>FSGT497270</v>
      </c>
      <c r="G767" s="230" t="s">
        <v>1719</v>
      </c>
      <c r="H767" s="230" t="s">
        <v>424</v>
      </c>
      <c r="I767" s="230" t="s">
        <v>605</v>
      </c>
      <c r="J767" s="231">
        <v>71</v>
      </c>
      <c r="K767" s="230" t="s">
        <v>1058</v>
      </c>
      <c r="L767" s="230">
        <v>497270</v>
      </c>
      <c r="M767" s="232">
        <v>30167</v>
      </c>
      <c r="N767" s="230">
        <v>2</v>
      </c>
      <c r="O767" s="163">
        <f t="shared" si="68"/>
        <v>0</v>
      </c>
      <c r="P767" s="163">
        <f t="shared" si="69"/>
        <v>0</v>
      </c>
      <c r="Q767" s="112">
        <v>0</v>
      </c>
    </row>
    <row r="768" spans="1:17" x14ac:dyDescent="0.25">
      <c r="A768" s="166" t="str">
        <f t="shared" si="70"/>
        <v>GAUDILLIERE1</v>
      </c>
      <c r="B768" s="163">
        <f t="shared" si="66"/>
        <v>1</v>
      </c>
      <c r="F768" s="111" t="str">
        <f t="shared" si="67"/>
        <v>FSGT227326</v>
      </c>
      <c r="G768" s="230" t="s">
        <v>1469</v>
      </c>
      <c r="H768" s="230" t="s">
        <v>750</v>
      </c>
      <c r="I768" s="230" t="s">
        <v>1387</v>
      </c>
      <c r="J768" s="231">
        <v>71</v>
      </c>
      <c r="K768" s="230" t="s">
        <v>1058</v>
      </c>
      <c r="L768" s="230">
        <v>227326</v>
      </c>
      <c r="M768" s="232">
        <v>32511</v>
      </c>
      <c r="N768" s="230">
        <v>2</v>
      </c>
      <c r="O768" s="163">
        <f t="shared" si="68"/>
        <v>0</v>
      </c>
      <c r="P768" s="163">
        <f t="shared" si="69"/>
        <v>0</v>
      </c>
      <c r="Q768" s="112">
        <v>0</v>
      </c>
    </row>
    <row r="769" spans="1:17" x14ac:dyDescent="0.25">
      <c r="A769" s="166" t="str">
        <f t="shared" si="70"/>
        <v>GAUDILLIERE2</v>
      </c>
      <c r="B769" s="163">
        <f t="shared" si="66"/>
        <v>2</v>
      </c>
      <c r="F769" s="111" t="str">
        <f t="shared" si="67"/>
        <v>FSGT227327</v>
      </c>
      <c r="G769" s="230" t="s">
        <v>1469</v>
      </c>
      <c r="H769" s="230" t="s">
        <v>21</v>
      </c>
      <c r="I769" s="230" t="s">
        <v>1387</v>
      </c>
      <c r="J769" s="231">
        <v>71</v>
      </c>
      <c r="K769" s="230" t="s">
        <v>1058</v>
      </c>
      <c r="L769" s="230">
        <v>227327</v>
      </c>
      <c r="M769" s="232">
        <v>20820</v>
      </c>
      <c r="N769" s="230">
        <v>5</v>
      </c>
      <c r="O769" s="163">
        <f t="shared" si="68"/>
        <v>0</v>
      </c>
      <c r="P769" s="163">
        <f t="shared" si="69"/>
        <v>0</v>
      </c>
      <c r="Q769" s="112">
        <v>0</v>
      </c>
    </row>
    <row r="770" spans="1:17" x14ac:dyDescent="0.25">
      <c r="A770" s="166" t="str">
        <f t="shared" si="70"/>
        <v>GAUTHERON1</v>
      </c>
      <c r="B770" s="163">
        <f t="shared" si="66"/>
        <v>1</v>
      </c>
      <c r="F770" s="111" t="str">
        <f t="shared" si="67"/>
        <v>FSGT314187</v>
      </c>
      <c r="G770" s="230" t="s">
        <v>819</v>
      </c>
      <c r="H770" s="230" t="s">
        <v>138</v>
      </c>
      <c r="I770" s="230" t="s">
        <v>618</v>
      </c>
      <c r="J770" s="231">
        <v>71</v>
      </c>
      <c r="K770" s="230" t="s">
        <v>1058</v>
      </c>
      <c r="L770" s="230">
        <v>314187</v>
      </c>
      <c r="M770" s="232">
        <v>21379</v>
      </c>
      <c r="N770" s="230">
        <v>5</v>
      </c>
      <c r="O770" s="163">
        <f t="shared" si="68"/>
        <v>0</v>
      </c>
      <c r="P770" s="163">
        <f t="shared" si="69"/>
        <v>0</v>
      </c>
      <c r="Q770" s="112">
        <v>0</v>
      </c>
    </row>
    <row r="771" spans="1:17" x14ac:dyDescent="0.25">
      <c r="A771" s="166" t="str">
        <f t="shared" si="70"/>
        <v>GAUTHERON2</v>
      </c>
      <c r="B771" s="163">
        <f t="shared" si="66"/>
        <v>2</v>
      </c>
      <c r="F771" s="111" t="str">
        <f t="shared" si="67"/>
        <v>FSGT154989</v>
      </c>
      <c r="G771" s="230" t="s">
        <v>819</v>
      </c>
      <c r="H771" s="230" t="s">
        <v>714</v>
      </c>
      <c r="I771" s="230" t="s">
        <v>614</v>
      </c>
      <c r="J771" s="231">
        <v>71</v>
      </c>
      <c r="K771" s="230" t="s">
        <v>1058</v>
      </c>
      <c r="L771" s="230">
        <v>154989</v>
      </c>
      <c r="M771" s="232">
        <v>20682</v>
      </c>
      <c r="N771" s="230">
        <v>6</v>
      </c>
      <c r="O771" s="163">
        <f t="shared" si="68"/>
        <v>0</v>
      </c>
      <c r="P771" s="163">
        <f t="shared" si="69"/>
        <v>0</v>
      </c>
      <c r="Q771" s="112">
        <v>0</v>
      </c>
    </row>
    <row r="772" spans="1:17" x14ac:dyDescent="0.25">
      <c r="A772" s="166" t="str">
        <f t="shared" si="70"/>
        <v>GAUTHIER1</v>
      </c>
      <c r="B772" s="163">
        <f t="shared" si="66"/>
        <v>1</v>
      </c>
      <c r="F772" s="111" t="str">
        <f t="shared" si="67"/>
        <v>FSGT371203</v>
      </c>
      <c r="G772" s="230" t="s">
        <v>217</v>
      </c>
      <c r="H772" s="230" t="s">
        <v>171</v>
      </c>
      <c r="I772" s="230" t="s">
        <v>668</v>
      </c>
      <c r="J772" s="231">
        <v>71</v>
      </c>
      <c r="K772" s="230" t="s">
        <v>1058</v>
      </c>
      <c r="L772" s="230">
        <v>371203</v>
      </c>
      <c r="M772" s="232">
        <v>37175</v>
      </c>
      <c r="N772" s="230" t="s">
        <v>4</v>
      </c>
      <c r="O772" s="163">
        <f t="shared" si="68"/>
        <v>0</v>
      </c>
      <c r="P772" s="163" t="str">
        <f t="shared" si="69"/>
        <v>M</v>
      </c>
      <c r="Q772" s="112">
        <v>0</v>
      </c>
    </row>
    <row r="773" spans="1:17" x14ac:dyDescent="0.25">
      <c r="A773" s="166" t="str">
        <f t="shared" si="70"/>
        <v>GAUTHIER2</v>
      </c>
      <c r="B773" s="163">
        <f t="shared" si="66"/>
        <v>2</v>
      </c>
      <c r="F773" s="111" t="str">
        <f t="shared" si="67"/>
        <v>FSGT227361</v>
      </c>
      <c r="G773" s="230" t="s">
        <v>217</v>
      </c>
      <c r="H773" s="230" t="s">
        <v>26</v>
      </c>
      <c r="I773" s="230" t="s">
        <v>1387</v>
      </c>
      <c r="J773" s="231">
        <v>71</v>
      </c>
      <c r="K773" s="230" t="s">
        <v>1058</v>
      </c>
      <c r="L773" s="230">
        <v>227361</v>
      </c>
      <c r="M773" s="232">
        <v>22546</v>
      </c>
      <c r="N773" s="230">
        <v>6</v>
      </c>
      <c r="O773" s="163">
        <f t="shared" si="68"/>
        <v>0</v>
      </c>
      <c r="P773" s="163">
        <f t="shared" si="69"/>
        <v>0</v>
      </c>
      <c r="Q773" s="112">
        <v>0</v>
      </c>
    </row>
    <row r="774" spans="1:17" x14ac:dyDescent="0.25">
      <c r="A774" s="166" t="str">
        <f t="shared" si="70"/>
        <v>GAUTHIER3</v>
      </c>
      <c r="B774" s="163">
        <f t="shared" si="66"/>
        <v>3</v>
      </c>
      <c r="F774" s="111" t="str">
        <f t="shared" si="67"/>
        <v>FSGT363609</v>
      </c>
      <c r="G774" s="230" t="s">
        <v>217</v>
      </c>
      <c r="H774" s="230" t="s">
        <v>520</v>
      </c>
      <c r="I774" s="230" t="s">
        <v>1403</v>
      </c>
      <c r="J774" s="231">
        <v>71</v>
      </c>
      <c r="K774" s="230" t="s">
        <v>1058</v>
      </c>
      <c r="L774" s="230">
        <v>363609</v>
      </c>
      <c r="M774" s="232">
        <v>25618</v>
      </c>
      <c r="N774" s="230">
        <v>2</v>
      </c>
      <c r="O774" s="163">
        <f t="shared" si="68"/>
        <v>0</v>
      </c>
      <c r="P774" s="163">
        <f t="shared" si="69"/>
        <v>0</v>
      </c>
      <c r="Q774" s="112">
        <v>0</v>
      </c>
    </row>
    <row r="775" spans="1:17" x14ac:dyDescent="0.25">
      <c r="A775" s="166" t="str">
        <f t="shared" si="70"/>
        <v>GELIN1</v>
      </c>
      <c r="B775" s="163">
        <f t="shared" si="66"/>
        <v>1</v>
      </c>
      <c r="F775" s="111" t="str">
        <f t="shared" si="67"/>
        <v>FSGT436749</v>
      </c>
      <c r="G775" s="230" t="s">
        <v>820</v>
      </c>
      <c r="H775" s="230" t="s">
        <v>44</v>
      </c>
      <c r="I775" s="230" t="s">
        <v>1387</v>
      </c>
      <c r="J775" s="231">
        <v>71</v>
      </c>
      <c r="K775" s="230" t="s">
        <v>1058</v>
      </c>
      <c r="L775" s="230">
        <v>436749</v>
      </c>
      <c r="M775" s="232">
        <v>31014</v>
      </c>
      <c r="N775" s="230">
        <v>5</v>
      </c>
      <c r="O775" s="163">
        <f t="shared" si="68"/>
        <v>0</v>
      </c>
      <c r="P775" s="163">
        <f t="shared" si="69"/>
        <v>0</v>
      </c>
      <c r="Q775" s="112">
        <v>0</v>
      </c>
    </row>
    <row r="776" spans="1:17" x14ac:dyDescent="0.25">
      <c r="A776" s="166" t="str">
        <f t="shared" si="70"/>
        <v>GELIN 1</v>
      </c>
      <c r="B776" s="163">
        <f t="shared" si="66"/>
        <v>1</v>
      </c>
      <c r="F776" s="111" t="str">
        <f t="shared" si="67"/>
        <v>FSGT55487028</v>
      </c>
      <c r="G776" s="230" t="s">
        <v>1787</v>
      </c>
      <c r="H776" s="230" t="s">
        <v>1788</v>
      </c>
      <c r="I776" s="230" t="s">
        <v>605</v>
      </c>
      <c r="J776" s="231">
        <v>71</v>
      </c>
      <c r="K776" s="230" t="s">
        <v>1058</v>
      </c>
      <c r="L776" s="230">
        <v>55487028</v>
      </c>
      <c r="M776" s="232">
        <v>36519</v>
      </c>
      <c r="N776" s="230">
        <v>4</v>
      </c>
      <c r="O776" s="163">
        <f t="shared" si="68"/>
        <v>0</v>
      </c>
      <c r="P776" s="163">
        <f t="shared" si="69"/>
        <v>0</v>
      </c>
      <c r="Q776" s="112">
        <v>0</v>
      </c>
    </row>
    <row r="777" spans="1:17" x14ac:dyDescent="0.25">
      <c r="A777" s="166" t="str">
        <f t="shared" si="70"/>
        <v>GENDRE1</v>
      </c>
      <c r="B777" s="163">
        <f t="shared" si="66"/>
        <v>1</v>
      </c>
      <c r="F777" s="111" t="str">
        <f t="shared" si="67"/>
        <v>FSGT490342</v>
      </c>
      <c r="G777" s="230" t="s">
        <v>1470</v>
      </c>
      <c r="H777" s="230" t="s">
        <v>172</v>
      </c>
      <c r="I777" s="230" t="s">
        <v>1390</v>
      </c>
      <c r="J777" s="231">
        <v>71</v>
      </c>
      <c r="K777" s="230" t="s">
        <v>1058</v>
      </c>
      <c r="L777" s="230">
        <v>490342</v>
      </c>
      <c r="M777" s="232">
        <v>27653</v>
      </c>
      <c r="N777" s="230">
        <v>3</v>
      </c>
      <c r="O777" s="163">
        <f t="shared" si="68"/>
        <v>0</v>
      </c>
      <c r="P777" s="163">
        <f t="shared" si="69"/>
        <v>0</v>
      </c>
      <c r="Q777" s="112">
        <v>0</v>
      </c>
    </row>
    <row r="778" spans="1:17" x14ac:dyDescent="0.25">
      <c r="A778" s="166" t="str">
        <f t="shared" si="70"/>
        <v>GENELOT1</v>
      </c>
      <c r="B778" s="163">
        <f t="shared" si="66"/>
        <v>1</v>
      </c>
      <c r="F778" s="111" t="str">
        <f t="shared" si="67"/>
        <v>FSGT229941</v>
      </c>
      <c r="G778" s="230" t="s">
        <v>1471</v>
      </c>
      <c r="H778" s="230" t="s">
        <v>81</v>
      </c>
      <c r="I778" s="230" t="s">
        <v>668</v>
      </c>
      <c r="J778" s="231">
        <v>71</v>
      </c>
      <c r="K778" s="230" t="s">
        <v>1058</v>
      </c>
      <c r="L778" s="230">
        <v>229941</v>
      </c>
      <c r="M778" s="232">
        <v>18821</v>
      </c>
      <c r="N778" s="230">
        <v>6</v>
      </c>
      <c r="O778" s="163">
        <f t="shared" si="68"/>
        <v>0</v>
      </c>
      <c r="P778" s="163">
        <f t="shared" si="69"/>
        <v>0</v>
      </c>
      <c r="Q778" s="112">
        <v>0</v>
      </c>
    </row>
    <row r="779" spans="1:17" x14ac:dyDescent="0.25">
      <c r="A779" s="166" t="str">
        <f t="shared" si="70"/>
        <v>GENETIER 1</v>
      </c>
      <c r="B779" s="163">
        <f t="shared" si="66"/>
        <v>1</v>
      </c>
      <c r="F779" s="111" t="str">
        <f t="shared" si="67"/>
        <v>FSGT372548</v>
      </c>
      <c r="G779" s="230" t="s">
        <v>1789</v>
      </c>
      <c r="H779" s="230" t="s">
        <v>1790</v>
      </c>
      <c r="I779" s="230" t="s">
        <v>641</v>
      </c>
      <c r="J779" s="231">
        <v>71</v>
      </c>
      <c r="K779" s="230" t="s">
        <v>1058</v>
      </c>
      <c r="L779" s="230">
        <v>372548</v>
      </c>
      <c r="M779" s="232">
        <v>36292</v>
      </c>
      <c r="N779" s="230">
        <v>6</v>
      </c>
      <c r="O779" s="163">
        <f t="shared" si="68"/>
        <v>0</v>
      </c>
      <c r="P779" s="163">
        <f t="shared" si="69"/>
        <v>0</v>
      </c>
      <c r="Q779" s="112">
        <v>0</v>
      </c>
    </row>
    <row r="780" spans="1:17" x14ac:dyDescent="0.25">
      <c r="A780" s="166" t="str">
        <f t="shared" si="70"/>
        <v>GEOFFROY1</v>
      </c>
      <c r="B780" s="163">
        <f t="shared" si="66"/>
        <v>1</v>
      </c>
      <c r="F780" s="111" t="str">
        <f t="shared" si="67"/>
        <v>FSGT55145</v>
      </c>
      <c r="G780" s="230" t="s">
        <v>821</v>
      </c>
      <c r="H780" s="230" t="s">
        <v>202</v>
      </c>
      <c r="I780" s="230" t="s">
        <v>618</v>
      </c>
      <c r="J780" s="231">
        <v>71</v>
      </c>
      <c r="K780" s="230" t="s">
        <v>1058</v>
      </c>
      <c r="L780" s="230">
        <v>55145</v>
      </c>
      <c r="M780" s="232">
        <v>19731</v>
      </c>
      <c r="N780" s="230">
        <v>4</v>
      </c>
      <c r="O780" s="163">
        <f t="shared" si="68"/>
        <v>0</v>
      </c>
      <c r="P780" s="163">
        <f t="shared" si="69"/>
        <v>0</v>
      </c>
      <c r="Q780" s="112">
        <v>0</v>
      </c>
    </row>
    <row r="781" spans="1:17" x14ac:dyDescent="0.25">
      <c r="A781" s="166" t="str">
        <f t="shared" si="70"/>
        <v>GERLAUD1</v>
      </c>
      <c r="B781" s="163">
        <f t="shared" si="66"/>
        <v>1</v>
      </c>
      <c r="F781" s="111" t="str">
        <f t="shared" si="67"/>
        <v>FSGT304136</v>
      </c>
      <c r="G781" s="230" t="s">
        <v>822</v>
      </c>
      <c r="H781" s="230" t="s">
        <v>166</v>
      </c>
      <c r="I781" s="230" t="s">
        <v>618</v>
      </c>
      <c r="J781" s="231">
        <v>71</v>
      </c>
      <c r="K781" s="230" t="s">
        <v>1058</v>
      </c>
      <c r="L781" s="230">
        <v>304136</v>
      </c>
      <c r="M781" s="232">
        <v>17034</v>
      </c>
      <c r="N781" s="230">
        <v>6</v>
      </c>
      <c r="O781" s="163">
        <f t="shared" si="68"/>
        <v>0</v>
      </c>
      <c r="P781" s="163">
        <f t="shared" si="69"/>
        <v>0</v>
      </c>
      <c r="Q781" s="112">
        <v>0</v>
      </c>
    </row>
    <row r="782" spans="1:17" x14ac:dyDescent="0.25">
      <c r="A782" s="166" t="str">
        <f t="shared" si="70"/>
        <v>GERRITSEN1</v>
      </c>
      <c r="B782" s="163">
        <f t="shared" ref="B782:B845" si="71">IF(G782&lt;&gt;G781,1,(B781+1))</f>
        <v>1</v>
      </c>
      <c r="F782" s="111" t="str">
        <f t="shared" ref="F782:F845" si="72">CONCATENATE(K782,L782)</f>
        <v>FSGT239630</v>
      </c>
      <c r="G782" s="230" t="s">
        <v>823</v>
      </c>
      <c r="H782" s="230" t="s">
        <v>824</v>
      </c>
      <c r="I782" s="230" t="s">
        <v>611</v>
      </c>
      <c r="J782" s="231">
        <v>71</v>
      </c>
      <c r="K782" s="230" t="s">
        <v>1058</v>
      </c>
      <c r="L782" s="230">
        <v>239630</v>
      </c>
      <c r="M782" s="232">
        <v>18787</v>
      </c>
      <c r="N782" s="230">
        <v>5</v>
      </c>
      <c r="O782" s="163">
        <f t="shared" si="68"/>
        <v>0</v>
      </c>
      <c r="P782" s="163">
        <f t="shared" si="69"/>
        <v>0</v>
      </c>
      <c r="Q782" s="112">
        <v>0</v>
      </c>
    </row>
    <row r="783" spans="1:17" x14ac:dyDescent="0.25">
      <c r="A783" s="166" t="str">
        <f t="shared" si="70"/>
        <v>GIBERT1</v>
      </c>
      <c r="B783" s="163">
        <f t="shared" si="71"/>
        <v>1</v>
      </c>
      <c r="F783" s="111" t="str">
        <f t="shared" si="72"/>
        <v>FSGT229636</v>
      </c>
      <c r="G783" s="230" t="s">
        <v>224</v>
      </c>
      <c r="H783" s="230" t="s">
        <v>117</v>
      </c>
      <c r="I783" s="230" t="s">
        <v>825</v>
      </c>
      <c r="J783" s="231">
        <v>71</v>
      </c>
      <c r="K783" s="230" t="s">
        <v>1058</v>
      </c>
      <c r="L783" s="230">
        <v>229636</v>
      </c>
      <c r="M783" s="232">
        <v>19002</v>
      </c>
      <c r="N783" s="230">
        <v>4</v>
      </c>
      <c r="O783" s="163">
        <f t="shared" ref="O783:O846" si="73">IF(N783="F","F",0)</f>
        <v>0</v>
      </c>
      <c r="P783" s="163">
        <f t="shared" ref="P783:P846" si="74">IF(N783="M","M",0)</f>
        <v>0</v>
      </c>
      <c r="Q783" s="112">
        <v>0</v>
      </c>
    </row>
    <row r="784" spans="1:17" x14ac:dyDescent="0.25">
      <c r="A784" s="166" t="str">
        <f t="shared" si="70"/>
        <v>GIEN1</v>
      </c>
      <c r="B784" s="163">
        <f t="shared" si="71"/>
        <v>1</v>
      </c>
      <c r="F784" s="111" t="str">
        <f t="shared" si="72"/>
        <v>FSGT55492640</v>
      </c>
      <c r="G784" s="230" t="s">
        <v>826</v>
      </c>
      <c r="H784" s="230" t="s">
        <v>139</v>
      </c>
      <c r="I784" s="230" t="s">
        <v>608</v>
      </c>
      <c r="J784" s="231">
        <v>71</v>
      </c>
      <c r="K784" s="230" t="s">
        <v>1058</v>
      </c>
      <c r="L784" s="230">
        <v>55492640</v>
      </c>
      <c r="M784" s="232">
        <v>25188</v>
      </c>
      <c r="N784" s="230">
        <v>5</v>
      </c>
      <c r="O784" s="163">
        <f t="shared" si="73"/>
        <v>0</v>
      </c>
      <c r="P784" s="163">
        <f t="shared" si="74"/>
        <v>0</v>
      </c>
      <c r="Q784" s="112">
        <v>0</v>
      </c>
    </row>
    <row r="785" spans="1:17" x14ac:dyDescent="0.25">
      <c r="A785" s="166" t="str">
        <f t="shared" si="70"/>
        <v>GIEN2</v>
      </c>
      <c r="B785" s="163">
        <f t="shared" si="71"/>
        <v>2</v>
      </c>
      <c r="F785" s="111" t="str">
        <f t="shared" si="72"/>
        <v>FSGT55476683</v>
      </c>
      <c r="G785" s="230" t="s">
        <v>826</v>
      </c>
      <c r="H785" s="230" t="s">
        <v>95</v>
      </c>
      <c r="I785" s="230" t="s">
        <v>608</v>
      </c>
      <c r="J785" s="231">
        <v>71</v>
      </c>
      <c r="K785" s="230" t="s">
        <v>1058</v>
      </c>
      <c r="L785" s="230">
        <v>55476683</v>
      </c>
      <c r="M785" s="232">
        <v>22101</v>
      </c>
      <c r="N785" s="230">
        <v>3</v>
      </c>
      <c r="O785" s="163">
        <f t="shared" si="73"/>
        <v>0</v>
      </c>
      <c r="P785" s="163">
        <f t="shared" si="74"/>
        <v>0</v>
      </c>
      <c r="Q785" s="112">
        <v>0</v>
      </c>
    </row>
    <row r="786" spans="1:17" x14ac:dyDescent="0.25">
      <c r="A786" s="166" t="str">
        <f t="shared" si="70"/>
        <v>GIEN3</v>
      </c>
      <c r="B786" s="163">
        <f t="shared" si="71"/>
        <v>3</v>
      </c>
      <c r="F786" s="111" t="str">
        <f t="shared" si="72"/>
        <v>FSGT432958</v>
      </c>
      <c r="G786" s="230" t="s">
        <v>826</v>
      </c>
      <c r="H786" s="230" t="s">
        <v>827</v>
      </c>
      <c r="I786" s="230" t="s">
        <v>608</v>
      </c>
      <c r="J786" s="231">
        <v>71</v>
      </c>
      <c r="K786" s="230" t="s">
        <v>1058</v>
      </c>
      <c r="L786" s="230">
        <v>432958</v>
      </c>
      <c r="M786" s="232">
        <v>32746</v>
      </c>
      <c r="N786" s="230">
        <v>4</v>
      </c>
      <c r="O786" s="163">
        <f t="shared" si="73"/>
        <v>0</v>
      </c>
      <c r="P786" s="163">
        <f t="shared" si="74"/>
        <v>0</v>
      </c>
      <c r="Q786" s="112">
        <v>0</v>
      </c>
    </row>
    <row r="787" spans="1:17" x14ac:dyDescent="0.25">
      <c r="A787" s="166" t="str">
        <f t="shared" si="70"/>
        <v>GILARES1</v>
      </c>
      <c r="B787" s="163">
        <f t="shared" si="71"/>
        <v>1</v>
      </c>
      <c r="F787" s="111" t="str">
        <f t="shared" si="72"/>
        <v>FSGT228949</v>
      </c>
      <c r="G787" s="230" t="s">
        <v>1472</v>
      </c>
      <c r="H787" s="230" t="s">
        <v>107</v>
      </c>
      <c r="I787" s="230" t="s">
        <v>1392</v>
      </c>
      <c r="J787" s="231">
        <v>71</v>
      </c>
      <c r="K787" s="230" t="s">
        <v>1058</v>
      </c>
      <c r="L787" s="230">
        <v>228949</v>
      </c>
      <c r="M787" s="232">
        <v>26062</v>
      </c>
      <c r="N787" s="230">
        <v>2</v>
      </c>
      <c r="O787" s="163">
        <f t="shared" si="73"/>
        <v>0</v>
      </c>
      <c r="P787" s="163">
        <f t="shared" si="74"/>
        <v>0</v>
      </c>
      <c r="Q787" s="112">
        <v>0</v>
      </c>
    </row>
    <row r="788" spans="1:17" x14ac:dyDescent="0.25">
      <c r="A788" s="166" t="str">
        <f t="shared" si="70"/>
        <v>GILLOT1</v>
      </c>
      <c r="B788" s="163">
        <f t="shared" si="71"/>
        <v>1</v>
      </c>
      <c r="F788" s="111" t="str">
        <f t="shared" si="72"/>
        <v>FSGT230034</v>
      </c>
      <c r="G788" s="230" t="s">
        <v>828</v>
      </c>
      <c r="H788" s="230" t="s">
        <v>241</v>
      </c>
      <c r="I788" s="230" t="s">
        <v>678</v>
      </c>
      <c r="J788" s="231">
        <v>71</v>
      </c>
      <c r="K788" s="230" t="s">
        <v>1058</v>
      </c>
      <c r="L788" s="230">
        <v>230034</v>
      </c>
      <c r="M788" s="232">
        <v>17343</v>
      </c>
      <c r="N788" s="230">
        <v>5</v>
      </c>
      <c r="O788" s="163">
        <f t="shared" si="73"/>
        <v>0</v>
      </c>
      <c r="P788" s="163">
        <f t="shared" si="74"/>
        <v>0</v>
      </c>
      <c r="Q788" s="112">
        <v>0</v>
      </c>
    </row>
    <row r="789" spans="1:17" x14ac:dyDescent="0.25">
      <c r="A789" s="166" t="str">
        <f t="shared" si="70"/>
        <v>GIORGIONE1</v>
      </c>
      <c r="B789" s="163">
        <f t="shared" si="71"/>
        <v>1</v>
      </c>
      <c r="F789" s="111" t="str">
        <f t="shared" si="72"/>
        <v>FSGT227903</v>
      </c>
      <c r="G789" s="230" t="s">
        <v>829</v>
      </c>
      <c r="H789" s="230" t="s">
        <v>146</v>
      </c>
      <c r="I789" s="230" t="s">
        <v>632</v>
      </c>
      <c r="J789" s="231">
        <v>71</v>
      </c>
      <c r="K789" s="230" t="s">
        <v>1058</v>
      </c>
      <c r="L789" s="230">
        <v>227903</v>
      </c>
      <c r="M789" s="232">
        <v>25748</v>
      </c>
      <c r="N789" s="230">
        <v>4</v>
      </c>
      <c r="O789" s="163">
        <f t="shared" si="73"/>
        <v>0</v>
      </c>
      <c r="P789" s="163">
        <f t="shared" si="74"/>
        <v>0</v>
      </c>
      <c r="Q789" s="112">
        <v>0</v>
      </c>
    </row>
    <row r="790" spans="1:17" x14ac:dyDescent="0.25">
      <c r="A790" s="166" t="str">
        <f t="shared" si="70"/>
        <v>GIRARD1</v>
      </c>
      <c r="B790" s="163">
        <f t="shared" si="71"/>
        <v>1</v>
      </c>
      <c r="F790" s="111" t="str">
        <f t="shared" si="72"/>
        <v>FSGT229874</v>
      </c>
      <c r="G790" s="230" t="s">
        <v>830</v>
      </c>
      <c r="H790" s="230" t="s">
        <v>139</v>
      </c>
      <c r="I790" s="230" t="s">
        <v>624</v>
      </c>
      <c r="J790" s="231">
        <v>71</v>
      </c>
      <c r="K790" s="230" t="s">
        <v>1058</v>
      </c>
      <c r="L790" s="230">
        <v>229874</v>
      </c>
      <c r="M790" s="232">
        <v>18391</v>
      </c>
      <c r="N790" s="230">
        <v>5</v>
      </c>
      <c r="O790" s="163">
        <f t="shared" si="73"/>
        <v>0</v>
      </c>
      <c r="P790" s="163">
        <f t="shared" si="74"/>
        <v>0</v>
      </c>
      <c r="Q790" s="112">
        <v>0</v>
      </c>
    </row>
    <row r="791" spans="1:17" x14ac:dyDescent="0.25">
      <c r="A791" s="166" t="str">
        <f t="shared" si="70"/>
        <v>GIRARDON1</v>
      </c>
      <c r="B791" s="163">
        <f t="shared" si="71"/>
        <v>1</v>
      </c>
      <c r="F791" s="111" t="str">
        <f t="shared" si="72"/>
        <v>FSGT235367</v>
      </c>
      <c r="G791" s="230" t="s">
        <v>831</v>
      </c>
      <c r="H791" s="230" t="s">
        <v>714</v>
      </c>
      <c r="I791" s="230" t="s">
        <v>611</v>
      </c>
      <c r="J791" s="231">
        <v>71</v>
      </c>
      <c r="K791" s="230" t="s">
        <v>1058</v>
      </c>
      <c r="L791" s="230">
        <v>235367</v>
      </c>
      <c r="M791" s="232">
        <v>25052</v>
      </c>
      <c r="N791" s="230">
        <v>3</v>
      </c>
      <c r="O791" s="163">
        <f t="shared" si="73"/>
        <v>0</v>
      </c>
      <c r="P791" s="163">
        <f t="shared" si="74"/>
        <v>0</v>
      </c>
      <c r="Q791" s="112">
        <v>0</v>
      </c>
    </row>
    <row r="792" spans="1:17" x14ac:dyDescent="0.25">
      <c r="A792" s="166" t="str">
        <f t="shared" si="70"/>
        <v>GIRARDON 1</v>
      </c>
      <c r="B792" s="163">
        <f t="shared" si="71"/>
        <v>1</v>
      </c>
      <c r="F792" s="111" t="str">
        <f t="shared" si="72"/>
        <v>FSGT426930</v>
      </c>
      <c r="G792" s="230" t="s">
        <v>1791</v>
      </c>
      <c r="H792" s="230" t="s">
        <v>1792</v>
      </c>
      <c r="I792" s="230" t="s">
        <v>611</v>
      </c>
      <c r="J792" s="231">
        <v>71</v>
      </c>
      <c r="K792" s="230" t="s">
        <v>1058</v>
      </c>
      <c r="L792" s="230">
        <v>426930</v>
      </c>
      <c r="M792" s="232">
        <v>36125</v>
      </c>
      <c r="N792" s="230">
        <v>5</v>
      </c>
      <c r="O792" s="163">
        <f t="shared" si="73"/>
        <v>0</v>
      </c>
      <c r="P792" s="163">
        <f t="shared" si="74"/>
        <v>0</v>
      </c>
      <c r="Q792" s="112">
        <v>0</v>
      </c>
    </row>
    <row r="793" spans="1:17" x14ac:dyDescent="0.25">
      <c r="A793" s="166" t="str">
        <f t="shared" si="70"/>
        <v>GIROUD1</v>
      </c>
      <c r="B793" s="163">
        <f t="shared" si="71"/>
        <v>1</v>
      </c>
      <c r="F793" s="111" t="str">
        <f t="shared" si="72"/>
        <v>FSGT55482758</v>
      </c>
      <c r="G793" s="230" t="s">
        <v>1473</v>
      </c>
      <c r="H793" s="230" t="s">
        <v>117</v>
      </c>
      <c r="I793" s="230" t="s">
        <v>1392</v>
      </c>
      <c r="J793" s="231">
        <v>71</v>
      </c>
      <c r="K793" s="230" t="s">
        <v>1058</v>
      </c>
      <c r="L793" s="230">
        <v>55482758</v>
      </c>
      <c r="M793" s="232">
        <v>26159</v>
      </c>
      <c r="N793" s="230">
        <v>3</v>
      </c>
      <c r="O793" s="163">
        <f t="shared" si="73"/>
        <v>0</v>
      </c>
      <c r="P793" s="163">
        <f t="shared" si="74"/>
        <v>0</v>
      </c>
      <c r="Q793" s="112">
        <v>0</v>
      </c>
    </row>
    <row r="794" spans="1:17" x14ac:dyDescent="0.25">
      <c r="A794" s="166" t="str">
        <f t="shared" si="70"/>
        <v>GIVRY1</v>
      </c>
      <c r="B794" s="163">
        <f t="shared" si="71"/>
        <v>1</v>
      </c>
      <c r="F794" s="111" t="str">
        <f t="shared" si="72"/>
        <v>FSGT239632</v>
      </c>
      <c r="G794" s="230" t="s">
        <v>833</v>
      </c>
      <c r="H794" s="230" t="s">
        <v>166</v>
      </c>
      <c r="I794" s="230" t="s">
        <v>605</v>
      </c>
      <c r="J794" s="231">
        <v>71</v>
      </c>
      <c r="K794" s="230" t="s">
        <v>1058</v>
      </c>
      <c r="L794" s="230">
        <v>239632</v>
      </c>
      <c r="M794" s="232">
        <v>17536</v>
      </c>
      <c r="N794" s="230">
        <v>6</v>
      </c>
      <c r="O794" s="163">
        <f t="shared" si="73"/>
        <v>0</v>
      </c>
      <c r="P794" s="163">
        <f t="shared" si="74"/>
        <v>0</v>
      </c>
      <c r="Q794" s="112">
        <v>0</v>
      </c>
    </row>
    <row r="795" spans="1:17" x14ac:dyDescent="0.25">
      <c r="A795" s="166" t="str">
        <f t="shared" si="70"/>
        <v>GLONIN1</v>
      </c>
      <c r="B795" s="163">
        <f t="shared" si="71"/>
        <v>1</v>
      </c>
      <c r="F795" s="111" t="str">
        <f t="shared" si="72"/>
        <v>FSGT492530</v>
      </c>
      <c r="G795" s="230" t="s">
        <v>1100</v>
      </c>
      <c r="H795" s="230" t="s">
        <v>1101</v>
      </c>
      <c r="I795" s="230" t="s">
        <v>629</v>
      </c>
      <c r="J795" s="231">
        <v>71</v>
      </c>
      <c r="K795" s="230" t="s">
        <v>1058</v>
      </c>
      <c r="L795" s="230">
        <v>492530</v>
      </c>
      <c r="M795" s="232">
        <v>36893</v>
      </c>
      <c r="N795" s="230" t="s">
        <v>4</v>
      </c>
      <c r="O795" s="163">
        <f t="shared" si="73"/>
        <v>0</v>
      </c>
      <c r="P795" s="163" t="str">
        <f t="shared" si="74"/>
        <v>M</v>
      </c>
      <c r="Q795" s="112">
        <v>0</v>
      </c>
    </row>
    <row r="796" spans="1:17" x14ac:dyDescent="0.25">
      <c r="A796" s="166" t="str">
        <f t="shared" si="70"/>
        <v>GONNEAUD1</v>
      </c>
      <c r="B796" s="163">
        <f t="shared" si="71"/>
        <v>1</v>
      </c>
      <c r="F796" s="111" t="str">
        <f t="shared" si="72"/>
        <v>FSGT299866</v>
      </c>
      <c r="G796" s="230" t="s">
        <v>1474</v>
      </c>
      <c r="H796" s="230" t="s">
        <v>202</v>
      </c>
      <c r="I796" s="230" t="s">
        <v>1396</v>
      </c>
      <c r="J796" s="231">
        <v>71</v>
      </c>
      <c r="K796" s="230" t="s">
        <v>1058</v>
      </c>
      <c r="L796" s="230">
        <v>299866</v>
      </c>
      <c r="M796" s="232">
        <v>22838</v>
      </c>
      <c r="N796" s="230">
        <v>5</v>
      </c>
      <c r="O796" s="163">
        <f t="shared" si="73"/>
        <v>0</v>
      </c>
      <c r="P796" s="163">
        <f t="shared" si="74"/>
        <v>0</v>
      </c>
      <c r="Q796" s="112">
        <v>0</v>
      </c>
    </row>
    <row r="797" spans="1:17" x14ac:dyDescent="0.25">
      <c r="A797" s="166" t="str">
        <f t="shared" ref="A797:A860" si="75">CONCATENATE(G797,B797)</f>
        <v>GOSTOMSKI1</v>
      </c>
      <c r="B797" s="163">
        <f t="shared" si="71"/>
        <v>1</v>
      </c>
      <c r="F797" s="111" t="str">
        <f t="shared" si="72"/>
        <v>FSGT234974</v>
      </c>
      <c r="G797" s="230" t="s">
        <v>1475</v>
      </c>
      <c r="H797" s="230" t="s">
        <v>1476</v>
      </c>
      <c r="I797" s="230" t="s">
        <v>618</v>
      </c>
      <c r="J797" s="231">
        <v>71</v>
      </c>
      <c r="K797" s="230" t="s">
        <v>1058</v>
      </c>
      <c r="L797" s="230">
        <v>234974</v>
      </c>
      <c r="M797" s="232">
        <v>16824</v>
      </c>
      <c r="N797" s="230">
        <v>6</v>
      </c>
      <c r="O797" s="163">
        <f t="shared" si="73"/>
        <v>0</v>
      </c>
      <c r="P797" s="163">
        <f t="shared" si="74"/>
        <v>0</v>
      </c>
      <c r="Q797" s="112">
        <v>0</v>
      </c>
    </row>
    <row r="798" spans="1:17" x14ac:dyDescent="0.25">
      <c r="A798" s="166" t="str">
        <f t="shared" si="75"/>
        <v>GOUARD1</v>
      </c>
      <c r="B798" s="163">
        <f t="shared" si="71"/>
        <v>1</v>
      </c>
      <c r="F798" s="111" t="str">
        <f t="shared" si="72"/>
        <v>FSGT369753</v>
      </c>
      <c r="G798" s="230" t="s">
        <v>1477</v>
      </c>
      <c r="H798" s="230" t="s">
        <v>209</v>
      </c>
      <c r="I798" s="230" t="s">
        <v>1390</v>
      </c>
      <c r="J798" s="231">
        <v>71</v>
      </c>
      <c r="K798" s="230" t="s">
        <v>1058</v>
      </c>
      <c r="L798" s="230">
        <v>369753</v>
      </c>
      <c r="M798" s="232">
        <v>27537</v>
      </c>
      <c r="N798" s="230">
        <v>2</v>
      </c>
      <c r="O798" s="163">
        <f t="shared" si="73"/>
        <v>0</v>
      </c>
      <c r="P798" s="163">
        <f t="shared" si="74"/>
        <v>0</v>
      </c>
      <c r="Q798" s="112">
        <v>0</v>
      </c>
    </row>
    <row r="799" spans="1:17" x14ac:dyDescent="0.25">
      <c r="A799" s="166" t="str">
        <f t="shared" si="75"/>
        <v>GOURAT1</v>
      </c>
      <c r="B799" s="163">
        <f t="shared" si="71"/>
        <v>1</v>
      </c>
      <c r="F799" s="111" t="str">
        <f t="shared" si="72"/>
        <v>FSGT228173</v>
      </c>
      <c r="G799" s="230" t="s">
        <v>834</v>
      </c>
      <c r="H799" s="230" t="s">
        <v>247</v>
      </c>
      <c r="I799" s="230" t="s">
        <v>618</v>
      </c>
      <c r="J799" s="231">
        <v>71</v>
      </c>
      <c r="K799" s="230" t="s">
        <v>1058</v>
      </c>
      <c r="L799" s="230">
        <v>228173</v>
      </c>
      <c r="M799" s="232">
        <v>19808</v>
      </c>
      <c r="N799" s="230">
        <v>5</v>
      </c>
      <c r="O799" s="163">
        <f t="shared" si="73"/>
        <v>0</v>
      </c>
      <c r="P799" s="163">
        <f t="shared" si="74"/>
        <v>0</v>
      </c>
      <c r="Q799" s="112">
        <v>0</v>
      </c>
    </row>
    <row r="800" spans="1:17" x14ac:dyDescent="0.25">
      <c r="A800" s="166" t="str">
        <f t="shared" si="75"/>
        <v>GOURGIN1</v>
      </c>
      <c r="B800" s="163">
        <f t="shared" si="71"/>
        <v>1</v>
      </c>
      <c r="F800" s="111" t="str">
        <f t="shared" si="72"/>
        <v>FSGT55482932</v>
      </c>
      <c r="G800" s="230" t="s">
        <v>835</v>
      </c>
      <c r="H800" s="230" t="s">
        <v>836</v>
      </c>
      <c r="I800" s="230" t="s">
        <v>641</v>
      </c>
      <c r="J800" s="231">
        <v>71</v>
      </c>
      <c r="K800" s="230" t="s">
        <v>1058</v>
      </c>
      <c r="L800" s="230">
        <v>55482932</v>
      </c>
      <c r="M800" s="232">
        <v>31433</v>
      </c>
      <c r="N800" s="230">
        <v>2</v>
      </c>
      <c r="O800" s="163">
        <f t="shared" si="73"/>
        <v>0</v>
      </c>
      <c r="P800" s="163">
        <f t="shared" si="74"/>
        <v>0</v>
      </c>
      <c r="Q800" s="112">
        <v>0</v>
      </c>
    </row>
    <row r="801" spans="1:17" x14ac:dyDescent="0.25">
      <c r="A801" s="166" t="str">
        <f t="shared" si="75"/>
        <v>GOURGIN2</v>
      </c>
      <c r="B801" s="163">
        <f t="shared" si="71"/>
        <v>2</v>
      </c>
      <c r="F801" s="111" t="str">
        <f t="shared" si="72"/>
        <v>FSGT250254</v>
      </c>
      <c r="G801" s="230" t="s">
        <v>835</v>
      </c>
      <c r="H801" s="230" t="s">
        <v>837</v>
      </c>
      <c r="I801" s="230" t="s">
        <v>641</v>
      </c>
      <c r="J801" s="231">
        <v>71</v>
      </c>
      <c r="K801" s="230" t="s">
        <v>1058</v>
      </c>
      <c r="L801" s="230">
        <v>250254</v>
      </c>
      <c r="M801" s="232">
        <v>20911</v>
      </c>
      <c r="N801" s="230">
        <v>4</v>
      </c>
      <c r="O801" s="163">
        <f t="shared" si="73"/>
        <v>0</v>
      </c>
      <c r="P801" s="163">
        <f t="shared" si="74"/>
        <v>0</v>
      </c>
      <c r="Q801" s="112">
        <v>0</v>
      </c>
    </row>
    <row r="802" spans="1:17" x14ac:dyDescent="0.25">
      <c r="A802" s="166" t="str">
        <f t="shared" si="75"/>
        <v>GRIMARD1</v>
      </c>
      <c r="B802" s="163">
        <f t="shared" si="71"/>
        <v>1</v>
      </c>
      <c r="F802" s="111" t="str">
        <f t="shared" si="72"/>
        <v>FSGT229351</v>
      </c>
      <c r="G802" s="230" t="s">
        <v>838</v>
      </c>
      <c r="H802" s="230" t="s">
        <v>17</v>
      </c>
      <c r="I802" s="230" t="s">
        <v>611</v>
      </c>
      <c r="J802" s="231">
        <v>71</v>
      </c>
      <c r="K802" s="230" t="s">
        <v>1058</v>
      </c>
      <c r="L802" s="230">
        <v>229351</v>
      </c>
      <c r="M802" s="232">
        <v>25578</v>
      </c>
      <c r="N802" s="230">
        <v>2</v>
      </c>
      <c r="O802" s="163">
        <f t="shared" si="73"/>
        <v>0</v>
      </c>
      <c r="P802" s="163">
        <f t="shared" si="74"/>
        <v>0</v>
      </c>
      <c r="Q802" s="112">
        <v>0</v>
      </c>
    </row>
    <row r="803" spans="1:17" x14ac:dyDescent="0.25">
      <c r="A803" s="166" t="str">
        <f t="shared" si="75"/>
        <v>GROS1</v>
      </c>
      <c r="B803" s="163">
        <f t="shared" si="71"/>
        <v>1</v>
      </c>
      <c r="F803" s="111" t="str">
        <f t="shared" si="72"/>
        <v>FSGT227330</v>
      </c>
      <c r="G803" s="230" t="s">
        <v>231</v>
      </c>
      <c r="H803" s="230" t="s">
        <v>37</v>
      </c>
      <c r="I803" s="230" t="s">
        <v>1387</v>
      </c>
      <c r="J803" s="231">
        <v>71</v>
      </c>
      <c r="K803" s="230" t="s">
        <v>1058</v>
      </c>
      <c r="L803" s="230">
        <v>227330</v>
      </c>
      <c r="M803" s="232">
        <v>29388</v>
      </c>
      <c r="N803" s="230">
        <v>6</v>
      </c>
      <c r="O803" s="163">
        <f t="shared" si="73"/>
        <v>0</v>
      </c>
      <c r="P803" s="163">
        <f t="shared" si="74"/>
        <v>0</v>
      </c>
      <c r="Q803" s="112">
        <v>0</v>
      </c>
    </row>
    <row r="804" spans="1:17" x14ac:dyDescent="0.25">
      <c r="A804" s="166" t="str">
        <f t="shared" si="75"/>
        <v>GROS2</v>
      </c>
      <c r="B804" s="163">
        <f t="shared" si="71"/>
        <v>2</v>
      </c>
      <c r="F804" s="111" t="str">
        <f t="shared" si="72"/>
        <v>FSGT55538651</v>
      </c>
      <c r="G804" s="230" t="s">
        <v>231</v>
      </c>
      <c r="H804" s="230" t="s">
        <v>141</v>
      </c>
      <c r="I804" s="230" t="s">
        <v>611</v>
      </c>
      <c r="J804" s="231">
        <v>71</v>
      </c>
      <c r="K804" s="230" t="s">
        <v>1058</v>
      </c>
      <c r="L804" s="230">
        <v>55538651</v>
      </c>
      <c r="M804" s="232">
        <v>17579</v>
      </c>
      <c r="N804" s="230">
        <v>6</v>
      </c>
      <c r="O804" s="163">
        <f t="shared" si="73"/>
        <v>0</v>
      </c>
      <c r="P804" s="163">
        <f t="shared" si="74"/>
        <v>0</v>
      </c>
      <c r="Q804" s="112">
        <v>0</v>
      </c>
    </row>
    <row r="805" spans="1:17" x14ac:dyDescent="0.25">
      <c r="A805" s="166" t="str">
        <f t="shared" si="75"/>
        <v>GROS3</v>
      </c>
      <c r="B805" s="163">
        <f t="shared" si="71"/>
        <v>3</v>
      </c>
      <c r="F805" s="111" t="str">
        <f t="shared" si="72"/>
        <v>FSGT55477175</v>
      </c>
      <c r="G805" s="230" t="s">
        <v>231</v>
      </c>
      <c r="H805" s="230" t="s">
        <v>291</v>
      </c>
      <c r="I805" s="230" t="s">
        <v>632</v>
      </c>
      <c r="J805" s="231">
        <v>71</v>
      </c>
      <c r="K805" s="230" t="s">
        <v>1058</v>
      </c>
      <c r="L805" s="230">
        <v>55477175</v>
      </c>
      <c r="M805" s="232">
        <v>32147</v>
      </c>
      <c r="N805" s="230">
        <v>3</v>
      </c>
      <c r="O805" s="163">
        <f t="shared" si="73"/>
        <v>0</v>
      </c>
      <c r="P805" s="163">
        <f t="shared" si="74"/>
        <v>0</v>
      </c>
      <c r="Q805" s="112">
        <v>0</v>
      </c>
    </row>
    <row r="806" spans="1:17" x14ac:dyDescent="0.25">
      <c r="A806" s="166" t="str">
        <f t="shared" si="75"/>
        <v>GROS4</v>
      </c>
      <c r="B806" s="163">
        <f t="shared" si="71"/>
        <v>4</v>
      </c>
      <c r="F806" s="111" t="str">
        <f t="shared" si="72"/>
        <v>FSGT366516</v>
      </c>
      <c r="G806" s="230" t="s">
        <v>231</v>
      </c>
      <c r="H806" s="230" t="s">
        <v>27</v>
      </c>
      <c r="I806" s="230" t="s">
        <v>19</v>
      </c>
      <c r="J806" s="231">
        <v>71</v>
      </c>
      <c r="K806" s="230" t="s">
        <v>1058</v>
      </c>
      <c r="L806" s="230">
        <v>366516</v>
      </c>
      <c r="M806" s="232">
        <v>22403</v>
      </c>
      <c r="N806" s="230">
        <v>2</v>
      </c>
      <c r="O806" s="163">
        <f t="shared" si="73"/>
        <v>0</v>
      </c>
      <c r="P806" s="163">
        <f t="shared" si="74"/>
        <v>0</v>
      </c>
      <c r="Q806" s="112">
        <v>0</v>
      </c>
    </row>
    <row r="807" spans="1:17" x14ac:dyDescent="0.25">
      <c r="A807" s="166" t="str">
        <f t="shared" si="75"/>
        <v>GROSFILLEY1</v>
      </c>
      <c r="B807" s="163">
        <f t="shared" si="71"/>
        <v>1</v>
      </c>
      <c r="F807" s="111" t="str">
        <f t="shared" si="72"/>
        <v>FSGT496503</v>
      </c>
      <c r="G807" s="230" t="s">
        <v>839</v>
      </c>
      <c r="H807" s="230" t="s">
        <v>202</v>
      </c>
      <c r="I807" s="230" t="s">
        <v>618</v>
      </c>
      <c r="J807" s="231">
        <v>71</v>
      </c>
      <c r="K807" s="230" t="s">
        <v>1058</v>
      </c>
      <c r="L807" s="230">
        <v>496503</v>
      </c>
      <c r="M807" s="232">
        <v>19545</v>
      </c>
      <c r="N807" s="230">
        <v>5</v>
      </c>
      <c r="O807" s="163">
        <f t="shared" si="73"/>
        <v>0</v>
      </c>
      <c r="P807" s="163">
        <f t="shared" si="74"/>
        <v>0</v>
      </c>
      <c r="Q807" s="112">
        <v>0</v>
      </c>
    </row>
    <row r="808" spans="1:17" x14ac:dyDescent="0.25">
      <c r="A808" s="166" t="str">
        <f t="shared" si="75"/>
        <v>GROSJEAN1</v>
      </c>
      <c r="B808" s="163">
        <f t="shared" si="71"/>
        <v>1</v>
      </c>
      <c r="F808" s="111" t="str">
        <f t="shared" si="72"/>
        <v>FSGT55538631</v>
      </c>
      <c r="G808" s="230" t="s">
        <v>1478</v>
      </c>
      <c r="H808" s="230" t="s">
        <v>1479</v>
      </c>
      <c r="I808" s="230" t="s">
        <v>1387</v>
      </c>
      <c r="J808" s="231">
        <v>71</v>
      </c>
      <c r="K808" s="230" t="s">
        <v>1058</v>
      </c>
      <c r="L808" s="230">
        <v>55538631</v>
      </c>
      <c r="M808" s="232">
        <v>37202</v>
      </c>
      <c r="N808" s="230" t="s">
        <v>4</v>
      </c>
      <c r="O808" s="163">
        <f t="shared" si="73"/>
        <v>0</v>
      </c>
      <c r="P808" s="163" t="str">
        <f t="shared" si="74"/>
        <v>M</v>
      </c>
      <c r="Q808" s="112">
        <v>0</v>
      </c>
    </row>
    <row r="809" spans="1:17" x14ac:dyDescent="0.25">
      <c r="A809" s="166" t="str">
        <f t="shared" si="75"/>
        <v>GROSJEAN2</v>
      </c>
      <c r="B809" s="163">
        <f t="shared" si="71"/>
        <v>2</v>
      </c>
      <c r="F809" s="111" t="str">
        <f t="shared" si="72"/>
        <v>FSGT55542255</v>
      </c>
      <c r="G809" s="230" t="s">
        <v>1478</v>
      </c>
      <c r="H809" s="230" t="s">
        <v>1441</v>
      </c>
      <c r="I809" s="230" t="s">
        <v>1387</v>
      </c>
      <c r="J809" s="231">
        <v>71</v>
      </c>
      <c r="K809" s="230" t="s">
        <v>1058</v>
      </c>
      <c r="L809" s="230">
        <v>55542255</v>
      </c>
      <c r="M809" s="232">
        <v>24875</v>
      </c>
      <c r="N809" s="230">
        <v>4</v>
      </c>
      <c r="O809" s="163">
        <f t="shared" si="73"/>
        <v>0</v>
      </c>
      <c r="P809" s="163">
        <f t="shared" si="74"/>
        <v>0</v>
      </c>
      <c r="Q809" s="112">
        <v>0</v>
      </c>
    </row>
    <row r="810" spans="1:17" x14ac:dyDescent="0.25">
      <c r="A810" s="166" t="str">
        <f t="shared" si="75"/>
        <v>GUDEFIN1</v>
      </c>
      <c r="B810" s="163">
        <f t="shared" si="71"/>
        <v>1</v>
      </c>
      <c r="F810" s="111" t="str">
        <f t="shared" si="72"/>
        <v>FSGT230633</v>
      </c>
      <c r="G810" s="230" t="s">
        <v>840</v>
      </c>
      <c r="H810" s="230" t="s">
        <v>256</v>
      </c>
      <c r="I810" s="230" t="s">
        <v>624</v>
      </c>
      <c r="J810" s="231">
        <v>71</v>
      </c>
      <c r="K810" s="230" t="s">
        <v>1058</v>
      </c>
      <c r="L810" s="230">
        <v>230633</v>
      </c>
      <c r="M810" s="232">
        <v>21136</v>
      </c>
      <c r="N810" s="230">
        <v>5</v>
      </c>
      <c r="O810" s="163">
        <f t="shared" si="73"/>
        <v>0</v>
      </c>
      <c r="P810" s="163">
        <f t="shared" si="74"/>
        <v>0</v>
      </c>
      <c r="Q810" s="112">
        <v>0</v>
      </c>
    </row>
    <row r="811" spans="1:17" x14ac:dyDescent="0.25">
      <c r="A811" s="166" t="str">
        <f t="shared" si="75"/>
        <v>GUERRIN1</v>
      </c>
      <c r="B811" s="163">
        <f t="shared" si="71"/>
        <v>1</v>
      </c>
      <c r="F811" s="111" t="str">
        <f t="shared" si="72"/>
        <v>FSGT229037</v>
      </c>
      <c r="G811" s="230" t="s">
        <v>841</v>
      </c>
      <c r="H811" s="230" t="s">
        <v>117</v>
      </c>
      <c r="I811" s="230" t="s">
        <v>621</v>
      </c>
      <c r="J811" s="231">
        <v>71</v>
      </c>
      <c r="K811" s="230" t="s">
        <v>1058</v>
      </c>
      <c r="L811" s="230">
        <v>229037</v>
      </c>
      <c r="M811" s="232">
        <v>20043</v>
      </c>
      <c r="N811" s="230">
        <v>6</v>
      </c>
      <c r="O811" s="163">
        <f t="shared" si="73"/>
        <v>0</v>
      </c>
      <c r="P811" s="163">
        <f t="shared" si="74"/>
        <v>0</v>
      </c>
      <c r="Q811" s="112">
        <v>0</v>
      </c>
    </row>
    <row r="812" spans="1:17" x14ac:dyDescent="0.25">
      <c r="A812" s="166" t="str">
        <f t="shared" si="75"/>
        <v>GUIGNET1</v>
      </c>
      <c r="B812" s="163">
        <f t="shared" si="71"/>
        <v>1</v>
      </c>
      <c r="F812" s="111" t="str">
        <f t="shared" si="72"/>
        <v>FSGT55475436</v>
      </c>
      <c r="G812" s="230" t="s">
        <v>842</v>
      </c>
      <c r="H812" s="230" t="s">
        <v>18</v>
      </c>
      <c r="I812" s="230" t="s">
        <v>624</v>
      </c>
      <c r="J812" s="231">
        <v>71</v>
      </c>
      <c r="K812" s="230" t="s">
        <v>1058</v>
      </c>
      <c r="L812" s="230">
        <v>55475436</v>
      </c>
      <c r="M812" s="232">
        <v>22190</v>
      </c>
      <c r="N812" s="230">
        <v>4</v>
      </c>
      <c r="O812" s="163">
        <f t="shared" si="73"/>
        <v>0</v>
      </c>
      <c r="P812" s="163">
        <f t="shared" si="74"/>
        <v>0</v>
      </c>
      <c r="Q812" s="112">
        <v>0</v>
      </c>
    </row>
    <row r="813" spans="1:17" x14ac:dyDescent="0.25">
      <c r="A813" s="166" t="str">
        <f t="shared" si="75"/>
        <v>GUIGUE1</v>
      </c>
      <c r="B813" s="163">
        <f t="shared" si="71"/>
        <v>1</v>
      </c>
      <c r="F813" s="111" t="str">
        <f t="shared" si="72"/>
        <v>FSGT236025</v>
      </c>
      <c r="G813" s="230" t="s">
        <v>1239</v>
      </c>
      <c r="H813" s="230" t="s">
        <v>151</v>
      </c>
      <c r="I813" s="230" t="s">
        <v>19</v>
      </c>
      <c r="J813" s="231">
        <v>71</v>
      </c>
      <c r="K813" s="230" t="s">
        <v>1058</v>
      </c>
      <c r="L813" s="230">
        <v>236025</v>
      </c>
      <c r="M813" s="232">
        <v>19957</v>
      </c>
      <c r="N813" s="230">
        <v>6</v>
      </c>
      <c r="O813" s="163">
        <f t="shared" si="73"/>
        <v>0</v>
      </c>
      <c r="P813" s="163">
        <f t="shared" si="74"/>
        <v>0</v>
      </c>
      <c r="Q813" s="112">
        <v>0</v>
      </c>
    </row>
    <row r="814" spans="1:17" x14ac:dyDescent="0.25">
      <c r="A814" s="166" t="str">
        <f t="shared" si="75"/>
        <v>GUIGUE2</v>
      </c>
      <c r="B814" s="163">
        <f t="shared" si="71"/>
        <v>2</v>
      </c>
      <c r="F814" s="111" t="str">
        <f t="shared" si="72"/>
        <v>FSGT236026</v>
      </c>
      <c r="G814" s="230" t="s">
        <v>1239</v>
      </c>
      <c r="H814" s="230" t="s">
        <v>1480</v>
      </c>
      <c r="I814" s="230" t="s">
        <v>19</v>
      </c>
      <c r="J814" s="231">
        <v>71</v>
      </c>
      <c r="K814" s="230" t="s">
        <v>1058</v>
      </c>
      <c r="L814" s="230">
        <v>236026</v>
      </c>
      <c r="M814" s="232">
        <v>33619</v>
      </c>
      <c r="N814" s="230">
        <v>6</v>
      </c>
      <c r="O814" s="163">
        <f t="shared" si="73"/>
        <v>0</v>
      </c>
      <c r="P814" s="163">
        <f t="shared" si="74"/>
        <v>0</v>
      </c>
      <c r="Q814" s="112">
        <v>0</v>
      </c>
    </row>
    <row r="815" spans="1:17" x14ac:dyDescent="0.25">
      <c r="A815" s="166" t="str">
        <f t="shared" si="75"/>
        <v>GUILLET1</v>
      </c>
      <c r="B815" s="163">
        <f t="shared" si="71"/>
        <v>1</v>
      </c>
      <c r="F815" s="111" t="str">
        <f t="shared" si="72"/>
        <v>FSGT55111</v>
      </c>
      <c r="G815" s="230" t="s">
        <v>843</v>
      </c>
      <c r="H815" s="230" t="s">
        <v>209</v>
      </c>
      <c r="I815" s="230" t="s">
        <v>621</v>
      </c>
      <c r="J815" s="231">
        <v>71</v>
      </c>
      <c r="K815" s="230" t="s">
        <v>1058</v>
      </c>
      <c r="L815" s="230">
        <v>55111</v>
      </c>
      <c r="M815" s="232">
        <v>24018</v>
      </c>
      <c r="N815" s="230">
        <v>6</v>
      </c>
      <c r="O815" s="163">
        <f t="shared" si="73"/>
        <v>0</v>
      </c>
      <c r="P815" s="163">
        <f t="shared" si="74"/>
        <v>0</v>
      </c>
      <c r="Q815" s="112">
        <v>0</v>
      </c>
    </row>
    <row r="816" spans="1:17" x14ac:dyDescent="0.25">
      <c r="A816" s="166" t="str">
        <f t="shared" si="75"/>
        <v>GUILLET2</v>
      </c>
      <c r="B816" s="163">
        <f t="shared" si="71"/>
        <v>2</v>
      </c>
      <c r="F816" s="111" t="str">
        <f t="shared" si="72"/>
        <v>FSGT373582</v>
      </c>
      <c r="G816" s="230" t="s">
        <v>843</v>
      </c>
      <c r="H816" s="230" t="s">
        <v>1481</v>
      </c>
      <c r="I816" s="230" t="s">
        <v>611</v>
      </c>
      <c r="J816" s="231">
        <v>71</v>
      </c>
      <c r="K816" s="230" t="s">
        <v>1058</v>
      </c>
      <c r="L816" s="230">
        <v>373582</v>
      </c>
      <c r="M816" s="232">
        <v>18480</v>
      </c>
      <c r="N816" s="230">
        <v>5</v>
      </c>
      <c r="O816" s="163">
        <f t="shared" si="73"/>
        <v>0</v>
      </c>
      <c r="P816" s="163">
        <f t="shared" si="74"/>
        <v>0</v>
      </c>
      <c r="Q816" s="112">
        <v>0</v>
      </c>
    </row>
    <row r="817" spans="1:17" x14ac:dyDescent="0.25">
      <c r="A817" s="166" t="str">
        <f t="shared" si="75"/>
        <v>GUILLET3</v>
      </c>
      <c r="B817" s="163">
        <f t="shared" si="71"/>
        <v>3</v>
      </c>
      <c r="F817" s="111" t="str">
        <f t="shared" si="72"/>
        <v>FSGT228832</v>
      </c>
      <c r="G817" s="230" t="s">
        <v>843</v>
      </c>
      <c r="H817" s="230" t="s">
        <v>247</v>
      </c>
      <c r="I817" s="230" t="s">
        <v>605</v>
      </c>
      <c r="J817" s="231">
        <v>71</v>
      </c>
      <c r="K817" s="230" t="s">
        <v>1058</v>
      </c>
      <c r="L817" s="230">
        <v>228832</v>
      </c>
      <c r="M817" s="232">
        <v>13392</v>
      </c>
      <c r="N817" s="230">
        <v>6</v>
      </c>
      <c r="O817" s="163">
        <f t="shared" si="73"/>
        <v>0</v>
      </c>
      <c r="P817" s="163">
        <f t="shared" si="74"/>
        <v>0</v>
      </c>
      <c r="Q817" s="112">
        <v>0</v>
      </c>
    </row>
    <row r="818" spans="1:17" x14ac:dyDescent="0.25">
      <c r="A818" s="166" t="str">
        <f t="shared" si="75"/>
        <v>GUILLET4</v>
      </c>
      <c r="B818" s="163">
        <f t="shared" si="71"/>
        <v>4</v>
      </c>
      <c r="F818" s="111" t="str">
        <f t="shared" si="72"/>
        <v>FSGT231244</v>
      </c>
      <c r="G818" s="230" t="s">
        <v>843</v>
      </c>
      <c r="H818" s="230" t="s">
        <v>844</v>
      </c>
      <c r="I818" s="230" t="s">
        <v>621</v>
      </c>
      <c r="J818" s="231">
        <v>71</v>
      </c>
      <c r="K818" s="230" t="s">
        <v>1058</v>
      </c>
      <c r="L818" s="230">
        <v>231244</v>
      </c>
      <c r="M818" s="232">
        <v>33566</v>
      </c>
      <c r="N818" s="230" t="s">
        <v>14</v>
      </c>
      <c r="O818" s="163" t="str">
        <f t="shared" si="73"/>
        <v>F</v>
      </c>
      <c r="P818" s="163">
        <f t="shared" si="74"/>
        <v>0</v>
      </c>
      <c r="Q818" s="112">
        <v>0</v>
      </c>
    </row>
    <row r="819" spans="1:17" x14ac:dyDescent="0.25">
      <c r="A819" s="166" t="str">
        <f t="shared" si="75"/>
        <v>GUILLET5</v>
      </c>
      <c r="B819" s="163">
        <f t="shared" si="71"/>
        <v>5</v>
      </c>
      <c r="F819" s="111" t="str">
        <f t="shared" si="72"/>
        <v>FSGT429345</v>
      </c>
      <c r="G819" s="230" t="s">
        <v>843</v>
      </c>
      <c r="H819" s="230" t="s">
        <v>107</v>
      </c>
      <c r="I819" s="230" t="s">
        <v>611</v>
      </c>
      <c r="J819" s="231">
        <v>71</v>
      </c>
      <c r="K819" s="230" t="s">
        <v>1058</v>
      </c>
      <c r="L819" s="230">
        <v>429345</v>
      </c>
      <c r="M819" s="232">
        <v>27018</v>
      </c>
      <c r="N819" s="230">
        <v>3</v>
      </c>
      <c r="O819" s="163">
        <f t="shared" si="73"/>
        <v>0</v>
      </c>
      <c r="P819" s="163">
        <f t="shared" si="74"/>
        <v>0</v>
      </c>
      <c r="Q819" s="112">
        <v>0</v>
      </c>
    </row>
    <row r="820" spans="1:17" x14ac:dyDescent="0.25">
      <c r="A820" s="166" t="str">
        <f t="shared" si="75"/>
        <v>GUYON1</v>
      </c>
      <c r="B820" s="163">
        <f t="shared" si="71"/>
        <v>1</v>
      </c>
      <c r="F820" s="111" t="str">
        <f t="shared" si="72"/>
        <v>FSGT230639</v>
      </c>
      <c r="G820" s="230" t="s">
        <v>845</v>
      </c>
      <c r="H820" s="230" t="s">
        <v>31</v>
      </c>
      <c r="I820" s="230" t="s">
        <v>624</v>
      </c>
      <c r="J820" s="231">
        <v>71</v>
      </c>
      <c r="K820" s="230" t="s">
        <v>1058</v>
      </c>
      <c r="L820" s="230">
        <v>230639</v>
      </c>
      <c r="M820" s="232">
        <v>16622</v>
      </c>
      <c r="N820" s="230">
        <v>6</v>
      </c>
      <c r="O820" s="163">
        <f t="shared" si="73"/>
        <v>0</v>
      </c>
      <c r="P820" s="163">
        <f t="shared" si="74"/>
        <v>0</v>
      </c>
      <c r="Q820" s="112">
        <v>0</v>
      </c>
    </row>
    <row r="821" spans="1:17" x14ac:dyDescent="0.25">
      <c r="A821" s="166" t="str">
        <f t="shared" si="75"/>
        <v>GUYON2</v>
      </c>
      <c r="B821" s="163">
        <f t="shared" si="71"/>
        <v>2</v>
      </c>
      <c r="F821" s="111" t="str">
        <f t="shared" si="72"/>
        <v>FSGT55481099</v>
      </c>
      <c r="G821" s="230" t="s">
        <v>845</v>
      </c>
      <c r="H821" s="230" t="s">
        <v>18</v>
      </c>
      <c r="I821" s="230" t="s">
        <v>618</v>
      </c>
      <c r="J821" s="231">
        <v>71</v>
      </c>
      <c r="K821" s="230" t="s">
        <v>1058</v>
      </c>
      <c r="L821" s="230">
        <v>55481099</v>
      </c>
      <c r="M821" s="232">
        <v>20931</v>
      </c>
      <c r="N821" s="230">
        <v>5</v>
      </c>
      <c r="O821" s="163">
        <f t="shared" si="73"/>
        <v>0</v>
      </c>
      <c r="P821" s="163">
        <f t="shared" si="74"/>
        <v>0</v>
      </c>
      <c r="Q821" s="112">
        <v>0</v>
      </c>
    </row>
    <row r="822" spans="1:17" x14ac:dyDescent="0.25">
      <c r="A822" s="166" t="str">
        <f t="shared" si="75"/>
        <v>GUYON3</v>
      </c>
      <c r="B822" s="163">
        <f t="shared" si="71"/>
        <v>3</v>
      </c>
      <c r="F822" s="111" t="str">
        <f t="shared" si="72"/>
        <v>FSGT230642</v>
      </c>
      <c r="G822" s="230" t="s">
        <v>845</v>
      </c>
      <c r="H822" s="230" t="s">
        <v>17</v>
      </c>
      <c r="I822" s="230" t="s">
        <v>624</v>
      </c>
      <c r="J822" s="231">
        <v>71</v>
      </c>
      <c r="K822" s="230" t="s">
        <v>1058</v>
      </c>
      <c r="L822" s="230">
        <v>230642</v>
      </c>
      <c r="M822" s="232">
        <v>25598</v>
      </c>
      <c r="N822" s="230">
        <v>4</v>
      </c>
      <c r="O822" s="163">
        <f t="shared" si="73"/>
        <v>0</v>
      </c>
      <c r="P822" s="163">
        <f t="shared" si="74"/>
        <v>0</v>
      </c>
      <c r="Q822" s="112">
        <v>0</v>
      </c>
    </row>
    <row r="823" spans="1:17" x14ac:dyDescent="0.25">
      <c r="A823" s="166" t="str">
        <f t="shared" si="75"/>
        <v>GUYOT1</v>
      </c>
      <c r="B823" s="163">
        <f t="shared" si="71"/>
        <v>1</v>
      </c>
      <c r="F823" s="111" t="str">
        <f t="shared" si="72"/>
        <v>FSGT487382</v>
      </c>
      <c r="G823" s="230" t="s">
        <v>1482</v>
      </c>
      <c r="H823" s="230" t="s">
        <v>646</v>
      </c>
      <c r="I823" s="230" t="s">
        <v>608</v>
      </c>
      <c r="J823" s="231">
        <v>71</v>
      </c>
      <c r="K823" s="230" t="s">
        <v>1058</v>
      </c>
      <c r="L823" s="230">
        <v>487382</v>
      </c>
      <c r="M823" s="232">
        <v>34618</v>
      </c>
      <c r="N823" s="230">
        <v>3</v>
      </c>
      <c r="O823" s="163">
        <f t="shared" si="73"/>
        <v>0</v>
      </c>
      <c r="P823" s="163">
        <f t="shared" si="74"/>
        <v>0</v>
      </c>
      <c r="Q823" s="112">
        <v>0</v>
      </c>
    </row>
    <row r="824" spans="1:17" x14ac:dyDescent="0.25">
      <c r="A824" s="166" t="str">
        <f t="shared" si="75"/>
        <v>HALOUZE1</v>
      </c>
      <c r="B824" s="163">
        <f t="shared" si="71"/>
        <v>1</v>
      </c>
      <c r="F824" s="111" t="str">
        <f t="shared" si="72"/>
        <v>FSGT431670</v>
      </c>
      <c r="G824" s="230" t="s">
        <v>1483</v>
      </c>
      <c r="H824" s="230" t="s">
        <v>670</v>
      </c>
      <c r="I824" s="230" t="s">
        <v>1387</v>
      </c>
      <c r="J824" s="231">
        <v>71</v>
      </c>
      <c r="K824" s="230" t="s">
        <v>1058</v>
      </c>
      <c r="L824" s="230">
        <v>431670</v>
      </c>
      <c r="M824" s="232">
        <v>27798</v>
      </c>
      <c r="N824" s="230">
        <v>1</v>
      </c>
      <c r="O824" s="163">
        <f t="shared" si="73"/>
        <v>0</v>
      </c>
      <c r="P824" s="163">
        <f t="shared" si="74"/>
        <v>0</v>
      </c>
      <c r="Q824" s="112">
        <v>0</v>
      </c>
    </row>
    <row r="825" spans="1:17" x14ac:dyDescent="0.25">
      <c r="A825" s="166" t="str">
        <f t="shared" si="75"/>
        <v>HAUDEBINE1</v>
      </c>
      <c r="B825" s="163">
        <f t="shared" si="71"/>
        <v>1</v>
      </c>
      <c r="F825" s="111" t="str">
        <f t="shared" si="72"/>
        <v>FSGT427149</v>
      </c>
      <c r="G825" s="230" t="s">
        <v>846</v>
      </c>
      <c r="H825" s="230" t="s">
        <v>175</v>
      </c>
      <c r="I825" s="230" t="s">
        <v>668</v>
      </c>
      <c r="J825" s="231">
        <v>71</v>
      </c>
      <c r="K825" s="230" t="s">
        <v>1058</v>
      </c>
      <c r="L825" s="230">
        <v>427149</v>
      </c>
      <c r="M825" s="232">
        <v>23425</v>
      </c>
      <c r="N825" s="230">
        <v>4</v>
      </c>
      <c r="O825" s="163">
        <f t="shared" si="73"/>
        <v>0</v>
      </c>
      <c r="P825" s="163">
        <f t="shared" si="74"/>
        <v>0</v>
      </c>
      <c r="Q825" s="112">
        <v>0</v>
      </c>
    </row>
    <row r="826" spans="1:17" x14ac:dyDescent="0.25">
      <c r="A826" s="166" t="str">
        <f t="shared" si="75"/>
        <v>HEBERT1</v>
      </c>
      <c r="B826" s="163">
        <f t="shared" si="71"/>
        <v>1</v>
      </c>
      <c r="F826" s="111" t="str">
        <f t="shared" si="72"/>
        <v>FSGT229955</v>
      </c>
      <c r="G826" s="230" t="s">
        <v>1484</v>
      </c>
      <c r="H826" s="230" t="s">
        <v>524</v>
      </c>
      <c r="I826" s="230" t="s">
        <v>668</v>
      </c>
      <c r="J826" s="231">
        <v>71</v>
      </c>
      <c r="K826" s="230" t="s">
        <v>1058</v>
      </c>
      <c r="L826" s="230">
        <v>229955</v>
      </c>
      <c r="M826" s="232">
        <v>29031</v>
      </c>
      <c r="N826" s="230">
        <v>3</v>
      </c>
      <c r="O826" s="163">
        <f t="shared" si="73"/>
        <v>0</v>
      </c>
      <c r="P826" s="163">
        <f t="shared" si="74"/>
        <v>0</v>
      </c>
      <c r="Q826" s="112">
        <v>0</v>
      </c>
    </row>
    <row r="827" spans="1:17" x14ac:dyDescent="0.25">
      <c r="A827" s="166" t="str">
        <f t="shared" si="75"/>
        <v>HEBERT2</v>
      </c>
      <c r="B827" s="163">
        <f t="shared" si="71"/>
        <v>2</v>
      </c>
      <c r="F827" s="111" t="str">
        <f t="shared" si="72"/>
        <v>FSGT229912</v>
      </c>
      <c r="G827" s="230" t="s">
        <v>1484</v>
      </c>
      <c r="H827" s="230" t="s">
        <v>21</v>
      </c>
      <c r="I827" s="230" t="s">
        <v>668</v>
      </c>
      <c r="J827" s="231">
        <v>71</v>
      </c>
      <c r="K827" s="230" t="s">
        <v>1058</v>
      </c>
      <c r="L827" s="230">
        <v>229912</v>
      </c>
      <c r="M827" s="232">
        <v>19295</v>
      </c>
      <c r="N827" s="230">
        <v>6</v>
      </c>
      <c r="O827" s="163">
        <f t="shared" si="73"/>
        <v>0</v>
      </c>
      <c r="P827" s="163">
        <f t="shared" si="74"/>
        <v>0</v>
      </c>
      <c r="Q827" s="112">
        <v>0</v>
      </c>
    </row>
    <row r="828" spans="1:17" x14ac:dyDescent="0.25">
      <c r="A828" s="166" t="str">
        <f t="shared" si="75"/>
        <v>HEBRARD1</v>
      </c>
      <c r="B828" s="163">
        <f t="shared" si="71"/>
        <v>1</v>
      </c>
      <c r="F828" s="111" t="str">
        <f t="shared" si="72"/>
        <v>FSGT301588</v>
      </c>
      <c r="G828" s="230" t="s">
        <v>847</v>
      </c>
      <c r="H828" s="230" t="s">
        <v>95</v>
      </c>
      <c r="I828" s="230" t="s">
        <v>628</v>
      </c>
      <c r="J828" s="231">
        <v>71</v>
      </c>
      <c r="K828" s="230" t="s">
        <v>1058</v>
      </c>
      <c r="L828" s="230">
        <v>301588</v>
      </c>
      <c r="M828" s="232">
        <v>18562</v>
      </c>
      <c r="N828" s="230">
        <v>6</v>
      </c>
      <c r="O828" s="163">
        <f t="shared" si="73"/>
        <v>0</v>
      </c>
      <c r="P828" s="163">
        <f t="shared" si="74"/>
        <v>0</v>
      </c>
      <c r="Q828" s="112">
        <v>0</v>
      </c>
    </row>
    <row r="829" spans="1:17" x14ac:dyDescent="0.25">
      <c r="A829" s="166" t="str">
        <f t="shared" si="75"/>
        <v>HENNI1</v>
      </c>
      <c r="B829" s="163">
        <f t="shared" si="71"/>
        <v>1</v>
      </c>
      <c r="F829" s="111" t="str">
        <f t="shared" si="72"/>
        <v>FSGT55550766</v>
      </c>
      <c r="G829" s="230" t="s">
        <v>1731</v>
      </c>
      <c r="H829" s="230" t="s">
        <v>1732</v>
      </c>
      <c r="I829" s="230" t="s">
        <v>618</v>
      </c>
      <c r="J829" s="231">
        <v>71</v>
      </c>
      <c r="K829" s="230" t="s">
        <v>1058</v>
      </c>
      <c r="L829" s="230">
        <v>55550766</v>
      </c>
      <c r="M829" s="232">
        <v>24988</v>
      </c>
      <c r="N829" s="230">
        <v>4</v>
      </c>
      <c r="O829" s="163">
        <f t="shared" si="73"/>
        <v>0</v>
      </c>
      <c r="P829" s="163">
        <f t="shared" si="74"/>
        <v>0</v>
      </c>
      <c r="Q829" s="112">
        <v>0</v>
      </c>
    </row>
    <row r="830" spans="1:17" x14ac:dyDescent="0.25">
      <c r="A830" s="166" t="str">
        <f t="shared" si="75"/>
        <v>HENON1</v>
      </c>
      <c r="B830" s="163">
        <f t="shared" si="71"/>
        <v>1</v>
      </c>
      <c r="F830" s="111" t="str">
        <f t="shared" si="72"/>
        <v>FSGT236027</v>
      </c>
      <c r="G830" s="230" t="s">
        <v>848</v>
      </c>
      <c r="H830" s="230" t="s">
        <v>18</v>
      </c>
      <c r="I830" s="230" t="s">
        <v>629</v>
      </c>
      <c r="J830" s="231">
        <v>71</v>
      </c>
      <c r="K830" s="230" t="s">
        <v>1058</v>
      </c>
      <c r="L830" s="230">
        <v>236027</v>
      </c>
      <c r="M830" s="232">
        <v>22575</v>
      </c>
      <c r="N830" s="230">
        <v>6</v>
      </c>
      <c r="O830" s="163">
        <f t="shared" si="73"/>
        <v>0</v>
      </c>
      <c r="P830" s="163">
        <f t="shared" si="74"/>
        <v>0</v>
      </c>
      <c r="Q830" s="112">
        <v>0</v>
      </c>
    </row>
    <row r="831" spans="1:17" x14ac:dyDescent="0.25">
      <c r="A831" s="166" t="str">
        <f t="shared" si="75"/>
        <v>HERY1</v>
      </c>
      <c r="B831" s="163">
        <f t="shared" si="71"/>
        <v>1</v>
      </c>
      <c r="F831" s="111" t="str">
        <f t="shared" si="72"/>
        <v>FSGT55476690</v>
      </c>
      <c r="G831" s="230" t="s">
        <v>1485</v>
      </c>
      <c r="H831" s="230" t="s">
        <v>515</v>
      </c>
      <c r="I831" s="230" t="s">
        <v>608</v>
      </c>
      <c r="J831" s="231">
        <v>71</v>
      </c>
      <c r="K831" s="230" t="s">
        <v>1058</v>
      </c>
      <c r="L831" s="230">
        <v>55476690</v>
      </c>
      <c r="M831" s="232">
        <v>31054</v>
      </c>
      <c r="N831" s="230">
        <v>4</v>
      </c>
      <c r="O831" s="163">
        <f t="shared" si="73"/>
        <v>0</v>
      </c>
      <c r="P831" s="163">
        <f t="shared" si="74"/>
        <v>0</v>
      </c>
      <c r="Q831" s="112">
        <v>0</v>
      </c>
    </row>
    <row r="832" spans="1:17" x14ac:dyDescent="0.25">
      <c r="A832" s="166" t="str">
        <f t="shared" si="75"/>
        <v>HEULOT1</v>
      </c>
      <c r="B832" s="163">
        <f t="shared" si="71"/>
        <v>1</v>
      </c>
      <c r="F832" s="111" t="str">
        <f t="shared" si="72"/>
        <v>FSGT229914</v>
      </c>
      <c r="G832" s="230" t="s">
        <v>849</v>
      </c>
      <c r="H832" s="230" t="s">
        <v>760</v>
      </c>
      <c r="I832" s="230" t="s">
        <v>668</v>
      </c>
      <c r="J832" s="231">
        <v>71</v>
      </c>
      <c r="K832" s="230" t="s">
        <v>1058</v>
      </c>
      <c r="L832" s="230">
        <v>229914</v>
      </c>
      <c r="M832" s="232">
        <v>20142</v>
      </c>
      <c r="N832" s="230">
        <v>6</v>
      </c>
      <c r="O832" s="163">
        <f t="shared" si="73"/>
        <v>0</v>
      </c>
      <c r="P832" s="163">
        <f t="shared" si="74"/>
        <v>0</v>
      </c>
      <c r="Q832" s="112">
        <v>0</v>
      </c>
    </row>
    <row r="833" spans="1:17" x14ac:dyDescent="0.25">
      <c r="A833" s="166" t="str">
        <f t="shared" si="75"/>
        <v>HONORE1</v>
      </c>
      <c r="B833" s="163">
        <f t="shared" si="71"/>
        <v>1</v>
      </c>
      <c r="F833" s="111" t="str">
        <f t="shared" si="72"/>
        <v>FSGT251179</v>
      </c>
      <c r="G833" s="230" t="s">
        <v>850</v>
      </c>
      <c r="H833" s="230" t="s">
        <v>851</v>
      </c>
      <c r="I833" s="230" t="s">
        <v>608</v>
      </c>
      <c r="J833" s="231">
        <v>71</v>
      </c>
      <c r="K833" s="230" t="s">
        <v>1058</v>
      </c>
      <c r="L833" s="230">
        <v>251179</v>
      </c>
      <c r="M833" s="232">
        <v>29454</v>
      </c>
      <c r="N833" s="230">
        <v>2</v>
      </c>
      <c r="O833" s="163">
        <f t="shared" si="73"/>
        <v>0</v>
      </c>
      <c r="P833" s="163">
        <f t="shared" si="74"/>
        <v>0</v>
      </c>
      <c r="Q833" s="112">
        <v>0</v>
      </c>
    </row>
    <row r="834" spans="1:17" x14ac:dyDescent="0.25">
      <c r="A834" s="166" t="str">
        <f t="shared" si="75"/>
        <v>HOUPLINE1</v>
      </c>
      <c r="B834" s="163">
        <f t="shared" si="71"/>
        <v>1</v>
      </c>
      <c r="F834" s="111" t="str">
        <f t="shared" si="72"/>
        <v>FSGT227334</v>
      </c>
      <c r="G834" s="230" t="s">
        <v>1486</v>
      </c>
      <c r="H834" s="230" t="s">
        <v>256</v>
      </c>
      <c r="I834" s="230" t="s">
        <v>1387</v>
      </c>
      <c r="J834" s="231">
        <v>71</v>
      </c>
      <c r="K834" s="230" t="s">
        <v>1058</v>
      </c>
      <c r="L834" s="230">
        <v>227334</v>
      </c>
      <c r="M834" s="232">
        <v>20139</v>
      </c>
      <c r="N834" s="230">
        <v>6</v>
      </c>
      <c r="O834" s="163">
        <f t="shared" si="73"/>
        <v>0</v>
      </c>
      <c r="P834" s="163">
        <f t="shared" si="74"/>
        <v>0</v>
      </c>
      <c r="Q834" s="112">
        <v>0</v>
      </c>
    </row>
    <row r="835" spans="1:17" x14ac:dyDescent="0.25">
      <c r="A835" s="166" t="str">
        <f t="shared" si="75"/>
        <v>HUE1</v>
      </c>
      <c r="B835" s="163">
        <f t="shared" si="71"/>
        <v>1</v>
      </c>
      <c r="F835" s="111" t="str">
        <f t="shared" si="72"/>
        <v>FSGT366145</v>
      </c>
      <c r="G835" s="230" t="s">
        <v>1487</v>
      </c>
      <c r="H835" s="230" t="s">
        <v>209</v>
      </c>
      <c r="I835" s="230" t="s">
        <v>618</v>
      </c>
      <c r="J835" s="231">
        <v>71</v>
      </c>
      <c r="K835" s="230" t="s">
        <v>1058</v>
      </c>
      <c r="L835" s="230">
        <v>366145</v>
      </c>
      <c r="M835" s="232">
        <v>18785</v>
      </c>
      <c r="N835" s="230">
        <v>6</v>
      </c>
      <c r="O835" s="163">
        <f t="shared" si="73"/>
        <v>0</v>
      </c>
      <c r="P835" s="163">
        <f t="shared" si="74"/>
        <v>0</v>
      </c>
      <c r="Q835" s="112">
        <v>0</v>
      </c>
    </row>
    <row r="836" spans="1:17" x14ac:dyDescent="0.25">
      <c r="A836" s="166" t="str">
        <f t="shared" si="75"/>
        <v>HUGONOT1</v>
      </c>
      <c r="B836" s="163">
        <f t="shared" si="71"/>
        <v>1</v>
      </c>
      <c r="F836" s="111" t="str">
        <f t="shared" si="72"/>
        <v>FSGT236035</v>
      </c>
      <c r="G836" s="230" t="s">
        <v>1669</v>
      </c>
      <c r="H836" s="230" t="s">
        <v>158</v>
      </c>
      <c r="I836" s="230" t="s">
        <v>618</v>
      </c>
      <c r="J836" s="231">
        <v>71</v>
      </c>
      <c r="K836" s="230" t="s">
        <v>1058</v>
      </c>
      <c r="L836" s="230">
        <v>236035</v>
      </c>
      <c r="M836" s="232">
        <v>21741</v>
      </c>
      <c r="N836" s="230">
        <v>5</v>
      </c>
      <c r="O836" s="163">
        <f t="shared" si="73"/>
        <v>0</v>
      </c>
      <c r="P836" s="163">
        <f t="shared" si="74"/>
        <v>0</v>
      </c>
      <c r="Q836" s="112">
        <v>0</v>
      </c>
    </row>
    <row r="837" spans="1:17" x14ac:dyDescent="0.25">
      <c r="A837" s="166" t="str">
        <f t="shared" si="75"/>
        <v>HUOT1</v>
      </c>
      <c r="B837" s="163">
        <f t="shared" si="71"/>
        <v>1</v>
      </c>
      <c r="F837" s="111" t="str">
        <f t="shared" si="72"/>
        <v>FSGT431782</v>
      </c>
      <c r="G837" s="230" t="s">
        <v>852</v>
      </c>
      <c r="H837" s="230" t="s">
        <v>136</v>
      </c>
      <c r="I837" s="230" t="s">
        <v>611</v>
      </c>
      <c r="J837" s="231">
        <v>71</v>
      </c>
      <c r="K837" s="230" t="s">
        <v>1058</v>
      </c>
      <c r="L837" s="230">
        <v>431782</v>
      </c>
      <c r="M837" s="232">
        <v>31619</v>
      </c>
      <c r="N837" s="230">
        <v>3</v>
      </c>
      <c r="O837" s="163">
        <f t="shared" si="73"/>
        <v>0</v>
      </c>
      <c r="P837" s="163">
        <f t="shared" si="74"/>
        <v>0</v>
      </c>
      <c r="Q837" s="112">
        <v>0</v>
      </c>
    </row>
    <row r="838" spans="1:17" x14ac:dyDescent="0.25">
      <c r="A838" s="166" t="str">
        <f t="shared" si="75"/>
        <v>HURET1</v>
      </c>
      <c r="B838" s="163">
        <f t="shared" si="71"/>
        <v>1</v>
      </c>
      <c r="F838" s="111" t="str">
        <f t="shared" si="72"/>
        <v>FSGT55540159</v>
      </c>
      <c r="G838" s="230" t="s">
        <v>1103</v>
      </c>
      <c r="H838" s="230" t="s">
        <v>37</v>
      </c>
      <c r="I838" s="230" t="s">
        <v>608</v>
      </c>
      <c r="J838" s="231">
        <v>71</v>
      </c>
      <c r="K838" s="230" t="s">
        <v>1058</v>
      </c>
      <c r="L838" s="230">
        <v>55540159</v>
      </c>
      <c r="M838" s="232">
        <v>26146</v>
      </c>
      <c r="N838" s="230">
        <v>1</v>
      </c>
      <c r="O838" s="163">
        <f t="shared" si="73"/>
        <v>0</v>
      </c>
      <c r="P838" s="163">
        <f t="shared" si="74"/>
        <v>0</v>
      </c>
      <c r="Q838" s="112">
        <v>0</v>
      </c>
    </row>
    <row r="839" spans="1:17" x14ac:dyDescent="0.25">
      <c r="A839" s="166" t="str">
        <f t="shared" si="75"/>
        <v>HURTEL1</v>
      </c>
      <c r="B839" s="163">
        <f t="shared" si="71"/>
        <v>1</v>
      </c>
      <c r="F839" s="111" t="str">
        <f t="shared" si="72"/>
        <v>FSGT427168</v>
      </c>
      <c r="G839" s="230" t="s">
        <v>1488</v>
      </c>
      <c r="H839" s="230" t="s">
        <v>113</v>
      </c>
      <c r="I839" s="230" t="s">
        <v>1396</v>
      </c>
      <c r="J839" s="231">
        <v>71</v>
      </c>
      <c r="K839" s="230" t="s">
        <v>1058</v>
      </c>
      <c r="L839" s="230">
        <v>427168</v>
      </c>
      <c r="M839" s="232">
        <v>22821</v>
      </c>
      <c r="N839" s="230">
        <v>5</v>
      </c>
      <c r="O839" s="163">
        <f t="shared" si="73"/>
        <v>0</v>
      </c>
      <c r="P839" s="163">
        <f t="shared" si="74"/>
        <v>0</v>
      </c>
      <c r="Q839" s="112">
        <v>0</v>
      </c>
    </row>
    <row r="840" spans="1:17" x14ac:dyDescent="0.25">
      <c r="A840" s="166" t="str">
        <f t="shared" si="75"/>
        <v>JACQUOT1</v>
      </c>
      <c r="B840" s="163">
        <f t="shared" si="71"/>
        <v>1</v>
      </c>
      <c r="F840" s="111" t="str">
        <f t="shared" si="72"/>
        <v>FSGT230696</v>
      </c>
      <c r="G840" s="230" t="s">
        <v>1489</v>
      </c>
      <c r="H840" s="230" t="s">
        <v>1490</v>
      </c>
      <c r="I840" s="230" t="s">
        <v>614</v>
      </c>
      <c r="J840" s="231">
        <v>71</v>
      </c>
      <c r="K840" s="230" t="s">
        <v>1058</v>
      </c>
      <c r="L840" s="230">
        <v>230696</v>
      </c>
      <c r="M840" s="232">
        <v>15520</v>
      </c>
      <c r="N840" s="230">
        <v>6</v>
      </c>
      <c r="O840" s="163">
        <f t="shared" si="73"/>
        <v>0</v>
      </c>
      <c r="P840" s="163">
        <f t="shared" si="74"/>
        <v>0</v>
      </c>
      <c r="Q840" s="112">
        <v>0</v>
      </c>
    </row>
    <row r="841" spans="1:17" x14ac:dyDescent="0.25">
      <c r="A841" s="166" t="str">
        <f t="shared" si="75"/>
        <v>JAMBON1</v>
      </c>
      <c r="B841" s="163">
        <f t="shared" si="71"/>
        <v>1</v>
      </c>
      <c r="F841" s="111" t="str">
        <f t="shared" si="72"/>
        <v>FSGT228597</v>
      </c>
      <c r="G841" s="230" t="s">
        <v>853</v>
      </c>
      <c r="H841" s="230" t="s">
        <v>21</v>
      </c>
      <c r="I841" s="230" t="s">
        <v>608</v>
      </c>
      <c r="J841" s="231">
        <v>71</v>
      </c>
      <c r="K841" s="230" t="s">
        <v>1058</v>
      </c>
      <c r="L841" s="230">
        <v>228597</v>
      </c>
      <c r="M841" s="232">
        <v>20185</v>
      </c>
      <c r="N841" s="230">
        <v>6</v>
      </c>
      <c r="O841" s="163">
        <f t="shared" si="73"/>
        <v>0</v>
      </c>
      <c r="P841" s="163">
        <f t="shared" si="74"/>
        <v>0</v>
      </c>
      <c r="Q841" s="112">
        <v>0</v>
      </c>
    </row>
    <row r="842" spans="1:17" x14ac:dyDescent="0.25">
      <c r="A842" s="166" t="str">
        <f t="shared" si="75"/>
        <v>JANKOWSKI1</v>
      </c>
      <c r="B842" s="163">
        <f t="shared" si="71"/>
        <v>1</v>
      </c>
      <c r="F842" s="111" t="str">
        <f t="shared" si="72"/>
        <v>FSGT232790</v>
      </c>
      <c r="G842" s="230" t="s">
        <v>1491</v>
      </c>
      <c r="H842" s="230" t="s">
        <v>166</v>
      </c>
      <c r="I842" s="230" t="s">
        <v>724</v>
      </c>
      <c r="J842" s="231">
        <v>71</v>
      </c>
      <c r="K842" s="230" t="s">
        <v>1058</v>
      </c>
      <c r="L842" s="230">
        <v>232790</v>
      </c>
      <c r="M842" s="232">
        <v>16805</v>
      </c>
      <c r="N842" s="230">
        <v>6</v>
      </c>
      <c r="O842" s="163">
        <f t="shared" si="73"/>
        <v>0</v>
      </c>
      <c r="P842" s="163">
        <f t="shared" si="74"/>
        <v>0</v>
      </c>
      <c r="Q842" s="112">
        <v>0</v>
      </c>
    </row>
    <row r="843" spans="1:17" x14ac:dyDescent="0.25">
      <c r="A843" s="166" t="str">
        <f t="shared" si="75"/>
        <v>JANNOT1</v>
      </c>
      <c r="B843" s="163">
        <f t="shared" si="71"/>
        <v>1</v>
      </c>
      <c r="F843" s="111" t="str">
        <f t="shared" si="72"/>
        <v>FSGT55489724</v>
      </c>
      <c r="G843" s="230" t="s">
        <v>854</v>
      </c>
      <c r="H843" s="230" t="s">
        <v>27</v>
      </c>
      <c r="I843" s="230" t="s">
        <v>608</v>
      </c>
      <c r="J843" s="231">
        <v>71</v>
      </c>
      <c r="K843" s="230" t="s">
        <v>1058</v>
      </c>
      <c r="L843" s="230">
        <v>55489724</v>
      </c>
      <c r="M843" s="232">
        <v>23661</v>
      </c>
      <c r="N843" s="230">
        <v>4</v>
      </c>
      <c r="O843" s="163">
        <f t="shared" si="73"/>
        <v>0</v>
      </c>
      <c r="P843" s="163">
        <f t="shared" si="74"/>
        <v>0</v>
      </c>
      <c r="Q843" s="112">
        <v>0</v>
      </c>
    </row>
    <row r="844" spans="1:17" x14ac:dyDescent="0.25">
      <c r="A844" s="166" t="str">
        <f t="shared" si="75"/>
        <v>JEANNIN1</v>
      </c>
      <c r="B844" s="163">
        <f t="shared" si="71"/>
        <v>1</v>
      </c>
      <c r="F844" s="111" t="str">
        <f t="shared" si="72"/>
        <v>FSGT230697</v>
      </c>
      <c r="G844" s="230" t="s">
        <v>855</v>
      </c>
      <c r="H844" s="230" t="s">
        <v>33</v>
      </c>
      <c r="I844" s="230" t="s">
        <v>614</v>
      </c>
      <c r="J844" s="231">
        <v>71</v>
      </c>
      <c r="K844" s="230" t="s">
        <v>1058</v>
      </c>
      <c r="L844" s="230">
        <v>230697</v>
      </c>
      <c r="M844" s="232">
        <v>20016</v>
      </c>
      <c r="N844" s="230">
        <v>6</v>
      </c>
      <c r="O844" s="163">
        <f t="shared" si="73"/>
        <v>0</v>
      </c>
      <c r="P844" s="163">
        <f t="shared" si="74"/>
        <v>0</v>
      </c>
      <c r="Q844" s="112">
        <v>0</v>
      </c>
    </row>
    <row r="845" spans="1:17" x14ac:dyDescent="0.25">
      <c r="A845" s="166" t="str">
        <f t="shared" si="75"/>
        <v>JOB1</v>
      </c>
      <c r="B845" s="163">
        <f t="shared" si="71"/>
        <v>1</v>
      </c>
      <c r="F845" s="111" t="str">
        <f t="shared" si="72"/>
        <v>FSGT55536394</v>
      </c>
      <c r="G845" s="230" t="s">
        <v>1104</v>
      </c>
      <c r="H845" s="230" t="s">
        <v>48</v>
      </c>
      <c r="I845" s="230" t="s">
        <v>608</v>
      </c>
      <c r="J845" s="231">
        <v>71</v>
      </c>
      <c r="K845" s="230" t="s">
        <v>1058</v>
      </c>
      <c r="L845" s="230">
        <v>55536394</v>
      </c>
      <c r="M845" s="232">
        <v>30012</v>
      </c>
      <c r="N845" s="230">
        <v>4</v>
      </c>
      <c r="O845" s="163">
        <f t="shared" si="73"/>
        <v>0</v>
      </c>
      <c r="P845" s="163">
        <f t="shared" si="74"/>
        <v>0</v>
      </c>
      <c r="Q845" s="112">
        <v>0</v>
      </c>
    </row>
    <row r="846" spans="1:17" x14ac:dyDescent="0.25">
      <c r="A846" s="166" t="str">
        <f t="shared" si="75"/>
        <v>JOB2</v>
      </c>
      <c r="B846" s="163">
        <f t="shared" ref="B846:B909" si="76">IF(G846&lt;&gt;G845,1,(B845+1))</f>
        <v>2</v>
      </c>
      <c r="F846" s="111" t="str">
        <f t="shared" ref="F846:F909" si="77">CONCATENATE(K846,L846)</f>
        <v>FSGT55536395</v>
      </c>
      <c r="G846" s="230" t="s">
        <v>1104</v>
      </c>
      <c r="H846" s="230" t="s">
        <v>192</v>
      </c>
      <c r="I846" s="230" t="s">
        <v>608</v>
      </c>
      <c r="J846" s="231">
        <v>71</v>
      </c>
      <c r="K846" s="230" t="s">
        <v>1058</v>
      </c>
      <c r="L846" s="230">
        <v>55536395</v>
      </c>
      <c r="M846" s="232">
        <v>19356</v>
      </c>
      <c r="N846" s="230">
        <v>6</v>
      </c>
      <c r="O846" s="163">
        <f t="shared" si="73"/>
        <v>0</v>
      </c>
      <c r="P846" s="163">
        <f t="shared" si="74"/>
        <v>0</v>
      </c>
      <c r="Q846" s="112">
        <v>0</v>
      </c>
    </row>
    <row r="847" spans="1:17" x14ac:dyDescent="0.25">
      <c r="A847" s="166" t="str">
        <f t="shared" si="75"/>
        <v>JOBLOT1</v>
      </c>
      <c r="B847" s="163">
        <f t="shared" si="76"/>
        <v>1</v>
      </c>
      <c r="F847" s="111" t="str">
        <f t="shared" si="77"/>
        <v>FSGT424097</v>
      </c>
      <c r="G847" s="230" t="s">
        <v>856</v>
      </c>
      <c r="H847" s="230" t="s">
        <v>750</v>
      </c>
      <c r="I847" s="230" t="s">
        <v>678</v>
      </c>
      <c r="J847" s="231">
        <v>71</v>
      </c>
      <c r="K847" s="230" t="s">
        <v>1058</v>
      </c>
      <c r="L847" s="230">
        <v>424097</v>
      </c>
      <c r="M847" s="232">
        <v>36822</v>
      </c>
      <c r="N847" s="230" t="s">
        <v>4</v>
      </c>
      <c r="O847" s="163">
        <f t="shared" ref="O847:O910" si="78">IF(N847="F","F",0)</f>
        <v>0</v>
      </c>
      <c r="P847" s="163" t="str">
        <f t="shared" ref="P847:P910" si="79">IF(N847="M","M",0)</f>
        <v>M</v>
      </c>
      <c r="Q847" s="112">
        <v>0</v>
      </c>
    </row>
    <row r="848" spans="1:17" x14ac:dyDescent="0.25">
      <c r="A848" s="166" t="str">
        <f t="shared" si="75"/>
        <v>JOBLOT2</v>
      </c>
      <c r="B848" s="163">
        <f t="shared" si="76"/>
        <v>2</v>
      </c>
      <c r="F848" s="111" t="str">
        <f t="shared" si="77"/>
        <v>FSGT230016</v>
      </c>
      <c r="G848" s="230" t="s">
        <v>856</v>
      </c>
      <c r="H848" s="230" t="s">
        <v>857</v>
      </c>
      <c r="I848" s="230" t="s">
        <v>678</v>
      </c>
      <c r="J848" s="231">
        <v>71</v>
      </c>
      <c r="K848" s="230" t="s">
        <v>1058</v>
      </c>
      <c r="L848" s="230">
        <v>230016</v>
      </c>
      <c r="M848" s="232">
        <v>18821</v>
      </c>
      <c r="N848" s="230" t="s">
        <v>14</v>
      </c>
      <c r="O848" s="163" t="str">
        <f t="shared" si="78"/>
        <v>F</v>
      </c>
      <c r="P848" s="163">
        <f t="shared" si="79"/>
        <v>0</v>
      </c>
      <c r="Q848" s="112">
        <v>0</v>
      </c>
    </row>
    <row r="849" spans="1:17" x14ac:dyDescent="0.25">
      <c r="A849" s="166" t="str">
        <f t="shared" si="75"/>
        <v>JOBLOT3</v>
      </c>
      <c r="B849" s="163">
        <f t="shared" si="76"/>
        <v>3</v>
      </c>
      <c r="F849" s="111" t="str">
        <f t="shared" si="77"/>
        <v>FSGT230017</v>
      </c>
      <c r="G849" s="230" t="s">
        <v>856</v>
      </c>
      <c r="H849" s="230" t="s">
        <v>81</v>
      </c>
      <c r="I849" s="230" t="s">
        <v>678</v>
      </c>
      <c r="J849" s="231">
        <v>71</v>
      </c>
      <c r="K849" s="230" t="s">
        <v>1058</v>
      </c>
      <c r="L849" s="230">
        <v>230017</v>
      </c>
      <c r="M849" s="232">
        <v>17819</v>
      </c>
      <c r="N849" s="230">
        <v>5</v>
      </c>
      <c r="O849" s="163">
        <f t="shared" si="78"/>
        <v>0</v>
      </c>
      <c r="P849" s="163">
        <f t="shared" si="79"/>
        <v>0</v>
      </c>
      <c r="Q849" s="112">
        <v>0</v>
      </c>
    </row>
    <row r="850" spans="1:17" x14ac:dyDescent="0.25">
      <c r="A850" s="166" t="str">
        <f t="shared" si="75"/>
        <v>JOBLOT4</v>
      </c>
      <c r="B850" s="163">
        <f t="shared" si="76"/>
        <v>4</v>
      </c>
      <c r="F850" s="111" t="str">
        <f t="shared" si="77"/>
        <v>FSGT308805</v>
      </c>
      <c r="G850" s="230" t="s">
        <v>856</v>
      </c>
      <c r="H850" s="230" t="s">
        <v>113</v>
      </c>
      <c r="I850" s="230" t="s">
        <v>605</v>
      </c>
      <c r="J850" s="231">
        <v>71</v>
      </c>
      <c r="K850" s="230" t="s">
        <v>1058</v>
      </c>
      <c r="L850" s="230">
        <v>308805</v>
      </c>
      <c r="M850" s="232">
        <v>27595</v>
      </c>
      <c r="N850" s="230">
        <v>2</v>
      </c>
      <c r="O850" s="163">
        <f t="shared" si="78"/>
        <v>0</v>
      </c>
      <c r="P850" s="163">
        <f t="shared" si="79"/>
        <v>0</v>
      </c>
      <c r="Q850" s="112">
        <v>0</v>
      </c>
    </row>
    <row r="851" spans="1:17" x14ac:dyDescent="0.25">
      <c r="A851" s="166" t="str">
        <f t="shared" si="75"/>
        <v>JOBLOT5</v>
      </c>
      <c r="B851" s="163">
        <f t="shared" si="76"/>
        <v>5</v>
      </c>
      <c r="F851" s="111" t="str">
        <f t="shared" si="77"/>
        <v>FSGT55539960</v>
      </c>
      <c r="G851" s="230" t="s">
        <v>856</v>
      </c>
      <c r="H851" s="230" t="s">
        <v>612</v>
      </c>
      <c r="I851" s="230" t="s">
        <v>678</v>
      </c>
      <c r="J851" s="231">
        <v>71</v>
      </c>
      <c r="K851" s="230" t="s">
        <v>1058</v>
      </c>
      <c r="L851" s="230">
        <v>55539960</v>
      </c>
      <c r="M851" s="232">
        <v>26883</v>
      </c>
      <c r="N851" s="230">
        <v>2</v>
      </c>
      <c r="O851" s="163">
        <f t="shared" si="78"/>
        <v>0</v>
      </c>
      <c r="P851" s="163">
        <f t="shared" si="79"/>
        <v>0</v>
      </c>
      <c r="Q851" s="112">
        <v>0</v>
      </c>
    </row>
    <row r="852" spans="1:17" x14ac:dyDescent="0.25">
      <c r="A852" s="166" t="str">
        <f t="shared" si="75"/>
        <v>JOBLOT6</v>
      </c>
      <c r="B852" s="163">
        <f t="shared" si="76"/>
        <v>6</v>
      </c>
      <c r="F852" s="111" t="str">
        <f t="shared" si="77"/>
        <v>FSGT230020</v>
      </c>
      <c r="G852" s="230" t="s">
        <v>856</v>
      </c>
      <c r="H852" s="230" t="s">
        <v>117</v>
      </c>
      <c r="I852" s="230" t="s">
        <v>678</v>
      </c>
      <c r="J852" s="231">
        <v>71</v>
      </c>
      <c r="K852" s="230" t="s">
        <v>1058</v>
      </c>
      <c r="L852" s="230">
        <v>230020</v>
      </c>
      <c r="M852" s="232">
        <v>26350</v>
      </c>
      <c r="N852" s="230">
        <v>5</v>
      </c>
      <c r="O852" s="163">
        <f t="shared" si="78"/>
        <v>0</v>
      </c>
      <c r="P852" s="163">
        <f t="shared" si="79"/>
        <v>0</v>
      </c>
      <c r="Q852" s="112">
        <v>0</v>
      </c>
    </row>
    <row r="853" spans="1:17" x14ac:dyDescent="0.25">
      <c r="A853" s="166" t="str">
        <f t="shared" si="75"/>
        <v>JOLIVET1</v>
      </c>
      <c r="B853" s="163">
        <f t="shared" si="76"/>
        <v>1</v>
      </c>
      <c r="F853" s="111" t="str">
        <f t="shared" si="77"/>
        <v>FSGT227501</v>
      </c>
      <c r="G853" s="230" t="s">
        <v>858</v>
      </c>
      <c r="H853" s="230" t="s">
        <v>626</v>
      </c>
      <c r="I853" s="230" t="s">
        <v>608</v>
      </c>
      <c r="J853" s="231">
        <v>71</v>
      </c>
      <c r="K853" s="230" t="s">
        <v>1058</v>
      </c>
      <c r="L853" s="230">
        <v>227501</v>
      </c>
      <c r="M853" s="232">
        <v>18690</v>
      </c>
      <c r="N853" s="230">
        <v>6</v>
      </c>
      <c r="O853" s="163">
        <f t="shared" si="78"/>
        <v>0</v>
      </c>
      <c r="P853" s="163">
        <f t="shared" si="79"/>
        <v>0</v>
      </c>
      <c r="Q853" s="112">
        <v>0</v>
      </c>
    </row>
    <row r="854" spans="1:17" x14ac:dyDescent="0.25">
      <c r="A854" s="166" t="str">
        <f t="shared" si="75"/>
        <v>JOLIVOT1</v>
      </c>
      <c r="B854" s="163">
        <f t="shared" si="76"/>
        <v>1</v>
      </c>
      <c r="F854" s="111" t="str">
        <f t="shared" si="77"/>
        <v>FSGT239605</v>
      </c>
      <c r="G854" s="230" t="s">
        <v>859</v>
      </c>
      <c r="H854" s="230" t="s">
        <v>219</v>
      </c>
      <c r="I854" s="230" t="s">
        <v>608</v>
      </c>
      <c r="J854" s="231">
        <v>71</v>
      </c>
      <c r="K854" s="230" t="s">
        <v>1058</v>
      </c>
      <c r="L854" s="230">
        <v>239605</v>
      </c>
      <c r="M854" s="232">
        <v>27107</v>
      </c>
      <c r="N854" s="230">
        <v>2</v>
      </c>
      <c r="O854" s="163">
        <f t="shared" si="78"/>
        <v>0</v>
      </c>
      <c r="P854" s="163">
        <f t="shared" si="79"/>
        <v>0</v>
      </c>
      <c r="Q854" s="112">
        <v>0</v>
      </c>
    </row>
    <row r="855" spans="1:17" x14ac:dyDescent="0.25">
      <c r="A855" s="166" t="str">
        <f t="shared" si="75"/>
        <v>JOLY1</v>
      </c>
      <c r="B855" s="163">
        <f t="shared" si="76"/>
        <v>1</v>
      </c>
      <c r="F855" s="111" t="str">
        <f t="shared" si="77"/>
        <v>FSGT482886</v>
      </c>
      <c r="G855" s="230" t="s">
        <v>236</v>
      </c>
      <c r="H855" s="230" t="s">
        <v>176</v>
      </c>
      <c r="I855" s="230" t="s">
        <v>624</v>
      </c>
      <c r="J855" s="231">
        <v>71</v>
      </c>
      <c r="K855" s="230" t="s">
        <v>1058</v>
      </c>
      <c r="L855" s="230">
        <v>482886</v>
      </c>
      <c r="M855" s="232">
        <v>30865</v>
      </c>
      <c r="N855" s="230">
        <v>2</v>
      </c>
      <c r="O855" s="163">
        <f t="shared" si="78"/>
        <v>0</v>
      </c>
      <c r="P855" s="163">
        <f t="shared" si="79"/>
        <v>0</v>
      </c>
      <c r="Q855" s="112">
        <v>0</v>
      </c>
    </row>
    <row r="856" spans="1:17" x14ac:dyDescent="0.25">
      <c r="A856" s="166" t="str">
        <f t="shared" si="75"/>
        <v>JOLY2</v>
      </c>
      <c r="B856" s="163">
        <f t="shared" si="76"/>
        <v>2</v>
      </c>
      <c r="F856" s="111" t="str">
        <f t="shared" si="77"/>
        <v>FSGT231196</v>
      </c>
      <c r="G856" s="230" t="s">
        <v>236</v>
      </c>
      <c r="H856" s="230" t="s">
        <v>219</v>
      </c>
      <c r="I856" s="230" t="s">
        <v>621</v>
      </c>
      <c r="J856" s="231">
        <v>71</v>
      </c>
      <c r="K856" s="230" t="s">
        <v>1058</v>
      </c>
      <c r="L856" s="230">
        <v>231196</v>
      </c>
      <c r="M856" s="232">
        <v>27925</v>
      </c>
      <c r="N856" s="230">
        <v>5</v>
      </c>
      <c r="O856" s="163">
        <f t="shared" si="78"/>
        <v>0</v>
      </c>
      <c r="P856" s="163">
        <f t="shared" si="79"/>
        <v>0</v>
      </c>
      <c r="Q856" s="112">
        <v>0</v>
      </c>
    </row>
    <row r="857" spans="1:17" x14ac:dyDescent="0.25">
      <c r="A857" s="166" t="str">
        <f t="shared" si="75"/>
        <v>JOMAIN1</v>
      </c>
      <c r="B857" s="163">
        <f t="shared" si="76"/>
        <v>1</v>
      </c>
      <c r="F857" s="111" t="str">
        <f t="shared" si="77"/>
        <v>FSGT55492658</v>
      </c>
      <c r="G857" s="230" t="s">
        <v>483</v>
      </c>
      <c r="H857" s="230" t="s">
        <v>95</v>
      </c>
      <c r="I857" s="230" t="s">
        <v>618</v>
      </c>
      <c r="J857" s="231">
        <v>71</v>
      </c>
      <c r="K857" s="230" t="s">
        <v>1058</v>
      </c>
      <c r="L857" s="230">
        <v>55492658</v>
      </c>
      <c r="M857" s="232">
        <v>21630</v>
      </c>
      <c r="N857" s="230">
        <v>5</v>
      </c>
      <c r="O857" s="163">
        <f t="shared" si="78"/>
        <v>0</v>
      </c>
      <c r="P857" s="163">
        <f t="shared" si="79"/>
        <v>0</v>
      </c>
      <c r="Q857" s="112">
        <v>0</v>
      </c>
    </row>
    <row r="858" spans="1:17" x14ac:dyDescent="0.25">
      <c r="A858" s="166" t="str">
        <f t="shared" si="75"/>
        <v>JOST1</v>
      </c>
      <c r="B858" s="163">
        <f t="shared" si="76"/>
        <v>1</v>
      </c>
      <c r="F858" s="111" t="str">
        <f t="shared" si="77"/>
        <v>FSGT240996</v>
      </c>
      <c r="G858" s="230" t="s">
        <v>860</v>
      </c>
      <c r="H858" s="230" t="s">
        <v>695</v>
      </c>
      <c r="I858" s="230" t="s">
        <v>621</v>
      </c>
      <c r="J858" s="231">
        <v>71</v>
      </c>
      <c r="K858" s="230" t="s">
        <v>1058</v>
      </c>
      <c r="L858" s="230">
        <v>240996</v>
      </c>
      <c r="M858" s="232">
        <v>25214</v>
      </c>
      <c r="N858" s="230" t="s">
        <v>14</v>
      </c>
      <c r="O858" s="163" t="str">
        <f t="shared" si="78"/>
        <v>F</v>
      </c>
      <c r="P858" s="163">
        <f t="shared" si="79"/>
        <v>0</v>
      </c>
      <c r="Q858" s="112">
        <v>0</v>
      </c>
    </row>
    <row r="859" spans="1:17" x14ac:dyDescent="0.25">
      <c r="A859" s="166" t="str">
        <f t="shared" si="75"/>
        <v>JOT1</v>
      </c>
      <c r="B859" s="163">
        <f t="shared" si="76"/>
        <v>1</v>
      </c>
      <c r="F859" s="111" t="str">
        <f t="shared" si="77"/>
        <v>FSGT430530</v>
      </c>
      <c r="G859" s="230" t="s">
        <v>1492</v>
      </c>
      <c r="H859" s="230" t="s">
        <v>180</v>
      </c>
      <c r="I859" s="230" t="s">
        <v>676</v>
      </c>
      <c r="J859" s="231">
        <v>71</v>
      </c>
      <c r="K859" s="230" t="s">
        <v>1058</v>
      </c>
      <c r="L859" s="230">
        <v>430530</v>
      </c>
      <c r="M859" s="232">
        <v>35492</v>
      </c>
      <c r="N859" s="230">
        <v>5</v>
      </c>
      <c r="O859" s="163">
        <f t="shared" si="78"/>
        <v>0</v>
      </c>
      <c r="P859" s="163">
        <f t="shared" si="79"/>
        <v>0</v>
      </c>
      <c r="Q859" s="112">
        <v>0</v>
      </c>
    </row>
    <row r="860" spans="1:17" x14ac:dyDescent="0.25">
      <c r="A860" s="166" t="str">
        <f t="shared" si="75"/>
        <v>JOUANNE1</v>
      </c>
      <c r="B860" s="163">
        <f t="shared" si="76"/>
        <v>1</v>
      </c>
      <c r="F860" s="111" t="str">
        <f t="shared" si="77"/>
        <v>FSGT304271</v>
      </c>
      <c r="G860" s="230" t="s">
        <v>861</v>
      </c>
      <c r="H860" s="230" t="s">
        <v>256</v>
      </c>
      <c r="I860" s="230" t="s">
        <v>608</v>
      </c>
      <c r="J860" s="231">
        <v>71</v>
      </c>
      <c r="K860" s="230" t="s">
        <v>1058</v>
      </c>
      <c r="L860" s="230">
        <v>304271</v>
      </c>
      <c r="M860" s="232">
        <v>22844</v>
      </c>
      <c r="N860" s="230">
        <v>4</v>
      </c>
      <c r="O860" s="163">
        <f t="shared" si="78"/>
        <v>0</v>
      </c>
      <c r="P860" s="163">
        <f t="shared" si="79"/>
        <v>0</v>
      </c>
      <c r="Q860" s="112">
        <v>0</v>
      </c>
    </row>
    <row r="861" spans="1:17" x14ac:dyDescent="0.25">
      <c r="A861" s="166" t="str">
        <f t="shared" ref="A861:A924" si="80">CONCATENATE(G861,B861)</f>
        <v>JOUBERT1</v>
      </c>
      <c r="B861" s="163">
        <f t="shared" si="76"/>
        <v>1</v>
      </c>
      <c r="F861" s="111" t="str">
        <f t="shared" si="77"/>
        <v>FSGT229038</v>
      </c>
      <c r="G861" s="230" t="s">
        <v>862</v>
      </c>
      <c r="H861" s="230" t="s">
        <v>95</v>
      </c>
      <c r="I861" s="230" t="s">
        <v>621</v>
      </c>
      <c r="J861" s="231">
        <v>71</v>
      </c>
      <c r="K861" s="230" t="s">
        <v>1058</v>
      </c>
      <c r="L861" s="230">
        <v>229038</v>
      </c>
      <c r="M861" s="232">
        <v>16037</v>
      </c>
      <c r="N861" s="230">
        <v>6</v>
      </c>
      <c r="O861" s="163">
        <f t="shared" si="78"/>
        <v>0</v>
      </c>
      <c r="P861" s="163">
        <f t="shared" si="79"/>
        <v>0</v>
      </c>
      <c r="Q861" s="112">
        <v>0</v>
      </c>
    </row>
    <row r="862" spans="1:17" x14ac:dyDescent="0.25">
      <c r="A862" s="166" t="str">
        <f t="shared" si="80"/>
        <v>JOURAVLENKO1</v>
      </c>
      <c r="B862" s="163">
        <f t="shared" si="76"/>
        <v>1</v>
      </c>
      <c r="F862" s="111" t="str">
        <f t="shared" si="77"/>
        <v>FSGT362406</v>
      </c>
      <c r="G862" s="230" t="s">
        <v>1105</v>
      </c>
      <c r="H862" s="230" t="s">
        <v>26</v>
      </c>
      <c r="I862" s="230" t="s">
        <v>608</v>
      </c>
      <c r="J862" s="231">
        <v>71</v>
      </c>
      <c r="K862" s="230" t="s">
        <v>1058</v>
      </c>
      <c r="L862" s="230">
        <v>362406</v>
      </c>
      <c r="M862" s="232">
        <v>26577</v>
      </c>
      <c r="N862" s="230">
        <v>4</v>
      </c>
      <c r="O862" s="163">
        <f t="shared" si="78"/>
        <v>0</v>
      </c>
      <c r="P862" s="163">
        <f t="shared" si="79"/>
        <v>0</v>
      </c>
      <c r="Q862" s="112">
        <v>0</v>
      </c>
    </row>
    <row r="863" spans="1:17" x14ac:dyDescent="0.25">
      <c r="A863" s="166" t="str">
        <f t="shared" si="80"/>
        <v>JURY1</v>
      </c>
      <c r="B863" s="163">
        <f t="shared" si="76"/>
        <v>1</v>
      </c>
      <c r="F863" s="111" t="str">
        <f t="shared" si="77"/>
        <v>FSGT231202</v>
      </c>
      <c r="G863" s="230" t="s">
        <v>457</v>
      </c>
      <c r="H863" s="230" t="s">
        <v>515</v>
      </c>
      <c r="I863" s="230" t="s">
        <v>621</v>
      </c>
      <c r="J863" s="231">
        <v>71</v>
      </c>
      <c r="K863" s="230" t="s">
        <v>1058</v>
      </c>
      <c r="L863" s="230">
        <v>231202</v>
      </c>
      <c r="M863" s="232">
        <v>26394</v>
      </c>
      <c r="N863" s="230">
        <v>5</v>
      </c>
      <c r="O863" s="163">
        <f t="shared" si="78"/>
        <v>0</v>
      </c>
      <c r="P863" s="163">
        <f t="shared" si="79"/>
        <v>0</v>
      </c>
      <c r="Q863" s="112">
        <v>0</v>
      </c>
    </row>
    <row r="864" spans="1:17" x14ac:dyDescent="0.25">
      <c r="A864" s="166" t="str">
        <f t="shared" si="80"/>
        <v>JURY 1</v>
      </c>
      <c r="B864" s="163">
        <f t="shared" si="76"/>
        <v>1</v>
      </c>
      <c r="F864" s="111" t="str">
        <f t="shared" si="77"/>
        <v>FSGT231199</v>
      </c>
      <c r="G864" s="230" t="s">
        <v>1793</v>
      </c>
      <c r="H864" s="230" t="s">
        <v>1794</v>
      </c>
      <c r="I864" s="230" t="s">
        <v>621</v>
      </c>
      <c r="J864" s="231">
        <v>71</v>
      </c>
      <c r="K864" s="230" t="s">
        <v>1058</v>
      </c>
      <c r="L864" s="230">
        <v>231199</v>
      </c>
      <c r="M864" s="232">
        <v>36415</v>
      </c>
      <c r="N864" s="230">
        <v>5</v>
      </c>
      <c r="O864" s="163">
        <f t="shared" si="78"/>
        <v>0</v>
      </c>
      <c r="P864" s="163">
        <f t="shared" si="79"/>
        <v>0</v>
      </c>
      <c r="Q864" s="112">
        <v>0</v>
      </c>
    </row>
    <row r="865" spans="1:17" x14ac:dyDescent="0.25">
      <c r="A865" s="166" t="str">
        <f t="shared" si="80"/>
        <v>JUSSELIN 1</v>
      </c>
      <c r="B865" s="163">
        <f t="shared" si="76"/>
        <v>1</v>
      </c>
      <c r="F865" s="111" t="str">
        <f t="shared" si="77"/>
        <v>FSGT55549631</v>
      </c>
      <c r="G865" s="230" t="s">
        <v>1795</v>
      </c>
      <c r="H865" s="230" t="s">
        <v>1792</v>
      </c>
      <c r="I865" s="230" t="s">
        <v>1666</v>
      </c>
      <c r="J865" s="231">
        <v>71</v>
      </c>
      <c r="K865" s="230" t="s">
        <v>1058</v>
      </c>
      <c r="L865" s="230">
        <v>55549631</v>
      </c>
      <c r="M865" s="232">
        <v>36459</v>
      </c>
      <c r="N865" s="230">
        <v>5</v>
      </c>
      <c r="O865" s="163">
        <f t="shared" si="78"/>
        <v>0</v>
      </c>
      <c r="P865" s="163">
        <f t="shared" si="79"/>
        <v>0</v>
      </c>
      <c r="Q865" s="112">
        <v>0</v>
      </c>
    </row>
    <row r="866" spans="1:17" x14ac:dyDescent="0.25">
      <c r="A866" s="166" t="str">
        <f t="shared" si="80"/>
        <v>KELHAOUI1</v>
      </c>
      <c r="B866" s="163">
        <f t="shared" si="76"/>
        <v>1</v>
      </c>
      <c r="F866" s="111" t="str">
        <f t="shared" si="77"/>
        <v>FSGT232438</v>
      </c>
      <c r="G866" s="230" t="s">
        <v>864</v>
      </c>
      <c r="H866" s="230" t="s">
        <v>865</v>
      </c>
      <c r="I866" s="230" t="s">
        <v>825</v>
      </c>
      <c r="J866" s="231">
        <v>71</v>
      </c>
      <c r="K866" s="230" t="s">
        <v>1058</v>
      </c>
      <c r="L866" s="230">
        <v>232438</v>
      </c>
      <c r="M866" s="232">
        <v>11794</v>
      </c>
      <c r="N866" s="230">
        <v>6</v>
      </c>
      <c r="O866" s="163">
        <f t="shared" si="78"/>
        <v>0</v>
      </c>
      <c r="P866" s="163">
        <f t="shared" si="79"/>
        <v>0</v>
      </c>
      <c r="Q866" s="112">
        <v>0</v>
      </c>
    </row>
    <row r="867" spans="1:17" x14ac:dyDescent="0.25">
      <c r="A867" s="166" t="str">
        <f t="shared" si="80"/>
        <v>KELHAOUI2</v>
      </c>
      <c r="B867" s="163">
        <f t="shared" si="76"/>
        <v>2</v>
      </c>
      <c r="F867" s="111" t="str">
        <f t="shared" si="77"/>
        <v>FSGT54929</v>
      </c>
      <c r="G867" s="230" t="s">
        <v>864</v>
      </c>
      <c r="H867" s="230" t="s">
        <v>866</v>
      </c>
      <c r="I867" s="230" t="s">
        <v>825</v>
      </c>
      <c r="J867" s="231">
        <v>71</v>
      </c>
      <c r="K867" s="230" t="s">
        <v>1058</v>
      </c>
      <c r="L867" s="230">
        <v>54929</v>
      </c>
      <c r="M867" s="232">
        <v>15834</v>
      </c>
      <c r="N867" s="230">
        <v>6</v>
      </c>
      <c r="O867" s="163">
        <f t="shared" si="78"/>
        <v>0</v>
      </c>
      <c r="P867" s="163">
        <f t="shared" si="79"/>
        <v>0</v>
      </c>
      <c r="Q867" s="112">
        <v>0</v>
      </c>
    </row>
    <row r="868" spans="1:17" x14ac:dyDescent="0.25">
      <c r="A868" s="166" t="str">
        <f t="shared" si="80"/>
        <v>KIFFEL1</v>
      </c>
      <c r="B868" s="163">
        <f t="shared" si="76"/>
        <v>1</v>
      </c>
      <c r="F868" s="111" t="str">
        <f t="shared" si="77"/>
        <v>FSGT229875</v>
      </c>
      <c r="G868" s="230" t="s">
        <v>1493</v>
      </c>
      <c r="H868" s="230" t="s">
        <v>125</v>
      </c>
      <c r="I868" s="230" t="s">
        <v>624</v>
      </c>
      <c r="J868" s="231">
        <v>71</v>
      </c>
      <c r="K868" s="230" t="s">
        <v>1058</v>
      </c>
      <c r="L868" s="230">
        <v>229875</v>
      </c>
      <c r="M868" s="232">
        <v>21047</v>
      </c>
      <c r="N868" s="230">
        <v>5</v>
      </c>
      <c r="O868" s="163">
        <f t="shared" si="78"/>
        <v>0</v>
      </c>
      <c r="P868" s="163">
        <f t="shared" si="79"/>
        <v>0</v>
      </c>
      <c r="Q868" s="112">
        <v>0</v>
      </c>
    </row>
    <row r="869" spans="1:17" x14ac:dyDescent="0.25">
      <c r="A869" s="166" t="str">
        <f t="shared" si="80"/>
        <v>KOCZANSKI1</v>
      </c>
      <c r="B869" s="163">
        <f t="shared" si="76"/>
        <v>1</v>
      </c>
      <c r="F869" s="111" t="str">
        <f t="shared" si="77"/>
        <v>FSGT230021</v>
      </c>
      <c r="G869" s="230" t="s">
        <v>867</v>
      </c>
      <c r="H869" s="230" t="s">
        <v>868</v>
      </c>
      <c r="I869" s="230" t="s">
        <v>678</v>
      </c>
      <c r="J869" s="231">
        <v>71</v>
      </c>
      <c r="K869" s="230" t="s">
        <v>1058</v>
      </c>
      <c r="L869" s="230">
        <v>230021</v>
      </c>
      <c r="M869" s="232">
        <v>15382</v>
      </c>
      <c r="N869" s="230">
        <v>6</v>
      </c>
      <c r="O869" s="163">
        <f t="shared" si="78"/>
        <v>0</v>
      </c>
      <c r="P869" s="163">
        <f t="shared" si="79"/>
        <v>0</v>
      </c>
      <c r="Q869" s="112">
        <v>0</v>
      </c>
    </row>
    <row r="870" spans="1:17" x14ac:dyDescent="0.25">
      <c r="A870" s="166" t="str">
        <f t="shared" si="80"/>
        <v>KUNTZ1</v>
      </c>
      <c r="B870" s="163">
        <f t="shared" si="76"/>
        <v>1</v>
      </c>
      <c r="F870" s="111" t="str">
        <f t="shared" si="77"/>
        <v>FSGT55480510</v>
      </c>
      <c r="G870" s="230" t="s">
        <v>869</v>
      </c>
      <c r="H870" s="230" t="s">
        <v>181</v>
      </c>
      <c r="I870" s="230" t="s">
        <v>639</v>
      </c>
      <c r="J870" s="231">
        <v>71</v>
      </c>
      <c r="K870" s="230" t="s">
        <v>1058</v>
      </c>
      <c r="L870" s="230">
        <v>55480510</v>
      </c>
      <c r="M870" s="232">
        <v>26236</v>
      </c>
      <c r="N870" s="230">
        <v>1</v>
      </c>
      <c r="O870" s="163">
        <f t="shared" si="78"/>
        <v>0</v>
      </c>
      <c r="P870" s="163">
        <f t="shared" si="79"/>
        <v>0</v>
      </c>
      <c r="Q870" s="112">
        <v>0</v>
      </c>
    </row>
    <row r="871" spans="1:17" x14ac:dyDescent="0.25">
      <c r="A871" s="166" t="str">
        <f t="shared" si="80"/>
        <v>LABAT1</v>
      </c>
      <c r="B871" s="163">
        <f t="shared" si="76"/>
        <v>1</v>
      </c>
      <c r="F871" s="111" t="str">
        <f t="shared" si="77"/>
        <v>FSGT240994</v>
      </c>
      <c r="G871" s="230" t="s">
        <v>870</v>
      </c>
      <c r="H871" s="230" t="s">
        <v>520</v>
      </c>
      <c r="I871" s="230" t="s">
        <v>621</v>
      </c>
      <c r="J871" s="231">
        <v>71</v>
      </c>
      <c r="K871" s="230" t="s">
        <v>1058</v>
      </c>
      <c r="L871" s="230">
        <v>240994</v>
      </c>
      <c r="M871" s="232">
        <v>20015</v>
      </c>
      <c r="N871" s="230">
        <v>5</v>
      </c>
      <c r="O871" s="163">
        <f t="shared" si="78"/>
        <v>0</v>
      </c>
      <c r="P871" s="163">
        <f t="shared" si="79"/>
        <v>0</v>
      </c>
      <c r="Q871" s="112">
        <v>0</v>
      </c>
    </row>
    <row r="872" spans="1:17" x14ac:dyDescent="0.25">
      <c r="A872" s="166" t="str">
        <f t="shared" si="80"/>
        <v>LABOUREAU1</v>
      </c>
      <c r="B872" s="163">
        <f t="shared" si="76"/>
        <v>1</v>
      </c>
      <c r="F872" s="111" t="str">
        <f t="shared" si="77"/>
        <v>FSGT230715</v>
      </c>
      <c r="G872" s="230" t="s">
        <v>871</v>
      </c>
      <c r="H872" s="230" t="s">
        <v>732</v>
      </c>
      <c r="I872" s="230" t="s">
        <v>614</v>
      </c>
      <c r="J872" s="231">
        <v>71</v>
      </c>
      <c r="K872" s="230" t="s">
        <v>1058</v>
      </c>
      <c r="L872" s="230">
        <v>230715</v>
      </c>
      <c r="M872" s="232">
        <v>17024</v>
      </c>
      <c r="N872" s="230">
        <v>6</v>
      </c>
      <c r="O872" s="163">
        <f t="shared" si="78"/>
        <v>0</v>
      </c>
      <c r="P872" s="163">
        <f t="shared" si="79"/>
        <v>0</v>
      </c>
      <c r="Q872" s="112">
        <v>0</v>
      </c>
    </row>
    <row r="873" spans="1:17" x14ac:dyDescent="0.25">
      <c r="A873" s="166" t="str">
        <f t="shared" si="80"/>
        <v>LABOURIAUX1</v>
      </c>
      <c r="B873" s="163">
        <f t="shared" si="76"/>
        <v>1</v>
      </c>
      <c r="F873" s="111" t="str">
        <f t="shared" si="77"/>
        <v>FSGT370943</v>
      </c>
      <c r="G873" s="230" t="s">
        <v>872</v>
      </c>
      <c r="H873" s="230" t="s">
        <v>95</v>
      </c>
      <c r="I873" s="230" t="s">
        <v>678</v>
      </c>
      <c r="J873" s="231">
        <v>71</v>
      </c>
      <c r="K873" s="230" t="s">
        <v>1058</v>
      </c>
      <c r="L873" s="230">
        <v>370943</v>
      </c>
      <c r="M873" s="232">
        <v>17617</v>
      </c>
      <c r="N873" s="230">
        <v>6</v>
      </c>
      <c r="O873" s="163">
        <f t="shared" si="78"/>
        <v>0</v>
      </c>
      <c r="P873" s="163">
        <f t="shared" si="79"/>
        <v>0</v>
      </c>
      <c r="Q873" s="112">
        <v>0</v>
      </c>
    </row>
    <row r="874" spans="1:17" x14ac:dyDescent="0.25">
      <c r="A874" s="166" t="str">
        <f t="shared" si="80"/>
        <v>LAC1</v>
      </c>
      <c r="B874" s="163">
        <f t="shared" si="76"/>
        <v>1</v>
      </c>
      <c r="F874" s="111" t="str">
        <f t="shared" si="77"/>
        <v>FSGT494547</v>
      </c>
      <c r="G874" s="230" t="s">
        <v>1494</v>
      </c>
      <c r="H874" s="230" t="s">
        <v>1720</v>
      </c>
      <c r="I874" s="230" t="s">
        <v>1414</v>
      </c>
      <c r="J874" s="231">
        <v>71</v>
      </c>
      <c r="K874" s="230" t="s">
        <v>1058</v>
      </c>
      <c r="L874" s="230">
        <v>494547</v>
      </c>
      <c r="M874" s="232">
        <v>35326</v>
      </c>
      <c r="N874" s="230">
        <v>2</v>
      </c>
      <c r="O874" s="163">
        <f t="shared" si="78"/>
        <v>0</v>
      </c>
      <c r="P874" s="163">
        <f t="shared" si="79"/>
        <v>0</v>
      </c>
      <c r="Q874" s="112">
        <v>0</v>
      </c>
    </row>
    <row r="875" spans="1:17" x14ac:dyDescent="0.25">
      <c r="A875" s="166" t="str">
        <f t="shared" si="80"/>
        <v>LAC2</v>
      </c>
      <c r="B875" s="163">
        <f t="shared" si="76"/>
        <v>2</v>
      </c>
      <c r="F875" s="111" t="str">
        <f t="shared" si="77"/>
        <v>FSGT494548</v>
      </c>
      <c r="G875" s="230" t="s">
        <v>1494</v>
      </c>
      <c r="H875" s="230" t="s">
        <v>17</v>
      </c>
      <c r="I875" s="230" t="s">
        <v>1414</v>
      </c>
      <c r="J875" s="231">
        <v>71</v>
      </c>
      <c r="K875" s="230" t="s">
        <v>1058</v>
      </c>
      <c r="L875" s="230">
        <v>494548</v>
      </c>
      <c r="M875" s="232">
        <v>24631</v>
      </c>
      <c r="N875" s="230">
        <v>2</v>
      </c>
      <c r="O875" s="163">
        <f t="shared" si="78"/>
        <v>0</v>
      </c>
      <c r="P875" s="163">
        <f t="shared" si="79"/>
        <v>0</v>
      </c>
      <c r="Q875" s="112">
        <v>0</v>
      </c>
    </row>
    <row r="876" spans="1:17" x14ac:dyDescent="0.25">
      <c r="A876" s="166" t="str">
        <f t="shared" si="80"/>
        <v>LACASSAGNE1</v>
      </c>
      <c r="B876" s="163">
        <f t="shared" si="76"/>
        <v>1</v>
      </c>
      <c r="F876" s="111" t="str">
        <f t="shared" si="77"/>
        <v>FSGT228171</v>
      </c>
      <c r="G876" s="230" t="s">
        <v>873</v>
      </c>
      <c r="H876" s="230" t="s">
        <v>139</v>
      </c>
      <c r="I876" s="230" t="s">
        <v>611</v>
      </c>
      <c r="J876" s="231">
        <v>71</v>
      </c>
      <c r="K876" s="230" t="s">
        <v>1058</v>
      </c>
      <c r="L876" s="230">
        <v>228171</v>
      </c>
      <c r="M876" s="232">
        <v>17906</v>
      </c>
      <c r="N876" s="230">
        <v>6</v>
      </c>
      <c r="O876" s="163">
        <f t="shared" si="78"/>
        <v>0</v>
      </c>
      <c r="P876" s="163">
        <f t="shared" si="79"/>
        <v>0</v>
      </c>
      <c r="Q876" s="112">
        <v>0</v>
      </c>
    </row>
    <row r="877" spans="1:17" x14ac:dyDescent="0.25">
      <c r="A877" s="166" t="str">
        <f t="shared" si="80"/>
        <v>LACOMBE1</v>
      </c>
      <c r="B877" s="163">
        <f t="shared" si="76"/>
        <v>1</v>
      </c>
      <c r="F877" s="111" t="str">
        <f t="shared" si="77"/>
        <v>FSGT66741</v>
      </c>
      <c r="G877" s="230" t="s">
        <v>1495</v>
      </c>
      <c r="H877" s="230" t="s">
        <v>520</v>
      </c>
      <c r="I877" s="230" t="s">
        <v>1396</v>
      </c>
      <c r="J877" s="231">
        <v>71</v>
      </c>
      <c r="K877" s="230" t="s">
        <v>1058</v>
      </c>
      <c r="L877" s="230">
        <v>66741</v>
      </c>
      <c r="M877" s="232">
        <v>24070</v>
      </c>
      <c r="N877" s="230">
        <v>5</v>
      </c>
      <c r="O877" s="163">
        <f t="shared" si="78"/>
        <v>0</v>
      </c>
      <c r="P877" s="163">
        <f t="shared" si="79"/>
        <v>0</v>
      </c>
      <c r="Q877" s="112">
        <v>0</v>
      </c>
    </row>
    <row r="878" spans="1:17" x14ac:dyDescent="0.25">
      <c r="A878" s="166" t="str">
        <f t="shared" si="80"/>
        <v>LACOMBRE1</v>
      </c>
      <c r="B878" s="163">
        <f t="shared" si="76"/>
        <v>1</v>
      </c>
      <c r="F878" s="111" t="str">
        <f t="shared" si="77"/>
        <v>FSGT307644</v>
      </c>
      <c r="G878" s="230" t="s">
        <v>1496</v>
      </c>
      <c r="H878" s="230" t="s">
        <v>44</v>
      </c>
      <c r="I878" s="230" t="s">
        <v>1403</v>
      </c>
      <c r="J878" s="231">
        <v>71</v>
      </c>
      <c r="K878" s="230" t="s">
        <v>1058</v>
      </c>
      <c r="L878" s="230">
        <v>307644</v>
      </c>
      <c r="M878" s="232">
        <v>29426</v>
      </c>
      <c r="N878" s="230">
        <v>3</v>
      </c>
      <c r="O878" s="163">
        <f t="shared" si="78"/>
        <v>0</v>
      </c>
      <c r="P878" s="163">
        <f t="shared" si="79"/>
        <v>0</v>
      </c>
      <c r="Q878" s="112">
        <v>0</v>
      </c>
    </row>
    <row r="879" spans="1:17" x14ac:dyDescent="0.25">
      <c r="A879" s="166" t="str">
        <f t="shared" si="80"/>
        <v>LAFOUGE1</v>
      </c>
      <c r="B879" s="163">
        <f t="shared" si="76"/>
        <v>1</v>
      </c>
      <c r="F879" s="111" t="str">
        <f t="shared" si="77"/>
        <v>FSGT55544868</v>
      </c>
      <c r="G879" s="230" t="s">
        <v>1670</v>
      </c>
      <c r="H879" s="230" t="s">
        <v>1466</v>
      </c>
      <c r="I879" s="230" t="s">
        <v>1666</v>
      </c>
      <c r="J879" s="231">
        <v>71</v>
      </c>
      <c r="K879" s="230" t="s">
        <v>1058</v>
      </c>
      <c r="L879" s="230">
        <v>55544868</v>
      </c>
      <c r="M879" s="232">
        <v>36933</v>
      </c>
      <c r="N879" s="230" t="s">
        <v>4</v>
      </c>
      <c r="O879" s="163">
        <f t="shared" si="78"/>
        <v>0</v>
      </c>
      <c r="P879" s="163" t="str">
        <f t="shared" si="79"/>
        <v>M</v>
      </c>
      <c r="Q879" s="112">
        <v>0</v>
      </c>
    </row>
    <row r="880" spans="1:17" x14ac:dyDescent="0.25">
      <c r="A880" s="166" t="str">
        <f t="shared" si="80"/>
        <v>LAFOY1</v>
      </c>
      <c r="B880" s="163">
        <f t="shared" si="76"/>
        <v>1</v>
      </c>
      <c r="F880" s="111" t="str">
        <f t="shared" si="77"/>
        <v>FSGT302169</v>
      </c>
      <c r="G880" s="230" t="s">
        <v>1497</v>
      </c>
      <c r="H880" s="230" t="s">
        <v>158</v>
      </c>
      <c r="I880" s="230" t="s">
        <v>1392</v>
      </c>
      <c r="J880" s="231">
        <v>71</v>
      </c>
      <c r="K880" s="230" t="s">
        <v>1058</v>
      </c>
      <c r="L880" s="230">
        <v>302169</v>
      </c>
      <c r="M880" s="232">
        <v>23526</v>
      </c>
      <c r="N880" s="230">
        <v>2</v>
      </c>
      <c r="O880" s="163">
        <f t="shared" si="78"/>
        <v>0</v>
      </c>
      <c r="P880" s="163">
        <f t="shared" si="79"/>
        <v>0</v>
      </c>
      <c r="Q880" s="112">
        <v>0</v>
      </c>
    </row>
    <row r="881" spans="1:17" x14ac:dyDescent="0.25">
      <c r="A881" s="166" t="str">
        <f t="shared" si="80"/>
        <v>LAGRANGE1</v>
      </c>
      <c r="B881" s="163">
        <f t="shared" si="76"/>
        <v>1</v>
      </c>
      <c r="F881" s="111" t="str">
        <f t="shared" si="77"/>
        <v>FSGT237356</v>
      </c>
      <c r="G881" s="230" t="s">
        <v>874</v>
      </c>
      <c r="H881" s="230" t="s">
        <v>101</v>
      </c>
      <c r="I881" s="230" t="s">
        <v>608</v>
      </c>
      <c r="J881" s="231">
        <v>71</v>
      </c>
      <c r="K881" s="230" t="s">
        <v>1058</v>
      </c>
      <c r="L881" s="230">
        <v>237356</v>
      </c>
      <c r="M881" s="232">
        <v>14629</v>
      </c>
      <c r="N881" s="230">
        <v>6</v>
      </c>
      <c r="O881" s="163">
        <f t="shared" si="78"/>
        <v>0</v>
      </c>
      <c r="P881" s="163">
        <f t="shared" si="79"/>
        <v>0</v>
      </c>
      <c r="Q881" s="112">
        <v>0</v>
      </c>
    </row>
    <row r="882" spans="1:17" x14ac:dyDescent="0.25">
      <c r="A882" s="166" t="str">
        <f t="shared" si="80"/>
        <v>LAGRESLE1</v>
      </c>
      <c r="B882" s="163">
        <f t="shared" si="76"/>
        <v>1</v>
      </c>
      <c r="F882" s="111" t="str">
        <f t="shared" si="77"/>
        <v>FSGT308623</v>
      </c>
      <c r="G882" s="230" t="s">
        <v>1106</v>
      </c>
      <c r="H882" s="230" t="s">
        <v>139</v>
      </c>
      <c r="I882" s="230" t="s">
        <v>616</v>
      </c>
      <c r="J882" s="231">
        <v>71</v>
      </c>
      <c r="K882" s="230" t="s">
        <v>1058</v>
      </c>
      <c r="L882" s="230">
        <v>308623</v>
      </c>
      <c r="M882" s="232">
        <v>21445</v>
      </c>
      <c r="N882" s="230">
        <v>5</v>
      </c>
      <c r="O882" s="163">
        <f t="shared" si="78"/>
        <v>0</v>
      </c>
      <c r="P882" s="163">
        <f t="shared" si="79"/>
        <v>0</v>
      </c>
      <c r="Q882" s="112">
        <v>0</v>
      </c>
    </row>
    <row r="883" spans="1:17" x14ac:dyDescent="0.25">
      <c r="A883" s="166" t="str">
        <f t="shared" si="80"/>
        <v>LAMALLE1</v>
      </c>
      <c r="B883" s="163">
        <f t="shared" si="76"/>
        <v>1</v>
      </c>
      <c r="F883" s="111" t="str">
        <f t="shared" si="77"/>
        <v>FSGT231899</v>
      </c>
      <c r="G883" s="230" t="s">
        <v>875</v>
      </c>
      <c r="H883" s="230" t="s">
        <v>31</v>
      </c>
      <c r="I883" s="230" t="s">
        <v>608</v>
      </c>
      <c r="J883" s="231">
        <v>71</v>
      </c>
      <c r="K883" s="230" t="s">
        <v>1058</v>
      </c>
      <c r="L883" s="230">
        <v>231899</v>
      </c>
      <c r="M883" s="232">
        <v>17820</v>
      </c>
      <c r="N883" s="230">
        <v>6</v>
      </c>
      <c r="O883" s="163">
        <f t="shared" si="78"/>
        <v>0</v>
      </c>
      <c r="P883" s="163">
        <f t="shared" si="79"/>
        <v>0</v>
      </c>
      <c r="Q883" s="112">
        <v>0</v>
      </c>
    </row>
    <row r="884" spans="1:17" x14ac:dyDescent="0.25">
      <c r="A884" s="166" t="str">
        <f t="shared" si="80"/>
        <v>LAMALLE2</v>
      </c>
      <c r="B884" s="163">
        <f t="shared" si="76"/>
        <v>2</v>
      </c>
      <c r="F884" s="111" t="str">
        <f t="shared" si="77"/>
        <v>FSGT229917</v>
      </c>
      <c r="G884" s="230" t="s">
        <v>875</v>
      </c>
      <c r="H884" s="230" t="s">
        <v>934</v>
      </c>
      <c r="I884" s="230" t="s">
        <v>668</v>
      </c>
      <c r="J884" s="231">
        <v>71</v>
      </c>
      <c r="K884" s="230" t="s">
        <v>1058</v>
      </c>
      <c r="L884" s="230">
        <v>229917</v>
      </c>
      <c r="M884" s="232">
        <v>27783</v>
      </c>
      <c r="N884" s="230">
        <v>5</v>
      </c>
      <c r="O884" s="163">
        <f t="shared" si="78"/>
        <v>0</v>
      </c>
      <c r="P884" s="163">
        <f t="shared" si="79"/>
        <v>0</v>
      </c>
      <c r="Q884" s="112">
        <v>0</v>
      </c>
    </row>
    <row r="885" spans="1:17" x14ac:dyDescent="0.25">
      <c r="A885" s="166" t="str">
        <f t="shared" si="80"/>
        <v>LAMALLE3</v>
      </c>
      <c r="B885" s="163">
        <f t="shared" si="76"/>
        <v>3</v>
      </c>
      <c r="F885" s="111" t="str">
        <f t="shared" si="77"/>
        <v>FSGT229316</v>
      </c>
      <c r="G885" s="230" t="s">
        <v>875</v>
      </c>
      <c r="H885" s="230" t="s">
        <v>27</v>
      </c>
      <c r="I885" s="230" t="s">
        <v>668</v>
      </c>
      <c r="J885" s="231">
        <v>71</v>
      </c>
      <c r="K885" s="230" t="s">
        <v>1058</v>
      </c>
      <c r="L885" s="230">
        <v>229316</v>
      </c>
      <c r="M885" s="232">
        <v>23445</v>
      </c>
      <c r="N885" s="230">
        <v>3</v>
      </c>
      <c r="O885" s="163">
        <f t="shared" si="78"/>
        <v>0</v>
      </c>
      <c r="P885" s="163">
        <f t="shared" si="79"/>
        <v>0</v>
      </c>
      <c r="Q885" s="112">
        <v>0</v>
      </c>
    </row>
    <row r="886" spans="1:17" x14ac:dyDescent="0.25">
      <c r="A886" s="166" t="str">
        <f t="shared" si="80"/>
        <v>LAMETERY1</v>
      </c>
      <c r="B886" s="163">
        <f t="shared" si="76"/>
        <v>1</v>
      </c>
      <c r="F886" s="111" t="str">
        <f t="shared" si="77"/>
        <v>FSGT226810</v>
      </c>
      <c r="G886" s="230" t="s">
        <v>1498</v>
      </c>
      <c r="H886" s="230" t="s">
        <v>256</v>
      </c>
      <c r="I886" s="230" t="s">
        <v>676</v>
      </c>
      <c r="J886" s="231">
        <v>71</v>
      </c>
      <c r="K886" s="230" t="s">
        <v>1058</v>
      </c>
      <c r="L886" s="230">
        <v>226810</v>
      </c>
      <c r="M886" s="232">
        <v>23267</v>
      </c>
      <c r="N886" s="230">
        <v>2</v>
      </c>
      <c r="O886" s="163">
        <f t="shared" si="78"/>
        <v>0</v>
      </c>
      <c r="P886" s="163">
        <f t="shared" si="79"/>
        <v>0</v>
      </c>
      <c r="Q886" s="112">
        <v>0</v>
      </c>
    </row>
    <row r="887" spans="1:17" x14ac:dyDescent="0.25">
      <c r="A887" s="166" t="str">
        <f t="shared" si="80"/>
        <v>LANDRE1</v>
      </c>
      <c r="B887" s="163">
        <f t="shared" si="76"/>
        <v>1</v>
      </c>
      <c r="F887" s="111" t="str">
        <f t="shared" si="77"/>
        <v>FSGT228599</v>
      </c>
      <c r="G887" s="230" t="s">
        <v>876</v>
      </c>
      <c r="H887" s="230" t="s">
        <v>661</v>
      </c>
      <c r="I887" s="230" t="s">
        <v>608</v>
      </c>
      <c r="J887" s="231">
        <v>71</v>
      </c>
      <c r="K887" s="230" t="s">
        <v>1058</v>
      </c>
      <c r="L887" s="230">
        <v>228599</v>
      </c>
      <c r="M887" s="232">
        <v>28758</v>
      </c>
      <c r="N887" s="230" t="s">
        <v>14</v>
      </c>
      <c r="O887" s="163" t="str">
        <f t="shared" si="78"/>
        <v>F</v>
      </c>
      <c r="P887" s="163">
        <f t="shared" si="79"/>
        <v>0</v>
      </c>
      <c r="Q887" s="112">
        <v>0</v>
      </c>
    </row>
    <row r="888" spans="1:17" x14ac:dyDescent="0.25">
      <c r="A888" s="166" t="str">
        <f t="shared" si="80"/>
        <v>LANDRE2</v>
      </c>
      <c r="B888" s="163">
        <f t="shared" si="76"/>
        <v>2</v>
      </c>
      <c r="F888" s="111" t="str">
        <f t="shared" si="77"/>
        <v>FSGT228600</v>
      </c>
      <c r="G888" s="230" t="s">
        <v>876</v>
      </c>
      <c r="H888" s="230" t="s">
        <v>219</v>
      </c>
      <c r="I888" s="230" t="s">
        <v>608</v>
      </c>
      <c r="J888" s="231">
        <v>71</v>
      </c>
      <c r="K888" s="230" t="s">
        <v>1058</v>
      </c>
      <c r="L888" s="230">
        <v>228600</v>
      </c>
      <c r="M888" s="232">
        <v>27713</v>
      </c>
      <c r="N888" s="230">
        <v>1</v>
      </c>
      <c r="O888" s="163">
        <f t="shared" si="78"/>
        <v>0</v>
      </c>
      <c r="P888" s="163">
        <f t="shared" si="79"/>
        <v>0</v>
      </c>
      <c r="Q888" s="112">
        <v>0</v>
      </c>
    </row>
    <row r="889" spans="1:17" x14ac:dyDescent="0.25">
      <c r="A889" s="166" t="str">
        <f t="shared" si="80"/>
        <v>LANORE1</v>
      </c>
      <c r="B889" s="163">
        <f t="shared" si="76"/>
        <v>1</v>
      </c>
      <c r="F889" s="111" t="str">
        <f t="shared" si="77"/>
        <v>FSGT241886</v>
      </c>
      <c r="G889" s="230" t="s">
        <v>1499</v>
      </c>
      <c r="H889" s="230" t="s">
        <v>218</v>
      </c>
      <c r="I889" s="230" t="s">
        <v>611</v>
      </c>
      <c r="J889" s="231">
        <v>71</v>
      </c>
      <c r="K889" s="230" t="s">
        <v>1058</v>
      </c>
      <c r="L889" s="230">
        <v>241886</v>
      </c>
      <c r="M889" s="232">
        <v>30072</v>
      </c>
      <c r="N889" s="230">
        <v>2</v>
      </c>
      <c r="O889" s="163">
        <f t="shared" si="78"/>
        <v>0</v>
      </c>
      <c r="P889" s="163">
        <f t="shared" si="79"/>
        <v>0</v>
      </c>
      <c r="Q889" s="112">
        <v>0</v>
      </c>
    </row>
    <row r="890" spans="1:17" x14ac:dyDescent="0.25">
      <c r="A890" s="166" t="str">
        <f t="shared" si="80"/>
        <v>LAREURE1</v>
      </c>
      <c r="B890" s="163">
        <f t="shared" si="76"/>
        <v>1</v>
      </c>
      <c r="F890" s="111" t="str">
        <f t="shared" si="77"/>
        <v>FSGT55483048</v>
      </c>
      <c r="G890" s="230" t="s">
        <v>243</v>
      </c>
      <c r="H890" s="230" t="s">
        <v>1671</v>
      </c>
      <c r="I890" s="230" t="s">
        <v>632</v>
      </c>
      <c r="J890" s="231">
        <v>71</v>
      </c>
      <c r="K890" s="230" t="s">
        <v>1058</v>
      </c>
      <c r="L890" s="230">
        <v>55483048</v>
      </c>
      <c r="M890" s="232">
        <v>32214</v>
      </c>
      <c r="N890" s="230">
        <v>4</v>
      </c>
      <c r="O890" s="163">
        <f t="shared" si="78"/>
        <v>0</v>
      </c>
      <c r="P890" s="163">
        <f t="shared" si="79"/>
        <v>0</v>
      </c>
      <c r="Q890" s="112">
        <v>0</v>
      </c>
    </row>
    <row r="891" spans="1:17" x14ac:dyDescent="0.25">
      <c r="A891" s="166" t="str">
        <f t="shared" si="80"/>
        <v>LARIEPE1</v>
      </c>
      <c r="B891" s="163">
        <f t="shared" si="76"/>
        <v>1</v>
      </c>
      <c r="F891" s="111" t="str">
        <f t="shared" si="77"/>
        <v>FSGT231900</v>
      </c>
      <c r="G891" s="230" t="s">
        <v>1500</v>
      </c>
      <c r="H891" s="230" t="s">
        <v>213</v>
      </c>
      <c r="I891" s="230" t="s">
        <v>608</v>
      </c>
      <c r="J891" s="231">
        <v>71</v>
      </c>
      <c r="K891" s="230" t="s">
        <v>1058</v>
      </c>
      <c r="L891" s="230">
        <v>231900</v>
      </c>
      <c r="M891" s="232">
        <v>21125</v>
      </c>
      <c r="N891" s="230">
        <v>5</v>
      </c>
      <c r="O891" s="163">
        <f t="shared" si="78"/>
        <v>0</v>
      </c>
      <c r="P891" s="163">
        <f t="shared" si="79"/>
        <v>0</v>
      </c>
      <c r="Q891" s="112">
        <v>0</v>
      </c>
    </row>
    <row r="892" spans="1:17" x14ac:dyDescent="0.25">
      <c r="A892" s="166" t="str">
        <f t="shared" si="80"/>
        <v>LAROZZE FRANCEZAT1</v>
      </c>
      <c r="B892" s="163">
        <f t="shared" si="76"/>
        <v>1</v>
      </c>
      <c r="F892" s="111" t="str">
        <f t="shared" si="77"/>
        <v>FSGT55541492</v>
      </c>
      <c r="G892" s="230" t="s">
        <v>1796</v>
      </c>
      <c r="H892" s="230" t="s">
        <v>1797</v>
      </c>
      <c r="I892" s="230" t="s">
        <v>639</v>
      </c>
      <c r="J892" s="231">
        <v>71</v>
      </c>
      <c r="K892" s="230" t="s">
        <v>1058</v>
      </c>
      <c r="L892" s="230">
        <v>55541492</v>
      </c>
      <c r="M892" s="232">
        <v>36058</v>
      </c>
      <c r="N892" s="230">
        <v>5</v>
      </c>
      <c r="O892" s="163">
        <f t="shared" si="78"/>
        <v>0</v>
      </c>
      <c r="P892" s="163">
        <f t="shared" si="79"/>
        <v>0</v>
      </c>
      <c r="Q892" s="112">
        <v>0</v>
      </c>
    </row>
    <row r="893" spans="1:17" x14ac:dyDescent="0.25">
      <c r="A893" s="166" t="str">
        <f t="shared" si="80"/>
        <v>LARTAUT1</v>
      </c>
      <c r="B893" s="163">
        <f t="shared" si="76"/>
        <v>1</v>
      </c>
      <c r="F893" s="111" t="str">
        <f t="shared" si="77"/>
        <v>FSGT230646</v>
      </c>
      <c r="G893" s="230" t="s">
        <v>1501</v>
      </c>
      <c r="H893" s="230" t="s">
        <v>59</v>
      </c>
      <c r="I893" s="230" t="s">
        <v>624</v>
      </c>
      <c r="J893" s="231">
        <v>71</v>
      </c>
      <c r="K893" s="230" t="s">
        <v>1058</v>
      </c>
      <c r="L893" s="230">
        <v>230646</v>
      </c>
      <c r="M893" s="232">
        <v>23551</v>
      </c>
      <c r="N893" s="230">
        <v>4</v>
      </c>
      <c r="O893" s="163">
        <f t="shared" si="78"/>
        <v>0</v>
      </c>
      <c r="P893" s="163">
        <f t="shared" si="79"/>
        <v>0</v>
      </c>
      <c r="Q893" s="112">
        <v>0</v>
      </c>
    </row>
    <row r="894" spans="1:17" x14ac:dyDescent="0.25">
      <c r="A894" s="166" t="str">
        <f t="shared" si="80"/>
        <v>LARUE1</v>
      </c>
      <c r="B894" s="163">
        <f t="shared" si="76"/>
        <v>1</v>
      </c>
      <c r="F894" s="111" t="str">
        <f t="shared" si="77"/>
        <v>FSGT238952</v>
      </c>
      <c r="G894" s="230" t="s">
        <v>1107</v>
      </c>
      <c r="H894" s="230" t="s">
        <v>202</v>
      </c>
      <c r="I894" s="230" t="s">
        <v>618</v>
      </c>
      <c r="J894" s="231">
        <v>71</v>
      </c>
      <c r="K894" s="230" t="s">
        <v>1058</v>
      </c>
      <c r="L894" s="230">
        <v>238952</v>
      </c>
      <c r="M894" s="232">
        <v>20100</v>
      </c>
      <c r="N894" s="230">
        <v>5</v>
      </c>
      <c r="O894" s="163">
        <f t="shared" si="78"/>
        <v>0</v>
      </c>
      <c r="P894" s="163">
        <f t="shared" si="79"/>
        <v>0</v>
      </c>
      <c r="Q894" s="112">
        <v>0</v>
      </c>
    </row>
    <row r="895" spans="1:17" x14ac:dyDescent="0.25">
      <c r="A895" s="166" t="str">
        <f t="shared" si="80"/>
        <v>LATRECHE1</v>
      </c>
      <c r="B895" s="163">
        <f t="shared" si="76"/>
        <v>1</v>
      </c>
      <c r="F895" s="111" t="str">
        <f t="shared" si="77"/>
        <v>FSGT487597</v>
      </c>
      <c r="G895" s="230" t="s">
        <v>878</v>
      </c>
      <c r="H895" s="230" t="s">
        <v>59</v>
      </c>
      <c r="I895" s="230" t="s">
        <v>624</v>
      </c>
      <c r="J895" s="231">
        <v>71</v>
      </c>
      <c r="K895" s="230" t="s">
        <v>1058</v>
      </c>
      <c r="L895" s="230">
        <v>487597</v>
      </c>
      <c r="M895" s="232">
        <v>31158</v>
      </c>
      <c r="N895" s="230">
        <v>3</v>
      </c>
      <c r="O895" s="163">
        <f t="shared" si="78"/>
        <v>0</v>
      </c>
      <c r="P895" s="163">
        <f t="shared" si="79"/>
        <v>0</v>
      </c>
      <c r="Q895" s="112">
        <v>0</v>
      </c>
    </row>
    <row r="896" spans="1:17" x14ac:dyDescent="0.25">
      <c r="A896" s="166" t="str">
        <f t="shared" si="80"/>
        <v>LAURENTI1</v>
      </c>
      <c r="B896" s="163">
        <f t="shared" si="76"/>
        <v>1</v>
      </c>
      <c r="F896" s="111" t="str">
        <f t="shared" si="77"/>
        <v>FSGT498649</v>
      </c>
      <c r="G896" s="230" t="s">
        <v>879</v>
      </c>
      <c r="H896" s="230" t="s">
        <v>675</v>
      </c>
      <c r="I896" s="230" t="s">
        <v>608</v>
      </c>
      <c r="J896" s="231">
        <v>71</v>
      </c>
      <c r="K896" s="230" t="s">
        <v>1058</v>
      </c>
      <c r="L896" s="230">
        <v>498649</v>
      </c>
      <c r="M896" s="232">
        <v>34899</v>
      </c>
      <c r="N896" s="230">
        <v>4</v>
      </c>
      <c r="O896" s="163">
        <f t="shared" si="78"/>
        <v>0</v>
      </c>
      <c r="P896" s="163">
        <f t="shared" si="79"/>
        <v>0</v>
      </c>
      <c r="Q896" s="112">
        <v>0</v>
      </c>
    </row>
    <row r="897" spans="1:17" x14ac:dyDescent="0.25">
      <c r="A897" s="166" t="str">
        <f t="shared" si="80"/>
        <v>LAURENTI2</v>
      </c>
      <c r="B897" s="163">
        <f t="shared" si="76"/>
        <v>2</v>
      </c>
      <c r="F897" s="111" t="str">
        <f t="shared" si="77"/>
        <v>FSGT55476685</v>
      </c>
      <c r="G897" s="230" t="s">
        <v>879</v>
      </c>
      <c r="H897" s="230" t="s">
        <v>136</v>
      </c>
      <c r="I897" s="230" t="s">
        <v>608</v>
      </c>
      <c r="J897" s="231">
        <v>71</v>
      </c>
      <c r="K897" s="230" t="s">
        <v>1058</v>
      </c>
      <c r="L897" s="230">
        <v>55476685</v>
      </c>
      <c r="M897" s="232">
        <v>23537</v>
      </c>
      <c r="N897" s="230">
        <v>4</v>
      </c>
      <c r="O897" s="163">
        <f t="shared" si="78"/>
        <v>0</v>
      </c>
      <c r="P897" s="163">
        <f t="shared" si="79"/>
        <v>0</v>
      </c>
      <c r="Q897" s="112">
        <v>0</v>
      </c>
    </row>
    <row r="898" spans="1:17" x14ac:dyDescent="0.25">
      <c r="A898" s="166" t="str">
        <f t="shared" si="80"/>
        <v>LAUTISSIER1</v>
      </c>
      <c r="B898" s="163">
        <f t="shared" si="76"/>
        <v>1</v>
      </c>
      <c r="F898" s="111" t="str">
        <f t="shared" si="77"/>
        <v>FSGT375908</v>
      </c>
      <c r="G898" s="230" t="s">
        <v>1502</v>
      </c>
      <c r="H898" s="230" t="s">
        <v>138</v>
      </c>
      <c r="I898" s="230" t="s">
        <v>608</v>
      </c>
      <c r="J898" s="231">
        <v>71</v>
      </c>
      <c r="K898" s="230" t="s">
        <v>1058</v>
      </c>
      <c r="L898" s="230">
        <v>375908</v>
      </c>
      <c r="M898" s="232">
        <v>23609</v>
      </c>
      <c r="N898" s="230">
        <v>4</v>
      </c>
      <c r="O898" s="163">
        <f t="shared" si="78"/>
        <v>0</v>
      </c>
      <c r="P898" s="163">
        <f t="shared" si="79"/>
        <v>0</v>
      </c>
      <c r="Q898" s="112">
        <v>0</v>
      </c>
    </row>
    <row r="899" spans="1:17" x14ac:dyDescent="0.25">
      <c r="A899" s="166" t="str">
        <f t="shared" si="80"/>
        <v>LAVAILLOTTE1</v>
      </c>
      <c r="B899" s="163">
        <f t="shared" si="76"/>
        <v>1</v>
      </c>
      <c r="F899" s="111" t="str">
        <f t="shared" si="77"/>
        <v>FSGT238949</v>
      </c>
      <c r="G899" s="230" t="s">
        <v>1503</v>
      </c>
      <c r="H899" s="230" t="s">
        <v>219</v>
      </c>
      <c r="I899" s="230" t="s">
        <v>1390</v>
      </c>
      <c r="J899" s="231">
        <v>71</v>
      </c>
      <c r="K899" s="230" t="s">
        <v>1058</v>
      </c>
      <c r="L899" s="230">
        <v>238949</v>
      </c>
      <c r="M899" s="232">
        <v>26342</v>
      </c>
      <c r="N899" s="230">
        <v>4</v>
      </c>
      <c r="O899" s="163">
        <f t="shared" si="78"/>
        <v>0</v>
      </c>
      <c r="P899" s="163">
        <f t="shared" si="79"/>
        <v>0</v>
      </c>
      <c r="Q899" s="112">
        <v>0</v>
      </c>
    </row>
    <row r="900" spans="1:17" x14ac:dyDescent="0.25">
      <c r="A900" s="166" t="str">
        <f t="shared" si="80"/>
        <v>LAVILLE1</v>
      </c>
      <c r="B900" s="163">
        <f t="shared" si="76"/>
        <v>1</v>
      </c>
      <c r="F900" s="111" t="str">
        <f t="shared" si="77"/>
        <v>FSGT66585</v>
      </c>
      <c r="G900" s="230" t="s">
        <v>1504</v>
      </c>
      <c r="H900" s="230" t="s">
        <v>525</v>
      </c>
      <c r="I900" s="230" t="s">
        <v>1421</v>
      </c>
      <c r="J900" s="231">
        <v>71</v>
      </c>
      <c r="K900" s="230" t="s">
        <v>1058</v>
      </c>
      <c r="L900" s="230">
        <v>66585</v>
      </c>
      <c r="M900" s="232">
        <v>27633</v>
      </c>
      <c r="N900" s="230">
        <v>4</v>
      </c>
      <c r="O900" s="163">
        <f t="shared" si="78"/>
        <v>0</v>
      </c>
      <c r="P900" s="163">
        <f t="shared" si="79"/>
        <v>0</v>
      </c>
      <c r="Q900" s="112">
        <v>0</v>
      </c>
    </row>
    <row r="901" spans="1:17" x14ac:dyDescent="0.25">
      <c r="A901" s="166" t="str">
        <f t="shared" si="80"/>
        <v>LEBIE1</v>
      </c>
      <c r="B901" s="163">
        <f t="shared" si="76"/>
        <v>1</v>
      </c>
      <c r="F901" s="111" t="str">
        <f t="shared" si="77"/>
        <v>FSGT55541491</v>
      </c>
      <c r="G901" s="230" t="s">
        <v>1108</v>
      </c>
      <c r="H901" s="230" t="s">
        <v>652</v>
      </c>
      <c r="I901" s="230" t="s">
        <v>639</v>
      </c>
      <c r="J901" s="231">
        <v>71</v>
      </c>
      <c r="K901" s="230" t="s">
        <v>1058</v>
      </c>
      <c r="L901" s="230">
        <v>55541491</v>
      </c>
      <c r="M901" s="232">
        <v>20999</v>
      </c>
      <c r="N901" s="230">
        <v>5</v>
      </c>
      <c r="O901" s="163">
        <f t="shared" si="78"/>
        <v>0</v>
      </c>
      <c r="P901" s="163">
        <f t="shared" si="79"/>
        <v>0</v>
      </c>
      <c r="Q901" s="112">
        <v>0</v>
      </c>
    </row>
    <row r="902" spans="1:17" x14ac:dyDescent="0.25">
      <c r="A902" s="166" t="str">
        <f t="shared" si="80"/>
        <v>LECLERC1</v>
      </c>
      <c r="B902" s="163">
        <f t="shared" si="76"/>
        <v>1</v>
      </c>
      <c r="F902" s="111" t="str">
        <f t="shared" si="77"/>
        <v>FSGT238956</v>
      </c>
      <c r="G902" s="230" t="s">
        <v>880</v>
      </c>
      <c r="H902" s="230" t="s">
        <v>219</v>
      </c>
      <c r="I902" s="230" t="s">
        <v>618</v>
      </c>
      <c r="J902" s="231">
        <v>71</v>
      </c>
      <c r="K902" s="230" t="s">
        <v>1058</v>
      </c>
      <c r="L902" s="230">
        <v>238956</v>
      </c>
      <c r="M902" s="232">
        <v>28357</v>
      </c>
      <c r="N902" s="230">
        <v>4</v>
      </c>
      <c r="O902" s="163">
        <f t="shared" si="78"/>
        <v>0</v>
      </c>
      <c r="P902" s="163">
        <f t="shared" si="79"/>
        <v>0</v>
      </c>
      <c r="Q902" s="112">
        <v>0</v>
      </c>
    </row>
    <row r="903" spans="1:17" x14ac:dyDescent="0.25">
      <c r="A903" s="166" t="str">
        <f t="shared" si="80"/>
        <v>LECUELLE1</v>
      </c>
      <c r="B903" s="163">
        <f t="shared" si="76"/>
        <v>1</v>
      </c>
      <c r="F903" s="111" t="str">
        <f t="shared" si="77"/>
        <v>FSGT55475441</v>
      </c>
      <c r="G903" s="230" t="s">
        <v>881</v>
      </c>
      <c r="H903" s="230" t="s">
        <v>61</v>
      </c>
      <c r="I903" s="230" t="s">
        <v>624</v>
      </c>
      <c r="J903" s="231">
        <v>71</v>
      </c>
      <c r="K903" s="230" t="s">
        <v>1058</v>
      </c>
      <c r="L903" s="230">
        <v>55475441</v>
      </c>
      <c r="M903" s="232">
        <v>17387</v>
      </c>
      <c r="N903" s="230">
        <v>6</v>
      </c>
      <c r="O903" s="163">
        <f t="shared" si="78"/>
        <v>0</v>
      </c>
      <c r="P903" s="163">
        <f t="shared" si="79"/>
        <v>0</v>
      </c>
      <c r="Q903" s="112">
        <v>0</v>
      </c>
    </row>
    <row r="904" spans="1:17" x14ac:dyDescent="0.25">
      <c r="A904" s="166" t="str">
        <f t="shared" si="80"/>
        <v>LECUELLE2</v>
      </c>
      <c r="B904" s="163">
        <f t="shared" si="76"/>
        <v>2</v>
      </c>
      <c r="F904" s="111" t="str">
        <f t="shared" si="77"/>
        <v>FSGT231210</v>
      </c>
      <c r="G904" s="230" t="s">
        <v>881</v>
      </c>
      <c r="H904" s="230" t="s">
        <v>202</v>
      </c>
      <c r="I904" s="230" t="s">
        <v>621</v>
      </c>
      <c r="J904" s="231">
        <v>71</v>
      </c>
      <c r="K904" s="230" t="s">
        <v>1058</v>
      </c>
      <c r="L904" s="230">
        <v>231210</v>
      </c>
      <c r="M904" s="232">
        <v>22587</v>
      </c>
      <c r="N904" s="230">
        <v>3</v>
      </c>
      <c r="O904" s="163">
        <f t="shared" si="78"/>
        <v>0</v>
      </c>
      <c r="P904" s="163">
        <f t="shared" si="79"/>
        <v>0</v>
      </c>
      <c r="Q904" s="112">
        <v>0</v>
      </c>
    </row>
    <row r="905" spans="1:17" x14ac:dyDescent="0.25">
      <c r="A905" s="166" t="str">
        <f t="shared" si="80"/>
        <v>LEDAIN1</v>
      </c>
      <c r="B905" s="163">
        <f t="shared" si="76"/>
        <v>1</v>
      </c>
      <c r="F905" s="111" t="str">
        <f t="shared" si="77"/>
        <v>FSGT55220</v>
      </c>
      <c r="G905" s="230" t="s">
        <v>1505</v>
      </c>
      <c r="H905" s="230" t="s">
        <v>670</v>
      </c>
      <c r="I905" s="230" t="s">
        <v>1423</v>
      </c>
      <c r="J905" s="231">
        <v>71</v>
      </c>
      <c r="K905" s="230" t="s">
        <v>1058</v>
      </c>
      <c r="L905" s="230">
        <v>55220</v>
      </c>
      <c r="M905" s="232">
        <v>18913</v>
      </c>
      <c r="N905" s="230">
        <v>6</v>
      </c>
      <c r="O905" s="163">
        <f t="shared" si="78"/>
        <v>0</v>
      </c>
      <c r="P905" s="163">
        <f t="shared" si="79"/>
        <v>0</v>
      </c>
      <c r="Q905" s="112">
        <v>0</v>
      </c>
    </row>
    <row r="906" spans="1:17" x14ac:dyDescent="0.25">
      <c r="A906" s="166" t="str">
        <f t="shared" si="80"/>
        <v>LEDUC1</v>
      </c>
      <c r="B906" s="163">
        <f t="shared" si="76"/>
        <v>1</v>
      </c>
      <c r="F906" s="111" t="str">
        <f t="shared" si="77"/>
        <v>FSGT236580</v>
      </c>
      <c r="G906" s="230" t="s">
        <v>1506</v>
      </c>
      <c r="H906" s="230" t="s">
        <v>61</v>
      </c>
      <c r="I906" s="230" t="s">
        <v>618</v>
      </c>
      <c r="J906" s="231">
        <v>71</v>
      </c>
      <c r="K906" s="230" t="s">
        <v>1058</v>
      </c>
      <c r="L906" s="230">
        <v>236580</v>
      </c>
      <c r="M906" s="232">
        <v>18358</v>
      </c>
      <c r="N906" s="230">
        <v>5</v>
      </c>
      <c r="O906" s="163">
        <f t="shared" si="78"/>
        <v>0</v>
      </c>
      <c r="P906" s="163">
        <f t="shared" si="79"/>
        <v>0</v>
      </c>
      <c r="Q906" s="112">
        <v>0</v>
      </c>
    </row>
    <row r="907" spans="1:17" x14ac:dyDescent="0.25">
      <c r="A907" s="166" t="str">
        <f t="shared" si="80"/>
        <v>LEFORT1</v>
      </c>
      <c r="B907" s="163">
        <f t="shared" si="76"/>
        <v>1</v>
      </c>
      <c r="F907" s="111" t="str">
        <f t="shared" si="77"/>
        <v>FSGT230036</v>
      </c>
      <c r="G907" s="230" t="s">
        <v>882</v>
      </c>
      <c r="H907" s="230" t="s">
        <v>59</v>
      </c>
      <c r="I907" s="230" t="s">
        <v>611</v>
      </c>
      <c r="J907" s="231">
        <v>71</v>
      </c>
      <c r="K907" s="230" t="s">
        <v>1058</v>
      </c>
      <c r="L907" s="230">
        <v>230036</v>
      </c>
      <c r="M907" s="232">
        <v>20539</v>
      </c>
      <c r="N907" s="230">
        <v>6</v>
      </c>
      <c r="O907" s="163">
        <f t="shared" si="78"/>
        <v>0</v>
      </c>
      <c r="P907" s="163">
        <f t="shared" si="79"/>
        <v>0</v>
      </c>
      <c r="Q907" s="112">
        <v>0</v>
      </c>
    </row>
    <row r="908" spans="1:17" x14ac:dyDescent="0.25">
      <c r="A908" s="166" t="str">
        <f t="shared" si="80"/>
        <v>LEFORT2</v>
      </c>
      <c r="B908" s="163">
        <f t="shared" si="76"/>
        <v>2</v>
      </c>
      <c r="F908" s="111" t="str">
        <f t="shared" si="77"/>
        <v>FSGT230023</v>
      </c>
      <c r="G908" s="230" t="s">
        <v>882</v>
      </c>
      <c r="H908" s="230" t="s">
        <v>17</v>
      </c>
      <c r="I908" s="230" t="s">
        <v>678</v>
      </c>
      <c r="J908" s="231">
        <v>71</v>
      </c>
      <c r="K908" s="230" t="s">
        <v>1058</v>
      </c>
      <c r="L908" s="230">
        <v>230023</v>
      </c>
      <c r="M908" s="232">
        <v>28672</v>
      </c>
      <c r="N908" s="230">
        <v>4</v>
      </c>
      <c r="O908" s="163">
        <f t="shared" si="78"/>
        <v>0</v>
      </c>
      <c r="P908" s="163">
        <f t="shared" si="79"/>
        <v>0</v>
      </c>
      <c r="Q908" s="112">
        <v>0</v>
      </c>
    </row>
    <row r="909" spans="1:17" x14ac:dyDescent="0.25">
      <c r="A909" s="166" t="str">
        <f t="shared" si="80"/>
        <v>LEGER1</v>
      </c>
      <c r="B909" s="163">
        <f t="shared" si="76"/>
        <v>1</v>
      </c>
      <c r="F909" s="111" t="str">
        <f t="shared" si="77"/>
        <v>FSGT493849</v>
      </c>
      <c r="G909" s="230" t="s">
        <v>883</v>
      </c>
      <c r="H909" s="230" t="s">
        <v>750</v>
      </c>
      <c r="I909" s="230" t="s">
        <v>621</v>
      </c>
      <c r="J909" s="231">
        <v>71</v>
      </c>
      <c r="K909" s="230" t="s">
        <v>1058</v>
      </c>
      <c r="L909" s="230">
        <v>493849</v>
      </c>
      <c r="M909" s="232">
        <v>37246</v>
      </c>
      <c r="N909" s="230" t="s">
        <v>4</v>
      </c>
      <c r="O909" s="163">
        <f t="shared" si="78"/>
        <v>0</v>
      </c>
      <c r="P909" s="163" t="str">
        <f t="shared" si="79"/>
        <v>M</v>
      </c>
      <c r="Q909" s="112">
        <v>0</v>
      </c>
    </row>
    <row r="910" spans="1:17" x14ac:dyDescent="0.25">
      <c r="A910" s="166" t="str">
        <f t="shared" si="80"/>
        <v>LEGER2</v>
      </c>
      <c r="B910" s="163">
        <f t="shared" ref="B910:B973" si="81">IF(G910&lt;&gt;G909,1,(B909+1))</f>
        <v>2</v>
      </c>
      <c r="F910" s="111" t="str">
        <f t="shared" ref="F910:F973" si="82">CONCATENATE(K910,L910)</f>
        <v>FSGT363588</v>
      </c>
      <c r="G910" s="230" t="s">
        <v>883</v>
      </c>
      <c r="H910" s="230" t="s">
        <v>683</v>
      </c>
      <c r="I910" s="230" t="s">
        <v>621</v>
      </c>
      <c r="J910" s="231">
        <v>71</v>
      </c>
      <c r="K910" s="230" t="s">
        <v>1058</v>
      </c>
      <c r="L910" s="230">
        <v>363588</v>
      </c>
      <c r="M910" s="232">
        <v>24808</v>
      </c>
      <c r="N910" s="230">
        <v>4</v>
      </c>
      <c r="O910" s="163">
        <f t="shared" si="78"/>
        <v>0</v>
      </c>
      <c r="P910" s="163">
        <f t="shared" si="79"/>
        <v>0</v>
      </c>
      <c r="Q910" s="112">
        <v>0</v>
      </c>
    </row>
    <row r="911" spans="1:17" x14ac:dyDescent="0.25">
      <c r="A911" s="166" t="str">
        <f t="shared" si="80"/>
        <v>LEGER3</v>
      </c>
      <c r="B911" s="163">
        <f t="shared" si="81"/>
        <v>3</v>
      </c>
      <c r="F911" s="111" t="str">
        <f t="shared" si="82"/>
        <v>FSGT437550</v>
      </c>
      <c r="G911" s="230" t="s">
        <v>883</v>
      </c>
      <c r="H911" s="230" t="s">
        <v>791</v>
      </c>
      <c r="I911" s="230" t="s">
        <v>621</v>
      </c>
      <c r="J911" s="231">
        <v>71</v>
      </c>
      <c r="K911" s="230" t="s">
        <v>1058</v>
      </c>
      <c r="L911" s="230">
        <v>437550</v>
      </c>
      <c r="M911" s="232">
        <v>35576</v>
      </c>
      <c r="N911" s="230">
        <v>4</v>
      </c>
      <c r="O911" s="163">
        <f t="shared" ref="O911:O974" si="83">IF(N911="F","F",0)</f>
        <v>0</v>
      </c>
      <c r="P911" s="163">
        <f t="shared" ref="P911:P974" si="84">IF(N911="M","M",0)</f>
        <v>0</v>
      </c>
      <c r="Q911" s="112">
        <v>0</v>
      </c>
    </row>
    <row r="912" spans="1:17" x14ac:dyDescent="0.25">
      <c r="A912" s="166" t="str">
        <f t="shared" si="80"/>
        <v>LEGER4</v>
      </c>
      <c r="B912" s="163">
        <f t="shared" si="81"/>
        <v>4</v>
      </c>
      <c r="F912" s="111" t="str">
        <f t="shared" si="82"/>
        <v>FSGT55542386</v>
      </c>
      <c r="G912" s="230" t="s">
        <v>883</v>
      </c>
      <c r="H912" s="230" t="s">
        <v>1507</v>
      </c>
      <c r="I912" s="230" t="s">
        <v>1396</v>
      </c>
      <c r="J912" s="231">
        <v>71</v>
      </c>
      <c r="K912" s="230" t="s">
        <v>1058</v>
      </c>
      <c r="L912" s="230">
        <v>55542386</v>
      </c>
      <c r="M912" s="232">
        <v>34968</v>
      </c>
      <c r="N912" s="230">
        <v>6</v>
      </c>
      <c r="O912" s="163">
        <f t="shared" si="83"/>
        <v>0</v>
      </c>
      <c r="P912" s="163">
        <f t="shared" si="84"/>
        <v>0</v>
      </c>
      <c r="Q912" s="112">
        <v>0</v>
      </c>
    </row>
    <row r="913" spans="1:17" x14ac:dyDescent="0.25">
      <c r="A913" s="166" t="str">
        <f t="shared" si="80"/>
        <v>LEGER 1</v>
      </c>
      <c r="B913" s="163">
        <f t="shared" si="81"/>
        <v>1</v>
      </c>
      <c r="F913" s="111" t="str">
        <f t="shared" si="82"/>
        <v>FSGT498263</v>
      </c>
      <c r="G913" s="230" t="s">
        <v>1798</v>
      </c>
      <c r="H913" s="230" t="s">
        <v>1799</v>
      </c>
      <c r="I913" s="230" t="s">
        <v>621</v>
      </c>
      <c r="J913" s="231">
        <v>71</v>
      </c>
      <c r="K913" s="230" t="s">
        <v>1058</v>
      </c>
      <c r="L913" s="230">
        <v>498263</v>
      </c>
      <c r="M913" s="232">
        <v>36108</v>
      </c>
      <c r="N913" s="230">
        <v>4</v>
      </c>
      <c r="O913" s="163">
        <f t="shared" si="83"/>
        <v>0</v>
      </c>
      <c r="P913" s="163">
        <f t="shared" si="84"/>
        <v>0</v>
      </c>
      <c r="Q913" s="112">
        <v>0</v>
      </c>
    </row>
    <row r="914" spans="1:17" x14ac:dyDescent="0.25">
      <c r="A914" s="166" t="str">
        <f t="shared" si="80"/>
        <v>LEGROS1</v>
      </c>
      <c r="B914" s="163">
        <f t="shared" si="81"/>
        <v>1</v>
      </c>
      <c r="F914" s="111" t="str">
        <f t="shared" si="82"/>
        <v>FSGT230025</v>
      </c>
      <c r="G914" s="230" t="s">
        <v>884</v>
      </c>
      <c r="H914" s="230" t="s">
        <v>158</v>
      </c>
      <c r="I914" s="230" t="s">
        <v>678</v>
      </c>
      <c r="J914" s="231">
        <v>71</v>
      </c>
      <c r="K914" s="230" t="s">
        <v>1058</v>
      </c>
      <c r="L914" s="230">
        <v>230025</v>
      </c>
      <c r="M914" s="232">
        <v>20217</v>
      </c>
      <c r="N914" s="230">
        <v>5</v>
      </c>
      <c r="O914" s="163">
        <f t="shared" si="83"/>
        <v>0</v>
      </c>
      <c r="P914" s="163">
        <f t="shared" si="84"/>
        <v>0</v>
      </c>
      <c r="Q914" s="112">
        <v>0</v>
      </c>
    </row>
    <row r="915" spans="1:17" x14ac:dyDescent="0.25">
      <c r="A915" s="166" t="str">
        <f t="shared" si="80"/>
        <v>LEJEUNE1</v>
      </c>
      <c r="B915" s="163">
        <f t="shared" si="81"/>
        <v>1</v>
      </c>
      <c r="F915" s="111" t="str">
        <f t="shared" si="82"/>
        <v>FSGT230648</v>
      </c>
      <c r="G915" s="230" t="s">
        <v>885</v>
      </c>
      <c r="H915" s="230" t="s">
        <v>155</v>
      </c>
      <c r="I915" s="230" t="s">
        <v>624</v>
      </c>
      <c r="J915" s="231">
        <v>71</v>
      </c>
      <c r="K915" s="230" t="s">
        <v>1058</v>
      </c>
      <c r="L915" s="230">
        <v>230648</v>
      </c>
      <c r="M915" s="232">
        <v>27171</v>
      </c>
      <c r="N915" s="230">
        <v>3</v>
      </c>
      <c r="O915" s="163">
        <f t="shared" si="83"/>
        <v>0</v>
      </c>
      <c r="P915" s="163">
        <f t="shared" si="84"/>
        <v>0</v>
      </c>
      <c r="Q915" s="112">
        <v>0</v>
      </c>
    </row>
    <row r="916" spans="1:17" x14ac:dyDescent="0.25">
      <c r="A916" s="166" t="str">
        <f t="shared" si="80"/>
        <v>LEMAITRE1</v>
      </c>
      <c r="B916" s="163">
        <f t="shared" si="81"/>
        <v>1</v>
      </c>
      <c r="F916" s="111" t="str">
        <f t="shared" si="82"/>
        <v>FSGT302405</v>
      </c>
      <c r="G916" s="230" t="s">
        <v>246</v>
      </c>
      <c r="H916" s="230" t="s">
        <v>172</v>
      </c>
      <c r="I916" s="230" t="s">
        <v>668</v>
      </c>
      <c r="J916" s="231">
        <v>71</v>
      </c>
      <c r="K916" s="230" t="s">
        <v>1058</v>
      </c>
      <c r="L916" s="230">
        <v>302405</v>
      </c>
      <c r="M916" s="232">
        <v>30140</v>
      </c>
      <c r="N916" s="230">
        <v>4</v>
      </c>
      <c r="O916" s="163">
        <f t="shared" si="83"/>
        <v>0</v>
      </c>
      <c r="P916" s="163">
        <f t="shared" si="84"/>
        <v>0</v>
      </c>
      <c r="Q916" s="112">
        <v>0</v>
      </c>
    </row>
    <row r="917" spans="1:17" x14ac:dyDescent="0.25">
      <c r="A917" s="166" t="str">
        <f t="shared" si="80"/>
        <v>LEMAITRE2</v>
      </c>
      <c r="B917" s="163">
        <f t="shared" si="81"/>
        <v>2</v>
      </c>
      <c r="F917" s="111" t="str">
        <f t="shared" si="82"/>
        <v>FSGT228602</v>
      </c>
      <c r="G917" s="230" t="s">
        <v>246</v>
      </c>
      <c r="H917" s="230" t="s">
        <v>779</v>
      </c>
      <c r="I917" s="230" t="s">
        <v>608</v>
      </c>
      <c r="J917" s="231">
        <v>71</v>
      </c>
      <c r="K917" s="230" t="s">
        <v>1058</v>
      </c>
      <c r="L917" s="230">
        <v>228602</v>
      </c>
      <c r="M917" s="232">
        <v>18706</v>
      </c>
      <c r="N917" s="230">
        <v>6</v>
      </c>
      <c r="O917" s="163">
        <f t="shared" si="83"/>
        <v>0</v>
      </c>
      <c r="P917" s="163">
        <f t="shared" si="84"/>
        <v>0</v>
      </c>
      <c r="Q917" s="112">
        <v>0</v>
      </c>
    </row>
    <row r="918" spans="1:17" x14ac:dyDescent="0.25">
      <c r="A918" s="166" t="str">
        <f t="shared" si="80"/>
        <v>LEMOND1</v>
      </c>
      <c r="B918" s="163">
        <f t="shared" si="81"/>
        <v>1</v>
      </c>
      <c r="F918" s="111" t="str">
        <f t="shared" si="82"/>
        <v>FSGT231901</v>
      </c>
      <c r="G918" s="230" t="s">
        <v>886</v>
      </c>
      <c r="H918" s="230" t="s">
        <v>626</v>
      </c>
      <c r="I918" s="230" t="s">
        <v>608</v>
      </c>
      <c r="J918" s="231">
        <v>71</v>
      </c>
      <c r="K918" s="230" t="s">
        <v>1058</v>
      </c>
      <c r="L918" s="230">
        <v>231901</v>
      </c>
      <c r="M918" s="232">
        <v>16894</v>
      </c>
      <c r="N918" s="230">
        <v>6</v>
      </c>
      <c r="O918" s="163">
        <f t="shared" si="83"/>
        <v>0</v>
      </c>
      <c r="P918" s="163">
        <f t="shared" si="84"/>
        <v>0</v>
      </c>
      <c r="Q918" s="112">
        <v>0</v>
      </c>
    </row>
    <row r="919" spans="1:17" x14ac:dyDescent="0.25">
      <c r="A919" s="166" t="str">
        <f t="shared" si="80"/>
        <v>LEMOND2</v>
      </c>
      <c r="B919" s="163">
        <f t="shared" si="81"/>
        <v>2</v>
      </c>
      <c r="F919" s="111" t="str">
        <f t="shared" si="82"/>
        <v>FSGT231902</v>
      </c>
      <c r="G919" s="230" t="s">
        <v>886</v>
      </c>
      <c r="H919" s="230" t="s">
        <v>27</v>
      </c>
      <c r="I919" s="230" t="s">
        <v>608</v>
      </c>
      <c r="J919" s="231">
        <v>71</v>
      </c>
      <c r="K919" s="230" t="s">
        <v>1058</v>
      </c>
      <c r="L919" s="230">
        <v>231902</v>
      </c>
      <c r="M919" s="232">
        <v>23128</v>
      </c>
      <c r="N919" s="230">
        <v>4</v>
      </c>
      <c r="O919" s="163">
        <f t="shared" si="83"/>
        <v>0</v>
      </c>
      <c r="P919" s="163">
        <f t="shared" si="84"/>
        <v>0</v>
      </c>
      <c r="Q919" s="112">
        <v>0</v>
      </c>
    </row>
    <row r="920" spans="1:17" x14ac:dyDescent="0.25">
      <c r="A920" s="166" t="str">
        <f t="shared" si="80"/>
        <v>LESAVRE1</v>
      </c>
      <c r="B920" s="163">
        <f t="shared" si="81"/>
        <v>1</v>
      </c>
      <c r="F920" s="111" t="str">
        <f t="shared" si="82"/>
        <v>FSGT231903</v>
      </c>
      <c r="G920" s="230" t="s">
        <v>888</v>
      </c>
      <c r="H920" s="230" t="s">
        <v>85</v>
      </c>
      <c r="I920" s="230" t="s">
        <v>608</v>
      </c>
      <c r="J920" s="231">
        <v>71</v>
      </c>
      <c r="K920" s="230" t="s">
        <v>1058</v>
      </c>
      <c r="L920" s="230">
        <v>231903</v>
      </c>
      <c r="M920" s="232">
        <v>15767</v>
      </c>
      <c r="N920" s="230">
        <v>6</v>
      </c>
      <c r="O920" s="163">
        <f t="shared" si="83"/>
        <v>0</v>
      </c>
      <c r="P920" s="163">
        <f t="shared" si="84"/>
        <v>0</v>
      </c>
      <c r="Q920" s="112">
        <v>0</v>
      </c>
    </row>
    <row r="921" spans="1:17" x14ac:dyDescent="0.25">
      <c r="A921" s="166" t="str">
        <f t="shared" si="80"/>
        <v>LETIENNE1</v>
      </c>
      <c r="B921" s="163">
        <f t="shared" si="81"/>
        <v>1</v>
      </c>
      <c r="F921" s="111" t="str">
        <f t="shared" si="82"/>
        <v>FSGT55477427</v>
      </c>
      <c r="G921" s="230" t="s">
        <v>889</v>
      </c>
      <c r="H921" s="230" t="s">
        <v>147</v>
      </c>
      <c r="I921" s="230" t="s">
        <v>632</v>
      </c>
      <c r="J921" s="231">
        <v>71</v>
      </c>
      <c r="K921" s="230" t="s">
        <v>1058</v>
      </c>
      <c r="L921" s="230">
        <v>55477427</v>
      </c>
      <c r="M921" s="232">
        <v>29000</v>
      </c>
      <c r="N921" s="230">
        <v>1</v>
      </c>
      <c r="O921" s="163">
        <f t="shared" si="83"/>
        <v>0</v>
      </c>
      <c r="P921" s="163">
        <f t="shared" si="84"/>
        <v>0</v>
      </c>
      <c r="Q921" s="112">
        <v>0</v>
      </c>
    </row>
    <row r="922" spans="1:17" x14ac:dyDescent="0.25">
      <c r="A922" s="166" t="str">
        <f t="shared" si="80"/>
        <v>LEVET1</v>
      </c>
      <c r="B922" s="163">
        <f t="shared" si="81"/>
        <v>1</v>
      </c>
      <c r="F922" s="111" t="str">
        <f t="shared" si="82"/>
        <v>FSGT228601</v>
      </c>
      <c r="G922" s="230" t="s">
        <v>890</v>
      </c>
      <c r="H922" s="230" t="s">
        <v>27</v>
      </c>
      <c r="I922" s="230" t="s">
        <v>608</v>
      </c>
      <c r="J922" s="231">
        <v>71</v>
      </c>
      <c r="K922" s="230" t="s">
        <v>1058</v>
      </c>
      <c r="L922" s="230">
        <v>228601</v>
      </c>
      <c r="M922" s="232">
        <v>23621</v>
      </c>
      <c r="N922" s="230">
        <v>4</v>
      </c>
      <c r="O922" s="163">
        <f t="shared" si="83"/>
        <v>0</v>
      </c>
      <c r="P922" s="163">
        <f t="shared" si="84"/>
        <v>0</v>
      </c>
      <c r="Q922" s="112">
        <v>0</v>
      </c>
    </row>
    <row r="923" spans="1:17" x14ac:dyDescent="0.25">
      <c r="A923" s="166" t="str">
        <f t="shared" si="80"/>
        <v>LIMOGE1</v>
      </c>
      <c r="B923" s="163">
        <f t="shared" si="81"/>
        <v>1</v>
      </c>
      <c r="F923" s="111" t="str">
        <f t="shared" si="82"/>
        <v>FSGT230026</v>
      </c>
      <c r="G923" s="230" t="s">
        <v>1672</v>
      </c>
      <c r="H923" s="230" t="s">
        <v>33</v>
      </c>
      <c r="I923" s="230" t="s">
        <v>678</v>
      </c>
      <c r="J923" s="231">
        <v>71</v>
      </c>
      <c r="K923" s="230" t="s">
        <v>1058</v>
      </c>
      <c r="L923" s="230">
        <v>230026</v>
      </c>
      <c r="M923" s="232">
        <v>18032</v>
      </c>
      <c r="N923" s="230">
        <v>5</v>
      </c>
      <c r="O923" s="163">
        <f t="shared" si="83"/>
        <v>0</v>
      </c>
      <c r="P923" s="163">
        <f t="shared" si="84"/>
        <v>0</v>
      </c>
      <c r="Q923" s="112">
        <v>0</v>
      </c>
    </row>
    <row r="924" spans="1:17" x14ac:dyDescent="0.25">
      <c r="A924" s="166" t="str">
        <f t="shared" si="80"/>
        <v>LOGEROT1</v>
      </c>
      <c r="B924" s="163">
        <f t="shared" si="81"/>
        <v>1</v>
      </c>
      <c r="F924" s="111" t="str">
        <f t="shared" si="82"/>
        <v>FSGT55543103</v>
      </c>
      <c r="G924" s="230" t="s">
        <v>1508</v>
      </c>
      <c r="H924" s="230" t="s">
        <v>136</v>
      </c>
      <c r="I924" s="230" t="s">
        <v>1414</v>
      </c>
      <c r="J924" s="231">
        <v>71</v>
      </c>
      <c r="K924" s="230" t="s">
        <v>1058</v>
      </c>
      <c r="L924" s="230">
        <v>55543103</v>
      </c>
      <c r="M924" s="232">
        <v>23005</v>
      </c>
      <c r="N924" s="230">
        <v>4</v>
      </c>
      <c r="O924" s="163">
        <f t="shared" si="83"/>
        <v>0</v>
      </c>
      <c r="P924" s="163">
        <f t="shared" si="84"/>
        <v>0</v>
      </c>
      <c r="Q924" s="112">
        <v>0</v>
      </c>
    </row>
    <row r="925" spans="1:17" x14ac:dyDescent="0.25">
      <c r="A925" s="166" t="str">
        <f t="shared" ref="A925:A988" si="85">CONCATENATE(G925,B925)</f>
        <v>LOMBARD1</v>
      </c>
      <c r="B925" s="163">
        <f t="shared" si="81"/>
        <v>1</v>
      </c>
      <c r="F925" s="111" t="str">
        <f t="shared" si="82"/>
        <v>FSGT230699</v>
      </c>
      <c r="G925" s="230" t="s">
        <v>526</v>
      </c>
      <c r="H925" s="230" t="s">
        <v>760</v>
      </c>
      <c r="I925" s="230" t="s">
        <v>614</v>
      </c>
      <c r="J925" s="231">
        <v>71</v>
      </c>
      <c r="K925" s="230" t="s">
        <v>1058</v>
      </c>
      <c r="L925" s="230">
        <v>230699</v>
      </c>
      <c r="M925" s="232">
        <v>20227</v>
      </c>
      <c r="N925" s="230">
        <v>6</v>
      </c>
      <c r="O925" s="163">
        <f t="shared" si="83"/>
        <v>0</v>
      </c>
      <c r="P925" s="163">
        <f t="shared" si="84"/>
        <v>0</v>
      </c>
      <c r="Q925" s="112">
        <v>0</v>
      </c>
    </row>
    <row r="926" spans="1:17" x14ac:dyDescent="0.25">
      <c r="A926" s="166" t="str">
        <f t="shared" si="85"/>
        <v>LONJARET1</v>
      </c>
      <c r="B926" s="163">
        <f t="shared" si="81"/>
        <v>1</v>
      </c>
      <c r="F926" s="111" t="str">
        <f t="shared" si="82"/>
        <v>FSGT236028</v>
      </c>
      <c r="G926" s="230" t="s">
        <v>891</v>
      </c>
      <c r="H926" s="230" t="s">
        <v>892</v>
      </c>
      <c r="I926" s="230" t="s">
        <v>629</v>
      </c>
      <c r="J926" s="231">
        <v>71</v>
      </c>
      <c r="K926" s="230" t="s">
        <v>1058</v>
      </c>
      <c r="L926" s="230">
        <v>236028</v>
      </c>
      <c r="M926" s="232">
        <v>23011</v>
      </c>
      <c r="N926" s="230" t="s">
        <v>14</v>
      </c>
      <c r="O926" s="163" t="str">
        <f t="shared" si="83"/>
        <v>F</v>
      </c>
      <c r="P926" s="163">
        <f t="shared" si="84"/>
        <v>0</v>
      </c>
      <c r="Q926" s="112">
        <v>0</v>
      </c>
    </row>
    <row r="927" spans="1:17" x14ac:dyDescent="0.25">
      <c r="A927" s="166" t="str">
        <f t="shared" si="85"/>
        <v>LONJARET2</v>
      </c>
      <c r="B927" s="163">
        <f t="shared" si="81"/>
        <v>2</v>
      </c>
      <c r="F927" s="111" t="str">
        <f t="shared" si="82"/>
        <v>FSGT232197</v>
      </c>
      <c r="G927" s="230" t="s">
        <v>891</v>
      </c>
      <c r="H927" s="230" t="s">
        <v>498</v>
      </c>
      <c r="I927" s="230" t="s">
        <v>618</v>
      </c>
      <c r="J927" s="231">
        <v>71</v>
      </c>
      <c r="K927" s="230" t="s">
        <v>1058</v>
      </c>
      <c r="L927" s="230">
        <v>232197</v>
      </c>
      <c r="M927" s="232">
        <v>25920</v>
      </c>
      <c r="N927" s="230">
        <v>5</v>
      </c>
      <c r="O927" s="163">
        <f t="shared" si="83"/>
        <v>0</v>
      </c>
      <c r="P927" s="163">
        <f t="shared" si="84"/>
        <v>0</v>
      </c>
      <c r="Q927" s="112">
        <v>0</v>
      </c>
    </row>
    <row r="928" spans="1:17" x14ac:dyDescent="0.25">
      <c r="A928" s="166" t="str">
        <f t="shared" si="85"/>
        <v>LOPEZ1</v>
      </c>
      <c r="B928" s="163">
        <f t="shared" si="81"/>
        <v>1</v>
      </c>
      <c r="F928" s="111" t="str">
        <f t="shared" si="82"/>
        <v>FSGT239607</v>
      </c>
      <c r="G928" s="230" t="s">
        <v>893</v>
      </c>
      <c r="H928" s="230" t="s">
        <v>190</v>
      </c>
      <c r="I928" s="230" t="s">
        <v>608</v>
      </c>
      <c r="J928" s="231">
        <v>71</v>
      </c>
      <c r="K928" s="230" t="s">
        <v>1058</v>
      </c>
      <c r="L928" s="230">
        <v>239607</v>
      </c>
      <c r="M928" s="232">
        <v>20225</v>
      </c>
      <c r="N928" s="230">
        <v>5</v>
      </c>
      <c r="O928" s="163">
        <f t="shared" si="83"/>
        <v>0</v>
      </c>
      <c r="P928" s="163">
        <f t="shared" si="84"/>
        <v>0</v>
      </c>
      <c r="Q928" s="112">
        <v>0</v>
      </c>
    </row>
    <row r="929" spans="1:17" x14ac:dyDescent="0.25">
      <c r="A929" s="166" t="str">
        <f t="shared" si="85"/>
        <v>LORENZON1</v>
      </c>
      <c r="B929" s="163">
        <f t="shared" si="81"/>
        <v>1</v>
      </c>
      <c r="F929" s="111" t="str">
        <f t="shared" si="82"/>
        <v>FSGT240727</v>
      </c>
      <c r="G929" s="230" t="s">
        <v>1509</v>
      </c>
      <c r="H929" s="230" t="s">
        <v>213</v>
      </c>
      <c r="I929" s="230" t="s">
        <v>1390</v>
      </c>
      <c r="J929" s="231">
        <v>71</v>
      </c>
      <c r="K929" s="230" t="s">
        <v>1058</v>
      </c>
      <c r="L929" s="230">
        <v>240727</v>
      </c>
      <c r="M929" s="232">
        <v>24094</v>
      </c>
      <c r="N929" s="230">
        <v>4</v>
      </c>
      <c r="O929" s="163">
        <f t="shared" si="83"/>
        <v>0</v>
      </c>
      <c r="P929" s="163">
        <f t="shared" si="84"/>
        <v>0</v>
      </c>
      <c r="Q929" s="112">
        <v>0</v>
      </c>
    </row>
    <row r="930" spans="1:17" x14ac:dyDescent="0.25">
      <c r="A930" s="166" t="str">
        <f t="shared" si="85"/>
        <v>LORENZON2</v>
      </c>
      <c r="B930" s="163">
        <f t="shared" si="81"/>
        <v>2</v>
      </c>
      <c r="F930" s="111" t="str">
        <f t="shared" si="82"/>
        <v>FSGT55546912</v>
      </c>
      <c r="G930" s="230" t="s">
        <v>1509</v>
      </c>
      <c r="H930" s="230" t="s">
        <v>1510</v>
      </c>
      <c r="I930" s="230" t="s">
        <v>618</v>
      </c>
      <c r="J930" s="231">
        <v>71</v>
      </c>
      <c r="K930" s="230" t="s">
        <v>1058</v>
      </c>
      <c r="L930" s="230">
        <v>55546912</v>
      </c>
      <c r="M930" s="232">
        <v>24994</v>
      </c>
      <c r="N930" s="230" t="s">
        <v>14</v>
      </c>
      <c r="O930" s="163" t="str">
        <f t="shared" si="83"/>
        <v>F</v>
      </c>
      <c r="P930" s="163">
        <f t="shared" si="84"/>
        <v>0</v>
      </c>
      <c r="Q930" s="112">
        <v>0</v>
      </c>
    </row>
    <row r="931" spans="1:17" x14ac:dyDescent="0.25">
      <c r="A931" s="166" t="str">
        <f t="shared" si="85"/>
        <v>LORENZON3</v>
      </c>
      <c r="B931" s="163">
        <f t="shared" si="81"/>
        <v>3</v>
      </c>
      <c r="F931" s="111" t="str">
        <f t="shared" si="82"/>
        <v>FSGT374000</v>
      </c>
      <c r="G931" s="230" t="s">
        <v>1509</v>
      </c>
      <c r="H931" s="230" t="s">
        <v>1511</v>
      </c>
      <c r="I931" s="230" t="s">
        <v>1390</v>
      </c>
      <c r="J931" s="231">
        <v>71</v>
      </c>
      <c r="K931" s="230" t="s">
        <v>1058</v>
      </c>
      <c r="L931" s="230">
        <v>374000</v>
      </c>
      <c r="M931" s="232">
        <v>36792</v>
      </c>
      <c r="N931" s="230" t="s">
        <v>4</v>
      </c>
      <c r="O931" s="163">
        <f t="shared" si="83"/>
        <v>0</v>
      </c>
      <c r="P931" s="163" t="str">
        <f t="shared" si="84"/>
        <v>M</v>
      </c>
      <c r="Q931" s="112">
        <v>0</v>
      </c>
    </row>
    <row r="932" spans="1:17" x14ac:dyDescent="0.25">
      <c r="A932" s="166" t="str">
        <f t="shared" si="85"/>
        <v>LUPO1</v>
      </c>
      <c r="B932" s="163">
        <f t="shared" si="81"/>
        <v>1</v>
      </c>
      <c r="F932" s="111" t="str">
        <f t="shared" si="82"/>
        <v>FSGT423762</v>
      </c>
      <c r="G932" s="230" t="s">
        <v>894</v>
      </c>
      <c r="H932" s="230" t="s">
        <v>895</v>
      </c>
      <c r="I932" s="230" t="s">
        <v>678</v>
      </c>
      <c r="J932" s="231">
        <v>71</v>
      </c>
      <c r="K932" s="230" t="s">
        <v>1058</v>
      </c>
      <c r="L932" s="230">
        <v>423762</v>
      </c>
      <c r="M932" s="232">
        <v>23255</v>
      </c>
      <c r="N932" s="230" t="s">
        <v>14</v>
      </c>
      <c r="O932" s="163" t="str">
        <f t="shared" si="83"/>
        <v>F</v>
      </c>
      <c r="P932" s="163">
        <f t="shared" si="84"/>
        <v>0</v>
      </c>
      <c r="Q932" s="112">
        <v>0</v>
      </c>
    </row>
    <row r="933" spans="1:17" x14ac:dyDescent="0.25">
      <c r="A933" s="166" t="str">
        <f t="shared" si="85"/>
        <v>MABILLOT1</v>
      </c>
      <c r="B933" s="163">
        <f t="shared" si="81"/>
        <v>1</v>
      </c>
      <c r="F933" s="111" t="str">
        <f t="shared" si="82"/>
        <v>FSGT55539425</v>
      </c>
      <c r="G933" s="230" t="s">
        <v>1512</v>
      </c>
      <c r="H933" s="230" t="s">
        <v>149</v>
      </c>
      <c r="I933" s="230" t="s">
        <v>1403</v>
      </c>
      <c r="J933" s="231">
        <v>71</v>
      </c>
      <c r="K933" s="230" t="s">
        <v>1058</v>
      </c>
      <c r="L933" s="230">
        <v>55539425</v>
      </c>
      <c r="M933" s="232">
        <v>34757</v>
      </c>
      <c r="N933" s="230">
        <v>4</v>
      </c>
      <c r="O933" s="163">
        <f t="shared" si="83"/>
        <v>0</v>
      </c>
      <c r="P933" s="163">
        <f t="shared" si="84"/>
        <v>0</v>
      </c>
      <c r="Q933" s="112">
        <v>0</v>
      </c>
    </row>
    <row r="934" spans="1:17" x14ac:dyDescent="0.25">
      <c r="A934" s="166" t="str">
        <f t="shared" si="85"/>
        <v>MACHILLOT1</v>
      </c>
      <c r="B934" s="163">
        <f t="shared" si="81"/>
        <v>1</v>
      </c>
      <c r="F934" s="111" t="str">
        <f t="shared" si="82"/>
        <v>FSGT230731</v>
      </c>
      <c r="G934" s="230" t="s">
        <v>896</v>
      </c>
      <c r="H934" s="230" t="s">
        <v>33</v>
      </c>
      <c r="I934" s="230" t="s">
        <v>614</v>
      </c>
      <c r="J934" s="231">
        <v>71</v>
      </c>
      <c r="K934" s="230" t="s">
        <v>1058</v>
      </c>
      <c r="L934" s="230">
        <v>230731</v>
      </c>
      <c r="M934" s="232">
        <v>22063</v>
      </c>
      <c r="N934" s="230">
        <v>6</v>
      </c>
      <c r="O934" s="163">
        <f t="shared" si="83"/>
        <v>0</v>
      </c>
      <c r="P934" s="163">
        <f t="shared" si="84"/>
        <v>0</v>
      </c>
      <c r="Q934" s="112">
        <v>0</v>
      </c>
    </row>
    <row r="935" spans="1:17" x14ac:dyDescent="0.25">
      <c r="A935" s="166" t="str">
        <f t="shared" si="85"/>
        <v>MACHURET1</v>
      </c>
      <c r="B935" s="163">
        <f t="shared" si="81"/>
        <v>1</v>
      </c>
      <c r="F935" s="111" t="str">
        <f t="shared" si="82"/>
        <v>FSGT234961</v>
      </c>
      <c r="G935" s="230" t="s">
        <v>1721</v>
      </c>
      <c r="H935" s="230" t="s">
        <v>1722</v>
      </c>
      <c r="I935" s="230" t="s">
        <v>618</v>
      </c>
      <c r="J935" s="231">
        <v>71</v>
      </c>
      <c r="K935" s="230" t="s">
        <v>1058</v>
      </c>
      <c r="L935" s="230">
        <v>234961</v>
      </c>
      <c r="M935" s="232">
        <v>23940</v>
      </c>
      <c r="N935" s="230" t="s">
        <v>14</v>
      </c>
      <c r="O935" s="163" t="str">
        <f t="shared" si="83"/>
        <v>F</v>
      </c>
      <c r="P935" s="163">
        <f t="shared" si="84"/>
        <v>0</v>
      </c>
      <c r="Q935" s="112">
        <v>0</v>
      </c>
    </row>
    <row r="936" spans="1:17" x14ac:dyDescent="0.25">
      <c r="A936" s="166" t="str">
        <f t="shared" si="85"/>
        <v>MACIASZEK1</v>
      </c>
      <c r="B936" s="163">
        <f t="shared" si="81"/>
        <v>1</v>
      </c>
      <c r="F936" s="111" t="str">
        <f t="shared" si="82"/>
        <v>FSGT227505</v>
      </c>
      <c r="G936" s="230" t="s">
        <v>897</v>
      </c>
      <c r="H936" s="230" t="s">
        <v>98</v>
      </c>
      <c r="I936" s="230" t="s">
        <v>608</v>
      </c>
      <c r="J936" s="231">
        <v>71</v>
      </c>
      <c r="K936" s="230" t="s">
        <v>1058</v>
      </c>
      <c r="L936" s="230">
        <v>227505</v>
      </c>
      <c r="M936" s="232">
        <v>27534</v>
      </c>
      <c r="N936" s="230">
        <v>5</v>
      </c>
      <c r="O936" s="163">
        <f t="shared" si="83"/>
        <v>0</v>
      </c>
      <c r="P936" s="163">
        <f t="shared" si="84"/>
        <v>0</v>
      </c>
      <c r="Q936" s="112">
        <v>0</v>
      </c>
    </row>
    <row r="937" spans="1:17" x14ac:dyDescent="0.25">
      <c r="A937" s="166" t="str">
        <f t="shared" si="85"/>
        <v>MAGNIEN1</v>
      </c>
      <c r="B937" s="163">
        <f t="shared" si="81"/>
        <v>1</v>
      </c>
      <c r="F937" s="111" t="str">
        <f t="shared" si="82"/>
        <v>FSGT236061</v>
      </c>
      <c r="G937" s="230" t="s">
        <v>898</v>
      </c>
      <c r="H937" s="230" t="s">
        <v>498</v>
      </c>
      <c r="I937" s="230" t="s">
        <v>636</v>
      </c>
      <c r="J937" s="231">
        <v>71</v>
      </c>
      <c r="K937" s="230" t="s">
        <v>1058</v>
      </c>
      <c r="L937" s="230">
        <v>236061</v>
      </c>
      <c r="M937" s="232">
        <v>24244</v>
      </c>
      <c r="N937" s="230">
        <v>4</v>
      </c>
      <c r="O937" s="163">
        <f t="shared" si="83"/>
        <v>0</v>
      </c>
      <c r="P937" s="163">
        <f t="shared" si="84"/>
        <v>0</v>
      </c>
      <c r="Q937" s="112">
        <v>0</v>
      </c>
    </row>
    <row r="938" spans="1:17" x14ac:dyDescent="0.25">
      <c r="A938" s="166" t="str">
        <f t="shared" si="85"/>
        <v>MAGNIEN2</v>
      </c>
      <c r="B938" s="163">
        <f t="shared" si="81"/>
        <v>2</v>
      </c>
      <c r="F938" s="111" t="str">
        <f t="shared" si="82"/>
        <v>FSGT66640</v>
      </c>
      <c r="G938" s="230" t="s">
        <v>898</v>
      </c>
      <c r="H938" s="230" t="s">
        <v>113</v>
      </c>
      <c r="I938" s="230" t="s">
        <v>628</v>
      </c>
      <c r="J938" s="231">
        <v>71</v>
      </c>
      <c r="K938" s="230" t="s">
        <v>1058</v>
      </c>
      <c r="L938" s="230">
        <v>66640</v>
      </c>
      <c r="M938" s="232">
        <v>28282</v>
      </c>
      <c r="N938" s="230">
        <v>3</v>
      </c>
      <c r="O938" s="163">
        <f t="shared" si="83"/>
        <v>0</v>
      </c>
      <c r="P938" s="163">
        <f t="shared" si="84"/>
        <v>0</v>
      </c>
      <c r="Q938" s="112">
        <v>0</v>
      </c>
    </row>
    <row r="939" spans="1:17" x14ac:dyDescent="0.25">
      <c r="A939" s="166" t="str">
        <f t="shared" si="85"/>
        <v>MAGNIEN3</v>
      </c>
      <c r="B939" s="163">
        <f t="shared" si="81"/>
        <v>3</v>
      </c>
      <c r="F939" s="111" t="str">
        <f t="shared" si="82"/>
        <v>FSGT483020</v>
      </c>
      <c r="G939" s="230" t="s">
        <v>898</v>
      </c>
      <c r="H939" s="230" t="s">
        <v>271</v>
      </c>
      <c r="I939" s="230" t="s">
        <v>1387</v>
      </c>
      <c r="J939" s="231">
        <v>71</v>
      </c>
      <c r="K939" s="230" t="s">
        <v>1058</v>
      </c>
      <c r="L939" s="230">
        <v>483020</v>
      </c>
      <c r="M939" s="232">
        <v>17449</v>
      </c>
      <c r="N939" s="230">
        <v>6</v>
      </c>
      <c r="O939" s="163">
        <f t="shared" si="83"/>
        <v>0</v>
      </c>
      <c r="P939" s="163">
        <f t="shared" si="84"/>
        <v>0</v>
      </c>
      <c r="Q939" s="112">
        <v>0</v>
      </c>
    </row>
    <row r="940" spans="1:17" x14ac:dyDescent="0.25">
      <c r="A940" s="166" t="str">
        <f t="shared" si="85"/>
        <v>MAILLOT1</v>
      </c>
      <c r="B940" s="163">
        <f t="shared" si="81"/>
        <v>1</v>
      </c>
      <c r="F940" s="111" t="str">
        <f t="shared" si="82"/>
        <v>FSGT363589</v>
      </c>
      <c r="G940" s="230" t="s">
        <v>899</v>
      </c>
      <c r="H940" s="230" t="s">
        <v>1687</v>
      </c>
      <c r="I940" s="230" t="s">
        <v>621</v>
      </c>
      <c r="J940" s="231">
        <v>71</v>
      </c>
      <c r="K940" s="230" t="s">
        <v>1058</v>
      </c>
      <c r="L940" s="230">
        <v>363589</v>
      </c>
      <c r="M940" s="232">
        <v>24749</v>
      </c>
      <c r="N940" s="230">
        <v>6</v>
      </c>
      <c r="O940" s="163">
        <f t="shared" si="83"/>
        <v>0</v>
      </c>
      <c r="P940" s="163">
        <f t="shared" si="84"/>
        <v>0</v>
      </c>
      <c r="Q940" s="112">
        <v>0</v>
      </c>
    </row>
    <row r="941" spans="1:17" x14ac:dyDescent="0.25">
      <c r="A941" s="166" t="str">
        <f t="shared" si="85"/>
        <v>MAILLOT2</v>
      </c>
      <c r="B941" s="163">
        <f t="shared" si="81"/>
        <v>2</v>
      </c>
      <c r="F941" s="111" t="str">
        <f t="shared" si="82"/>
        <v>FSGT227506</v>
      </c>
      <c r="G941" s="230" t="s">
        <v>899</v>
      </c>
      <c r="H941" s="230" t="s">
        <v>520</v>
      </c>
      <c r="I941" s="230" t="s">
        <v>608</v>
      </c>
      <c r="J941" s="231">
        <v>71</v>
      </c>
      <c r="K941" s="230" t="s">
        <v>1058</v>
      </c>
      <c r="L941" s="230">
        <v>227506</v>
      </c>
      <c r="M941" s="232">
        <v>20049</v>
      </c>
      <c r="N941" s="230">
        <v>5</v>
      </c>
      <c r="O941" s="163">
        <f t="shared" si="83"/>
        <v>0</v>
      </c>
      <c r="P941" s="163">
        <f t="shared" si="84"/>
        <v>0</v>
      </c>
      <c r="Q941" s="112">
        <v>0</v>
      </c>
    </row>
    <row r="942" spans="1:17" x14ac:dyDescent="0.25">
      <c r="A942" s="166" t="str">
        <f t="shared" si="85"/>
        <v>MAILLOT3</v>
      </c>
      <c r="B942" s="163">
        <f t="shared" si="81"/>
        <v>3</v>
      </c>
      <c r="F942" s="111" t="str">
        <f t="shared" si="82"/>
        <v>FSGT228947</v>
      </c>
      <c r="G942" s="230" t="s">
        <v>899</v>
      </c>
      <c r="H942" s="230" t="s">
        <v>59</v>
      </c>
      <c r="I942" s="230" t="s">
        <v>1392</v>
      </c>
      <c r="J942" s="231">
        <v>71</v>
      </c>
      <c r="K942" s="230" t="s">
        <v>1058</v>
      </c>
      <c r="L942" s="230">
        <v>228947</v>
      </c>
      <c r="M942" s="232">
        <v>22485</v>
      </c>
      <c r="N942" s="230">
        <v>3</v>
      </c>
      <c r="O942" s="163">
        <f t="shared" si="83"/>
        <v>0</v>
      </c>
      <c r="P942" s="163">
        <f t="shared" si="84"/>
        <v>0</v>
      </c>
      <c r="Q942" s="112">
        <v>0</v>
      </c>
    </row>
    <row r="943" spans="1:17" x14ac:dyDescent="0.25">
      <c r="A943" s="166" t="str">
        <f t="shared" si="85"/>
        <v>MAITROT1</v>
      </c>
      <c r="B943" s="163">
        <f t="shared" si="81"/>
        <v>1</v>
      </c>
      <c r="F943" s="111" t="str">
        <f t="shared" si="82"/>
        <v>FSGT55479068</v>
      </c>
      <c r="G943" s="230" t="s">
        <v>900</v>
      </c>
      <c r="H943" s="230" t="s">
        <v>341</v>
      </c>
      <c r="I943" s="230" t="s">
        <v>605</v>
      </c>
      <c r="J943" s="231">
        <v>71</v>
      </c>
      <c r="K943" s="230" t="s">
        <v>1058</v>
      </c>
      <c r="L943" s="230">
        <v>55479068</v>
      </c>
      <c r="M943" s="232">
        <v>20246</v>
      </c>
      <c r="N943" s="230">
        <v>5</v>
      </c>
      <c r="O943" s="163">
        <f t="shared" si="83"/>
        <v>0</v>
      </c>
      <c r="P943" s="163">
        <f t="shared" si="84"/>
        <v>0</v>
      </c>
      <c r="Q943" s="112">
        <v>0</v>
      </c>
    </row>
    <row r="944" spans="1:17" x14ac:dyDescent="0.25">
      <c r="A944" s="166" t="str">
        <f t="shared" si="85"/>
        <v>MAJEWSKI1</v>
      </c>
      <c r="B944" s="163">
        <f t="shared" si="81"/>
        <v>1</v>
      </c>
      <c r="F944" s="111" t="str">
        <f t="shared" si="82"/>
        <v>FSGT498518</v>
      </c>
      <c r="G944" s="230" t="s">
        <v>1673</v>
      </c>
      <c r="H944" s="230" t="s">
        <v>1674</v>
      </c>
      <c r="I944" s="230" t="s">
        <v>618</v>
      </c>
      <c r="J944" s="231">
        <v>71</v>
      </c>
      <c r="K944" s="230" t="s">
        <v>1058</v>
      </c>
      <c r="L944" s="230">
        <v>498518</v>
      </c>
      <c r="M944" s="232">
        <v>31166</v>
      </c>
      <c r="N944" s="230">
        <v>4</v>
      </c>
      <c r="O944" s="163">
        <f t="shared" si="83"/>
        <v>0</v>
      </c>
      <c r="P944" s="163">
        <f t="shared" si="84"/>
        <v>0</v>
      </c>
      <c r="Q944" s="112">
        <v>0</v>
      </c>
    </row>
    <row r="945" spans="1:17" x14ac:dyDescent="0.25">
      <c r="A945" s="166" t="str">
        <f t="shared" si="85"/>
        <v>MALICROT1</v>
      </c>
      <c r="B945" s="163">
        <f t="shared" si="81"/>
        <v>1</v>
      </c>
      <c r="F945" s="111" t="str">
        <f t="shared" si="82"/>
        <v>FSGT230701</v>
      </c>
      <c r="G945" s="230" t="s">
        <v>901</v>
      </c>
      <c r="H945" s="230" t="s">
        <v>670</v>
      </c>
      <c r="I945" s="230" t="s">
        <v>614</v>
      </c>
      <c r="J945" s="231">
        <v>71</v>
      </c>
      <c r="K945" s="230" t="s">
        <v>1058</v>
      </c>
      <c r="L945" s="230">
        <v>230701</v>
      </c>
      <c r="M945" s="232">
        <v>20667</v>
      </c>
      <c r="N945" s="230">
        <v>6</v>
      </c>
      <c r="O945" s="163">
        <f t="shared" si="83"/>
        <v>0</v>
      </c>
      <c r="P945" s="163">
        <f t="shared" si="84"/>
        <v>0</v>
      </c>
      <c r="Q945" s="112">
        <v>0</v>
      </c>
    </row>
    <row r="946" spans="1:17" x14ac:dyDescent="0.25">
      <c r="A946" s="166" t="str">
        <f t="shared" si="85"/>
        <v>MANDON1</v>
      </c>
      <c r="B946" s="163">
        <f t="shared" si="81"/>
        <v>1</v>
      </c>
      <c r="F946" s="111" t="str">
        <f t="shared" si="82"/>
        <v>FSGT242013</v>
      </c>
      <c r="G946" s="230" t="s">
        <v>902</v>
      </c>
      <c r="H946" s="230" t="s">
        <v>626</v>
      </c>
      <c r="I946" s="230" t="s">
        <v>618</v>
      </c>
      <c r="J946" s="231">
        <v>71</v>
      </c>
      <c r="K946" s="230" t="s">
        <v>1058</v>
      </c>
      <c r="L946" s="230">
        <v>242013</v>
      </c>
      <c r="M946" s="232">
        <v>15023</v>
      </c>
      <c r="N946" s="230">
        <v>6</v>
      </c>
      <c r="O946" s="163">
        <f t="shared" si="83"/>
        <v>0</v>
      </c>
      <c r="P946" s="163">
        <f t="shared" si="84"/>
        <v>0</v>
      </c>
      <c r="Q946" s="112">
        <v>0</v>
      </c>
    </row>
    <row r="947" spans="1:17" x14ac:dyDescent="0.25">
      <c r="A947" s="166" t="str">
        <f t="shared" si="85"/>
        <v>MANGEMATIN1</v>
      </c>
      <c r="B947" s="163">
        <f t="shared" si="81"/>
        <v>1</v>
      </c>
      <c r="F947" s="111" t="str">
        <f t="shared" si="82"/>
        <v>FSGT232340</v>
      </c>
      <c r="G947" s="230" t="s">
        <v>903</v>
      </c>
      <c r="H947" s="230" t="s">
        <v>59</v>
      </c>
      <c r="I947" s="230" t="s">
        <v>618</v>
      </c>
      <c r="J947" s="231">
        <v>71</v>
      </c>
      <c r="K947" s="230" t="s">
        <v>1058</v>
      </c>
      <c r="L947" s="230">
        <v>232340</v>
      </c>
      <c r="M947" s="232">
        <v>17033</v>
      </c>
      <c r="N947" s="230">
        <v>6</v>
      </c>
      <c r="O947" s="163">
        <f t="shared" si="83"/>
        <v>0</v>
      </c>
      <c r="P947" s="163">
        <f t="shared" si="84"/>
        <v>0</v>
      </c>
      <c r="Q947" s="112">
        <v>0</v>
      </c>
    </row>
    <row r="948" spans="1:17" x14ac:dyDescent="0.25">
      <c r="A948" s="166" t="str">
        <f t="shared" si="85"/>
        <v>MANGINI1</v>
      </c>
      <c r="B948" s="163">
        <f t="shared" si="81"/>
        <v>1</v>
      </c>
      <c r="F948" s="111" t="str">
        <f t="shared" si="82"/>
        <v>FSGT228917</v>
      </c>
      <c r="G948" s="230" t="s">
        <v>1513</v>
      </c>
      <c r="H948" s="230" t="s">
        <v>685</v>
      </c>
      <c r="I948" s="230" t="s">
        <v>1421</v>
      </c>
      <c r="J948" s="231">
        <v>71</v>
      </c>
      <c r="K948" s="230" t="s">
        <v>1058</v>
      </c>
      <c r="L948" s="230">
        <v>228917</v>
      </c>
      <c r="M948" s="232">
        <v>15374</v>
      </c>
      <c r="N948" s="230">
        <v>6</v>
      </c>
      <c r="O948" s="163">
        <f t="shared" si="83"/>
        <v>0</v>
      </c>
      <c r="P948" s="163">
        <f t="shared" si="84"/>
        <v>0</v>
      </c>
      <c r="Q948" s="112">
        <v>0</v>
      </c>
    </row>
    <row r="949" spans="1:17" x14ac:dyDescent="0.25">
      <c r="A949" s="166" t="str">
        <f t="shared" si="85"/>
        <v>MANGINI2</v>
      </c>
      <c r="B949" s="163">
        <f t="shared" si="81"/>
        <v>2</v>
      </c>
      <c r="F949" s="111" t="str">
        <f t="shared" si="82"/>
        <v>FSGT228918</v>
      </c>
      <c r="G949" s="230" t="s">
        <v>1513</v>
      </c>
      <c r="H949" s="230" t="s">
        <v>213</v>
      </c>
      <c r="I949" s="230" t="s">
        <v>1421</v>
      </c>
      <c r="J949" s="231">
        <v>71</v>
      </c>
      <c r="K949" s="230" t="s">
        <v>1058</v>
      </c>
      <c r="L949" s="230">
        <v>228918</v>
      </c>
      <c r="M949" s="232">
        <v>23535</v>
      </c>
      <c r="N949" s="230">
        <v>5</v>
      </c>
      <c r="O949" s="163">
        <f t="shared" si="83"/>
        <v>0</v>
      </c>
      <c r="P949" s="163">
        <f t="shared" si="84"/>
        <v>0</v>
      </c>
      <c r="Q949" s="112">
        <v>0</v>
      </c>
    </row>
    <row r="950" spans="1:17" x14ac:dyDescent="0.25">
      <c r="A950" s="166" t="str">
        <f t="shared" si="85"/>
        <v>MANIÈRE1</v>
      </c>
      <c r="B950" s="163">
        <f t="shared" si="81"/>
        <v>1</v>
      </c>
      <c r="F950" s="111" t="str">
        <f t="shared" si="82"/>
        <v>FSGT55542630</v>
      </c>
      <c r="G950" s="230" t="s">
        <v>1109</v>
      </c>
      <c r="H950" s="230" t="s">
        <v>1110</v>
      </c>
      <c r="I950" s="230" t="s">
        <v>629</v>
      </c>
      <c r="J950" s="231">
        <v>71</v>
      </c>
      <c r="K950" s="230" t="s">
        <v>1058</v>
      </c>
      <c r="L950" s="230">
        <v>55542630</v>
      </c>
      <c r="M950" s="232">
        <v>29655</v>
      </c>
      <c r="N950" s="230">
        <v>4</v>
      </c>
      <c r="O950" s="163">
        <f t="shared" si="83"/>
        <v>0</v>
      </c>
      <c r="P950" s="163">
        <f t="shared" si="84"/>
        <v>0</v>
      </c>
      <c r="Q950" s="112">
        <v>0</v>
      </c>
    </row>
    <row r="951" spans="1:17" x14ac:dyDescent="0.25">
      <c r="A951" s="166" t="str">
        <f t="shared" si="85"/>
        <v>MANTOUX1</v>
      </c>
      <c r="B951" s="163">
        <f t="shared" si="81"/>
        <v>1</v>
      </c>
      <c r="F951" s="111" t="str">
        <f t="shared" si="82"/>
        <v>FSGT229877</v>
      </c>
      <c r="G951" s="230" t="s">
        <v>904</v>
      </c>
      <c r="H951" s="230" t="s">
        <v>59</v>
      </c>
      <c r="I951" s="230" t="s">
        <v>624</v>
      </c>
      <c r="J951" s="231">
        <v>71</v>
      </c>
      <c r="K951" s="230" t="s">
        <v>1058</v>
      </c>
      <c r="L951" s="230">
        <v>229877</v>
      </c>
      <c r="M951" s="232">
        <v>18805</v>
      </c>
      <c r="N951" s="230">
        <v>5</v>
      </c>
      <c r="O951" s="163">
        <f t="shared" si="83"/>
        <v>0</v>
      </c>
      <c r="P951" s="163">
        <f t="shared" si="84"/>
        <v>0</v>
      </c>
      <c r="Q951" s="112">
        <v>0</v>
      </c>
    </row>
    <row r="952" spans="1:17" x14ac:dyDescent="0.25">
      <c r="A952" s="166" t="str">
        <f t="shared" si="85"/>
        <v>MARCHETTI1</v>
      </c>
      <c r="B952" s="163">
        <f t="shared" si="81"/>
        <v>1</v>
      </c>
      <c r="F952" s="111" t="str">
        <f t="shared" si="82"/>
        <v>FSGT227143</v>
      </c>
      <c r="G952" s="230" t="s">
        <v>905</v>
      </c>
      <c r="H952" s="230" t="s">
        <v>289</v>
      </c>
      <c r="I952" s="230" t="s">
        <v>668</v>
      </c>
      <c r="J952" s="231">
        <v>71</v>
      </c>
      <c r="K952" s="230" t="s">
        <v>1058</v>
      </c>
      <c r="L952" s="230">
        <v>227143</v>
      </c>
      <c r="M952" s="232">
        <v>16757</v>
      </c>
      <c r="N952" s="230">
        <v>6</v>
      </c>
      <c r="O952" s="163">
        <f t="shared" si="83"/>
        <v>0</v>
      </c>
      <c r="P952" s="163">
        <f t="shared" si="84"/>
        <v>0</v>
      </c>
      <c r="Q952" s="112">
        <v>0</v>
      </c>
    </row>
    <row r="953" spans="1:17" x14ac:dyDescent="0.25">
      <c r="A953" s="166" t="str">
        <f t="shared" si="85"/>
        <v>MARECHAL1</v>
      </c>
      <c r="B953" s="163">
        <f t="shared" si="81"/>
        <v>1</v>
      </c>
      <c r="F953" s="111" t="str">
        <f t="shared" si="82"/>
        <v>FSGT434205</v>
      </c>
      <c r="G953" s="230" t="s">
        <v>1111</v>
      </c>
      <c r="H953" s="230" t="s">
        <v>37</v>
      </c>
      <c r="I953" s="230" t="s">
        <v>624</v>
      </c>
      <c r="J953" s="231">
        <v>71</v>
      </c>
      <c r="K953" s="230" t="s">
        <v>1058</v>
      </c>
      <c r="L953" s="230">
        <v>434205</v>
      </c>
      <c r="M953" s="232">
        <v>21317</v>
      </c>
      <c r="N953" s="230">
        <v>5</v>
      </c>
      <c r="O953" s="163">
        <f t="shared" si="83"/>
        <v>0</v>
      </c>
      <c r="P953" s="163">
        <f t="shared" si="84"/>
        <v>0</v>
      </c>
      <c r="Q953" s="112">
        <v>0</v>
      </c>
    </row>
    <row r="954" spans="1:17" x14ac:dyDescent="0.25">
      <c r="A954" s="166" t="str">
        <f t="shared" si="85"/>
        <v>MARET1</v>
      </c>
      <c r="B954" s="163">
        <f t="shared" si="81"/>
        <v>1</v>
      </c>
      <c r="F954" s="111" t="str">
        <f t="shared" si="82"/>
        <v>FSGT247670</v>
      </c>
      <c r="G954" s="230" t="s">
        <v>1514</v>
      </c>
      <c r="H954" s="230" t="s">
        <v>18</v>
      </c>
      <c r="I954" s="230" t="s">
        <v>618</v>
      </c>
      <c r="J954" s="231">
        <v>71</v>
      </c>
      <c r="K954" s="230" t="s">
        <v>1058</v>
      </c>
      <c r="L954" s="230">
        <v>247670</v>
      </c>
      <c r="M954" s="232">
        <v>20079</v>
      </c>
      <c r="N954" s="230">
        <v>4</v>
      </c>
      <c r="O954" s="163">
        <f t="shared" si="83"/>
        <v>0</v>
      </c>
      <c r="P954" s="163">
        <f t="shared" si="84"/>
        <v>0</v>
      </c>
      <c r="Q954" s="112">
        <v>0</v>
      </c>
    </row>
    <row r="955" spans="1:17" x14ac:dyDescent="0.25">
      <c r="A955" s="166" t="str">
        <f t="shared" si="85"/>
        <v>MARICHY1</v>
      </c>
      <c r="B955" s="163">
        <f t="shared" si="81"/>
        <v>1</v>
      </c>
      <c r="F955" s="111" t="str">
        <f t="shared" si="82"/>
        <v>FSGT55487021</v>
      </c>
      <c r="G955" s="230" t="s">
        <v>906</v>
      </c>
      <c r="H955" s="230" t="s">
        <v>832</v>
      </c>
      <c r="I955" s="230" t="s">
        <v>605</v>
      </c>
      <c r="J955" s="231">
        <v>71</v>
      </c>
      <c r="K955" s="230" t="s">
        <v>1058</v>
      </c>
      <c r="L955" s="230">
        <v>55487021</v>
      </c>
      <c r="M955" s="232">
        <v>37041</v>
      </c>
      <c r="N955" s="230" t="s">
        <v>4</v>
      </c>
      <c r="O955" s="163">
        <f t="shared" si="83"/>
        <v>0</v>
      </c>
      <c r="P955" s="163" t="str">
        <f t="shared" si="84"/>
        <v>M</v>
      </c>
      <c r="Q955" s="112">
        <v>0</v>
      </c>
    </row>
    <row r="956" spans="1:17" x14ac:dyDescent="0.25">
      <c r="A956" s="166" t="str">
        <f t="shared" si="85"/>
        <v>MARICHY2</v>
      </c>
      <c r="B956" s="163">
        <f t="shared" si="81"/>
        <v>2</v>
      </c>
      <c r="F956" s="111" t="str">
        <f t="shared" si="82"/>
        <v>FSGT377019</v>
      </c>
      <c r="G956" s="230" t="s">
        <v>906</v>
      </c>
      <c r="H956" s="230" t="s">
        <v>907</v>
      </c>
      <c r="I956" s="230" t="s">
        <v>605</v>
      </c>
      <c r="J956" s="231">
        <v>71</v>
      </c>
      <c r="K956" s="230" t="s">
        <v>1058</v>
      </c>
      <c r="L956" s="230">
        <v>377019</v>
      </c>
      <c r="M956" s="232">
        <v>25387</v>
      </c>
      <c r="N956" s="230">
        <v>6</v>
      </c>
      <c r="O956" s="163">
        <f t="shared" si="83"/>
        <v>0</v>
      </c>
      <c r="P956" s="163">
        <f t="shared" si="84"/>
        <v>0</v>
      </c>
      <c r="Q956" s="112">
        <v>0</v>
      </c>
    </row>
    <row r="957" spans="1:17" x14ac:dyDescent="0.25">
      <c r="A957" s="166" t="str">
        <f t="shared" si="85"/>
        <v>MARILLER1</v>
      </c>
      <c r="B957" s="163">
        <f t="shared" si="81"/>
        <v>1</v>
      </c>
      <c r="F957" s="111" t="str">
        <f t="shared" si="82"/>
        <v>FSGT246013</v>
      </c>
      <c r="G957" s="230" t="s">
        <v>1515</v>
      </c>
      <c r="H957" s="230" t="s">
        <v>166</v>
      </c>
      <c r="I957" s="230" t="s">
        <v>679</v>
      </c>
      <c r="J957" s="231">
        <v>71</v>
      </c>
      <c r="K957" s="230" t="s">
        <v>1058</v>
      </c>
      <c r="L957" s="230">
        <v>246013</v>
      </c>
      <c r="M957" s="232">
        <v>19149</v>
      </c>
      <c r="N957" s="230">
        <v>4</v>
      </c>
      <c r="O957" s="163">
        <f t="shared" si="83"/>
        <v>0</v>
      </c>
      <c r="P957" s="163">
        <f t="shared" si="84"/>
        <v>0</v>
      </c>
      <c r="Q957" s="112">
        <v>0</v>
      </c>
    </row>
    <row r="958" spans="1:17" x14ac:dyDescent="0.25">
      <c r="A958" s="166" t="str">
        <f t="shared" si="85"/>
        <v>MARILLIER1</v>
      </c>
      <c r="B958" s="163">
        <f t="shared" si="81"/>
        <v>1</v>
      </c>
      <c r="F958" s="111" t="str">
        <f t="shared" si="82"/>
        <v>FSGT364630</v>
      </c>
      <c r="G958" s="230" t="s">
        <v>1516</v>
      </c>
      <c r="H958" s="230" t="s">
        <v>341</v>
      </c>
      <c r="I958" s="230" t="s">
        <v>1421</v>
      </c>
      <c r="J958" s="231">
        <v>71</v>
      </c>
      <c r="K958" s="230" t="s">
        <v>1058</v>
      </c>
      <c r="L958" s="230">
        <v>364630</v>
      </c>
      <c r="M958" s="232">
        <v>20108</v>
      </c>
      <c r="N958" s="230">
        <v>5</v>
      </c>
      <c r="O958" s="163">
        <f t="shared" si="83"/>
        <v>0</v>
      </c>
      <c r="P958" s="163">
        <f t="shared" si="84"/>
        <v>0</v>
      </c>
      <c r="Q958" s="112">
        <v>0</v>
      </c>
    </row>
    <row r="959" spans="1:17" x14ac:dyDescent="0.25">
      <c r="A959" s="166" t="str">
        <f t="shared" si="85"/>
        <v>MARIZY1</v>
      </c>
      <c r="B959" s="163">
        <f t="shared" si="81"/>
        <v>1</v>
      </c>
      <c r="F959" s="111" t="str">
        <f t="shared" si="82"/>
        <v>FSGT228670</v>
      </c>
      <c r="G959" s="230" t="s">
        <v>1517</v>
      </c>
      <c r="H959" s="230" t="s">
        <v>26</v>
      </c>
      <c r="I959" s="230" t="s">
        <v>1396</v>
      </c>
      <c r="J959" s="231">
        <v>71</v>
      </c>
      <c r="K959" s="230" t="s">
        <v>1058</v>
      </c>
      <c r="L959" s="230">
        <v>228670</v>
      </c>
      <c r="M959" s="232">
        <v>26914</v>
      </c>
      <c r="N959" s="230">
        <v>6</v>
      </c>
      <c r="O959" s="163">
        <f t="shared" si="83"/>
        <v>0</v>
      </c>
      <c r="P959" s="163">
        <f t="shared" si="84"/>
        <v>0</v>
      </c>
      <c r="Q959" s="112">
        <v>0</v>
      </c>
    </row>
    <row r="960" spans="1:17" x14ac:dyDescent="0.25">
      <c r="A960" s="166" t="str">
        <f t="shared" si="85"/>
        <v>MARPAUD1</v>
      </c>
      <c r="B960" s="163">
        <f t="shared" si="81"/>
        <v>1</v>
      </c>
      <c r="F960" s="111" t="str">
        <f t="shared" si="82"/>
        <v>FSGT227507</v>
      </c>
      <c r="G960" s="230" t="s">
        <v>908</v>
      </c>
      <c r="H960" s="230" t="s">
        <v>69</v>
      </c>
      <c r="I960" s="230" t="s">
        <v>608</v>
      </c>
      <c r="J960" s="231">
        <v>71</v>
      </c>
      <c r="K960" s="230" t="s">
        <v>1058</v>
      </c>
      <c r="L960" s="230">
        <v>227507</v>
      </c>
      <c r="M960" s="232">
        <v>17835</v>
      </c>
      <c r="N960" s="230">
        <v>6</v>
      </c>
      <c r="O960" s="163">
        <f t="shared" si="83"/>
        <v>0</v>
      </c>
      <c r="P960" s="163">
        <f t="shared" si="84"/>
        <v>0</v>
      </c>
      <c r="Q960" s="112">
        <v>0</v>
      </c>
    </row>
    <row r="961" spans="1:17" x14ac:dyDescent="0.25">
      <c r="A961" s="166" t="str">
        <f t="shared" si="85"/>
        <v>MARTIN1</v>
      </c>
      <c r="B961" s="163">
        <f t="shared" si="81"/>
        <v>1</v>
      </c>
      <c r="F961" s="111" t="str">
        <f t="shared" si="82"/>
        <v>FSGT306517</v>
      </c>
      <c r="G961" s="230" t="s">
        <v>250</v>
      </c>
      <c r="H961" s="230" t="s">
        <v>719</v>
      </c>
      <c r="I961" s="230" t="s">
        <v>19</v>
      </c>
      <c r="J961" s="231">
        <v>71</v>
      </c>
      <c r="K961" s="230" t="s">
        <v>1058</v>
      </c>
      <c r="L961" s="230">
        <v>306517</v>
      </c>
      <c r="M961" s="232">
        <v>29812</v>
      </c>
      <c r="N961" s="230">
        <v>1</v>
      </c>
      <c r="O961" s="163">
        <f t="shared" si="83"/>
        <v>0</v>
      </c>
      <c r="P961" s="163">
        <f t="shared" si="84"/>
        <v>0</v>
      </c>
      <c r="Q961" s="112">
        <v>0</v>
      </c>
    </row>
    <row r="962" spans="1:17" x14ac:dyDescent="0.25">
      <c r="A962" s="166" t="str">
        <f t="shared" si="85"/>
        <v>MASA1</v>
      </c>
      <c r="B962" s="163">
        <f t="shared" si="81"/>
        <v>1</v>
      </c>
      <c r="F962" s="111" t="str">
        <f t="shared" si="82"/>
        <v>FSGT55484227</v>
      </c>
      <c r="G962" s="230" t="s">
        <v>909</v>
      </c>
      <c r="H962" s="230" t="s">
        <v>910</v>
      </c>
      <c r="I962" s="230" t="s">
        <v>639</v>
      </c>
      <c r="J962" s="231">
        <v>71</v>
      </c>
      <c r="K962" s="230" t="s">
        <v>1058</v>
      </c>
      <c r="L962" s="230">
        <v>55484227</v>
      </c>
      <c r="M962" s="232">
        <v>35782</v>
      </c>
      <c r="N962" s="230">
        <v>3</v>
      </c>
      <c r="O962" s="163">
        <f t="shared" si="83"/>
        <v>0</v>
      </c>
      <c r="P962" s="163">
        <f t="shared" si="84"/>
        <v>0</v>
      </c>
      <c r="Q962" s="112">
        <v>0</v>
      </c>
    </row>
    <row r="963" spans="1:17" x14ac:dyDescent="0.25">
      <c r="A963" s="166" t="str">
        <f t="shared" si="85"/>
        <v>MASA2</v>
      </c>
      <c r="B963" s="163">
        <f t="shared" si="81"/>
        <v>2</v>
      </c>
      <c r="F963" s="111" t="str">
        <f t="shared" si="82"/>
        <v>FSGT55484226</v>
      </c>
      <c r="G963" s="230" t="s">
        <v>909</v>
      </c>
      <c r="H963" s="230" t="s">
        <v>155</v>
      </c>
      <c r="I963" s="230" t="s">
        <v>639</v>
      </c>
      <c r="J963" s="231">
        <v>71</v>
      </c>
      <c r="K963" s="230" t="s">
        <v>1058</v>
      </c>
      <c r="L963" s="230">
        <v>55484226</v>
      </c>
      <c r="M963" s="232">
        <v>25332</v>
      </c>
      <c r="N963" s="230">
        <v>4</v>
      </c>
      <c r="O963" s="163">
        <f t="shared" si="83"/>
        <v>0</v>
      </c>
      <c r="P963" s="163">
        <f t="shared" si="84"/>
        <v>0</v>
      </c>
      <c r="Q963" s="112">
        <v>0</v>
      </c>
    </row>
    <row r="964" spans="1:17" x14ac:dyDescent="0.25">
      <c r="A964" s="166" t="str">
        <f t="shared" si="85"/>
        <v>MASSY1</v>
      </c>
      <c r="B964" s="163">
        <f t="shared" si="81"/>
        <v>1</v>
      </c>
      <c r="F964" s="111" t="str">
        <f t="shared" si="82"/>
        <v>FSGT487817</v>
      </c>
      <c r="G964" s="230" t="s">
        <v>911</v>
      </c>
      <c r="H964" s="230" t="s">
        <v>912</v>
      </c>
      <c r="I964" s="230" t="s">
        <v>678</v>
      </c>
      <c r="J964" s="231">
        <v>71</v>
      </c>
      <c r="K964" s="230" t="s">
        <v>1058</v>
      </c>
      <c r="L964" s="230">
        <v>487817</v>
      </c>
      <c r="M964" s="232">
        <v>30846</v>
      </c>
      <c r="N964" s="230" t="s">
        <v>14</v>
      </c>
      <c r="O964" s="163" t="str">
        <f t="shared" si="83"/>
        <v>F</v>
      </c>
      <c r="P964" s="163">
        <f t="shared" si="84"/>
        <v>0</v>
      </c>
      <c r="Q964" s="112">
        <v>0</v>
      </c>
    </row>
    <row r="965" spans="1:17" x14ac:dyDescent="0.25">
      <c r="A965" s="166" t="str">
        <f t="shared" si="85"/>
        <v>MATTERA1</v>
      </c>
      <c r="B965" s="163">
        <f t="shared" si="81"/>
        <v>1</v>
      </c>
      <c r="F965" s="111" t="str">
        <f t="shared" si="82"/>
        <v>FSGT486129</v>
      </c>
      <c r="G965" s="230" t="s">
        <v>1518</v>
      </c>
      <c r="H965" s="230" t="s">
        <v>1519</v>
      </c>
      <c r="I965" s="230" t="s">
        <v>1390</v>
      </c>
      <c r="J965" s="231">
        <v>71</v>
      </c>
      <c r="K965" s="230" t="s">
        <v>1058</v>
      </c>
      <c r="L965" s="230">
        <v>486129</v>
      </c>
      <c r="M965" s="232">
        <v>36868</v>
      </c>
      <c r="N965" s="230" t="s">
        <v>4</v>
      </c>
      <c r="O965" s="163">
        <f t="shared" si="83"/>
        <v>0</v>
      </c>
      <c r="P965" s="163" t="str">
        <f t="shared" si="84"/>
        <v>M</v>
      </c>
      <c r="Q965" s="112">
        <v>0</v>
      </c>
    </row>
    <row r="966" spans="1:17" x14ac:dyDescent="0.25">
      <c r="A966" s="166" t="str">
        <f t="shared" si="85"/>
        <v>MAUBLANC1</v>
      </c>
      <c r="B966" s="163">
        <f t="shared" si="81"/>
        <v>1</v>
      </c>
      <c r="F966" s="111" t="str">
        <f t="shared" si="82"/>
        <v>FSGT55485152</v>
      </c>
      <c r="G966" s="230" t="s">
        <v>102</v>
      </c>
      <c r="H966" s="230" t="s">
        <v>517</v>
      </c>
      <c r="I966" s="230" t="s">
        <v>639</v>
      </c>
      <c r="J966" s="231">
        <v>71</v>
      </c>
      <c r="K966" s="230" t="s">
        <v>1058</v>
      </c>
      <c r="L966" s="230">
        <v>55485152</v>
      </c>
      <c r="M966" s="232">
        <v>34810</v>
      </c>
      <c r="N966" s="230">
        <v>1</v>
      </c>
      <c r="O966" s="163">
        <f t="shared" si="83"/>
        <v>0</v>
      </c>
      <c r="P966" s="163">
        <f t="shared" si="84"/>
        <v>0</v>
      </c>
      <c r="Q966" s="112">
        <v>0</v>
      </c>
    </row>
    <row r="967" spans="1:17" x14ac:dyDescent="0.25">
      <c r="A967" s="166" t="str">
        <f t="shared" si="85"/>
        <v>MAUREL1</v>
      </c>
      <c r="B967" s="163">
        <f t="shared" si="81"/>
        <v>1</v>
      </c>
      <c r="F967" s="111" t="str">
        <f t="shared" si="82"/>
        <v>FSGT55483041</v>
      </c>
      <c r="G967" s="230" t="s">
        <v>914</v>
      </c>
      <c r="H967" s="230" t="s">
        <v>646</v>
      </c>
      <c r="I967" s="230" t="s">
        <v>632</v>
      </c>
      <c r="J967" s="231">
        <v>71</v>
      </c>
      <c r="K967" s="230" t="s">
        <v>1058</v>
      </c>
      <c r="L967" s="230">
        <v>55483041</v>
      </c>
      <c r="M967" s="232">
        <v>31379</v>
      </c>
      <c r="N967" s="230">
        <v>3</v>
      </c>
      <c r="O967" s="163">
        <f t="shared" si="83"/>
        <v>0</v>
      </c>
      <c r="P967" s="163">
        <f t="shared" si="84"/>
        <v>0</v>
      </c>
      <c r="Q967" s="112">
        <v>0</v>
      </c>
    </row>
    <row r="968" spans="1:17" x14ac:dyDescent="0.25">
      <c r="A968" s="166" t="str">
        <f t="shared" si="85"/>
        <v>MAURO1</v>
      </c>
      <c r="B968" s="163">
        <f t="shared" si="81"/>
        <v>1</v>
      </c>
      <c r="F968" s="111" t="str">
        <f t="shared" si="82"/>
        <v>FSGT232849</v>
      </c>
      <c r="G968" s="230" t="s">
        <v>1520</v>
      </c>
      <c r="H968" s="230" t="s">
        <v>661</v>
      </c>
      <c r="I968" s="230" t="s">
        <v>1403</v>
      </c>
      <c r="J968" s="231">
        <v>71</v>
      </c>
      <c r="K968" s="230" t="s">
        <v>1058</v>
      </c>
      <c r="L968" s="230">
        <v>232849</v>
      </c>
      <c r="M968" s="232">
        <v>26348</v>
      </c>
      <c r="N968" s="230">
        <v>5</v>
      </c>
      <c r="O968" s="163">
        <f t="shared" si="83"/>
        <v>0</v>
      </c>
      <c r="P968" s="163">
        <f t="shared" si="84"/>
        <v>0</v>
      </c>
      <c r="Q968" s="112">
        <v>0</v>
      </c>
    </row>
    <row r="969" spans="1:17" x14ac:dyDescent="0.25">
      <c r="A969" s="166" t="str">
        <f t="shared" si="85"/>
        <v>MAURO2</v>
      </c>
      <c r="B969" s="163">
        <f t="shared" si="81"/>
        <v>2</v>
      </c>
      <c r="F969" s="111" t="str">
        <f t="shared" si="82"/>
        <v>FSGT243655</v>
      </c>
      <c r="G969" s="230" t="s">
        <v>1520</v>
      </c>
      <c r="H969" s="230" t="s">
        <v>176</v>
      </c>
      <c r="I969" s="230" t="s">
        <v>628</v>
      </c>
      <c r="J969" s="231">
        <v>71</v>
      </c>
      <c r="K969" s="230" t="s">
        <v>1058</v>
      </c>
      <c r="L969" s="230">
        <v>243655</v>
      </c>
      <c r="M969" s="232">
        <v>22726</v>
      </c>
      <c r="N969" s="230">
        <v>4</v>
      </c>
      <c r="O969" s="163">
        <f t="shared" si="83"/>
        <v>0</v>
      </c>
      <c r="P969" s="163">
        <f t="shared" si="84"/>
        <v>0</v>
      </c>
      <c r="Q969" s="112">
        <v>0</v>
      </c>
    </row>
    <row r="970" spans="1:17" x14ac:dyDescent="0.25">
      <c r="A970" s="166" t="str">
        <f t="shared" si="85"/>
        <v>MAZOYER1</v>
      </c>
      <c r="B970" s="163">
        <f t="shared" si="81"/>
        <v>1</v>
      </c>
      <c r="F970" s="111" t="str">
        <f t="shared" si="82"/>
        <v>FSGT232336</v>
      </c>
      <c r="G970" s="230" t="s">
        <v>1675</v>
      </c>
      <c r="H970" s="230" t="s">
        <v>166</v>
      </c>
      <c r="I970" s="230" t="s">
        <v>618</v>
      </c>
      <c r="J970" s="231">
        <v>71</v>
      </c>
      <c r="K970" s="230" t="s">
        <v>1058</v>
      </c>
      <c r="L970" s="230">
        <v>232336</v>
      </c>
      <c r="M970" s="232">
        <v>17189</v>
      </c>
      <c r="N970" s="230">
        <v>6</v>
      </c>
      <c r="O970" s="163">
        <f t="shared" si="83"/>
        <v>0</v>
      </c>
      <c r="P970" s="163">
        <f t="shared" si="84"/>
        <v>0</v>
      </c>
      <c r="Q970" s="112">
        <v>0</v>
      </c>
    </row>
    <row r="971" spans="1:17" x14ac:dyDescent="0.25">
      <c r="A971" s="166" t="str">
        <f t="shared" si="85"/>
        <v>MAZOYER2</v>
      </c>
      <c r="B971" s="163">
        <f t="shared" si="81"/>
        <v>2</v>
      </c>
      <c r="F971" s="111" t="str">
        <f t="shared" si="82"/>
        <v>FSGT496078</v>
      </c>
      <c r="G971" s="230" t="s">
        <v>1675</v>
      </c>
      <c r="H971" s="230" t="s">
        <v>171</v>
      </c>
      <c r="I971" s="230" t="s">
        <v>1382</v>
      </c>
      <c r="J971" s="231">
        <v>71</v>
      </c>
      <c r="K971" s="230" t="s">
        <v>1058</v>
      </c>
      <c r="L971" s="230">
        <v>496078</v>
      </c>
      <c r="M971" s="232">
        <v>25134</v>
      </c>
      <c r="N971" s="230">
        <v>4</v>
      </c>
      <c r="O971" s="163">
        <f t="shared" si="83"/>
        <v>0</v>
      </c>
      <c r="P971" s="163">
        <f t="shared" si="84"/>
        <v>0</v>
      </c>
      <c r="Q971" s="112">
        <v>0</v>
      </c>
    </row>
    <row r="972" spans="1:17" x14ac:dyDescent="0.25">
      <c r="A972" s="166" t="str">
        <f t="shared" si="85"/>
        <v>MAZUE1</v>
      </c>
      <c r="B972" s="163">
        <f t="shared" si="81"/>
        <v>1</v>
      </c>
      <c r="F972" s="111" t="str">
        <f t="shared" si="82"/>
        <v>FSGT55477959</v>
      </c>
      <c r="G972" s="230" t="s">
        <v>915</v>
      </c>
      <c r="H972" s="230" t="s">
        <v>113</v>
      </c>
      <c r="I972" s="230" t="s">
        <v>621</v>
      </c>
      <c r="J972" s="231">
        <v>71</v>
      </c>
      <c r="K972" s="230" t="s">
        <v>1058</v>
      </c>
      <c r="L972" s="230">
        <v>55477959</v>
      </c>
      <c r="M972" s="232">
        <v>25833</v>
      </c>
      <c r="N972" s="230">
        <v>5</v>
      </c>
      <c r="O972" s="163">
        <f t="shared" si="83"/>
        <v>0</v>
      </c>
      <c r="P972" s="163">
        <f t="shared" si="84"/>
        <v>0</v>
      </c>
      <c r="Q972" s="112">
        <v>0</v>
      </c>
    </row>
    <row r="973" spans="1:17" x14ac:dyDescent="0.25">
      <c r="A973" s="166" t="str">
        <f t="shared" si="85"/>
        <v>MELONI1</v>
      </c>
      <c r="B973" s="163">
        <f t="shared" si="81"/>
        <v>1</v>
      </c>
      <c r="F973" s="111" t="str">
        <f t="shared" si="82"/>
        <v>FSGT229922</v>
      </c>
      <c r="G973" s="230" t="s">
        <v>1521</v>
      </c>
      <c r="H973" s="230" t="s">
        <v>1522</v>
      </c>
      <c r="I973" s="230" t="s">
        <v>668</v>
      </c>
      <c r="J973" s="231">
        <v>71</v>
      </c>
      <c r="K973" s="230" t="s">
        <v>1058</v>
      </c>
      <c r="L973" s="230">
        <v>229922</v>
      </c>
      <c r="M973" s="232">
        <v>22028</v>
      </c>
      <c r="N973" s="230">
        <v>4</v>
      </c>
      <c r="O973" s="163">
        <f t="shared" si="83"/>
        <v>0</v>
      </c>
      <c r="P973" s="163">
        <f t="shared" si="84"/>
        <v>0</v>
      </c>
      <c r="Q973" s="112">
        <v>0</v>
      </c>
    </row>
    <row r="974" spans="1:17" x14ac:dyDescent="0.25">
      <c r="A974" s="166" t="str">
        <f t="shared" si="85"/>
        <v>MENAND1</v>
      </c>
      <c r="B974" s="163">
        <f t="shared" ref="B974:B1037" si="86">IF(G974&lt;&gt;G973,1,(B973+1))</f>
        <v>1</v>
      </c>
      <c r="F974" s="111" t="str">
        <f t="shared" ref="F974:F1037" si="87">CONCATENATE(K974,L974)</f>
        <v>FSGT369756</v>
      </c>
      <c r="G974" s="230" t="s">
        <v>1523</v>
      </c>
      <c r="H974" s="230" t="s">
        <v>797</v>
      </c>
      <c r="I974" s="230" t="s">
        <v>1390</v>
      </c>
      <c r="J974" s="231">
        <v>71</v>
      </c>
      <c r="K974" s="230" t="s">
        <v>1058</v>
      </c>
      <c r="L974" s="230">
        <v>369756</v>
      </c>
      <c r="M974" s="232">
        <v>35217</v>
      </c>
      <c r="N974" s="230">
        <v>6</v>
      </c>
      <c r="O974" s="163">
        <f t="shared" si="83"/>
        <v>0</v>
      </c>
      <c r="P974" s="163">
        <f t="shared" si="84"/>
        <v>0</v>
      </c>
      <c r="Q974" s="112">
        <v>0</v>
      </c>
    </row>
    <row r="975" spans="1:17" x14ac:dyDescent="0.25">
      <c r="A975" s="166" t="str">
        <f t="shared" si="85"/>
        <v>MENAND2</v>
      </c>
      <c r="B975" s="163">
        <f t="shared" si="86"/>
        <v>2</v>
      </c>
      <c r="F975" s="111" t="str">
        <f t="shared" si="87"/>
        <v>FSGT237763</v>
      </c>
      <c r="G975" s="230" t="s">
        <v>1523</v>
      </c>
      <c r="H975" s="230" t="s">
        <v>27</v>
      </c>
      <c r="I975" s="230" t="s">
        <v>1390</v>
      </c>
      <c r="J975" s="231">
        <v>71</v>
      </c>
      <c r="K975" s="230" t="s">
        <v>1058</v>
      </c>
      <c r="L975" s="230">
        <v>237763</v>
      </c>
      <c r="M975" s="232">
        <v>24232</v>
      </c>
      <c r="N975" s="230">
        <v>3</v>
      </c>
      <c r="O975" s="163">
        <f t="shared" ref="O975:O1038" si="88">IF(N975="F","F",0)</f>
        <v>0</v>
      </c>
      <c r="P975" s="163">
        <f t="shared" ref="P975:P1038" si="89">IF(N975="M","M",0)</f>
        <v>0</v>
      </c>
      <c r="Q975" s="112">
        <v>0</v>
      </c>
    </row>
    <row r="976" spans="1:17" x14ac:dyDescent="0.25">
      <c r="A976" s="166" t="str">
        <f t="shared" si="85"/>
        <v>MENAND 1</v>
      </c>
      <c r="B976" s="163">
        <f t="shared" si="86"/>
        <v>1</v>
      </c>
      <c r="F976" s="111" t="str">
        <f t="shared" si="87"/>
        <v>FSGT373999</v>
      </c>
      <c r="G976" s="230" t="s">
        <v>1800</v>
      </c>
      <c r="H976" s="230" t="s">
        <v>1801</v>
      </c>
      <c r="I976" s="230" t="s">
        <v>1390</v>
      </c>
      <c r="J976" s="231">
        <v>71</v>
      </c>
      <c r="K976" s="230" t="s">
        <v>1058</v>
      </c>
      <c r="L976" s="230">
        <v>373999</v>
      </c>
      <c r="M976" s="232">
        <v>36297</v>
      </c>
      <c r="N976" s="230">
        <v>2</v>
      </c>
      <c r="O976" s="163">
        <f t="shared" si="88"/>
        <v>0</v>
      </c>
      <c r="P976" s="163">
        <f t="shared" si="89"/>
        <v>0</v>
      </c>
      <c r="Q976" s="112">
        <v>0</v>
      </c>
    </row>
    <row r="977" spans="1:17" x14ac:dyDescent="0.25">
      <c r="A977" s="166" t="str">
        <f t="shared" si="85"/>
        <v>MERE1</v>
      </c>
      <c r="B977" s="163">
        <f t="shared" si="86"/>
        <v>1</v>
      </c>
      <c r="F977" s="111" t="str">
        <f t="shared" si="87"/>
        <v>FSGT426231</v>
      </c>
      <c r="G977" s="230" t="s">
        <v>1525</v>
      </c>
      <c r="H977" s="230" t="s">
        <v>779</v>
      </c>
      <c r="I977" s="230" t="s">
        <v>1382</v>
      </c>
      <c r="J977" s="231">
        <v>71</v>
      </c>
      <c r="K977" s="230" t="s">
        <v>1058</v>
      </c>
      <c r="L977" s="230">
        <v>426231</v>
      </c>
      <c r="M977" s="232">
        <v>20887</v>
      </c>
      <c r="N977" s="230">
        <v>4</v>
      </c>
      <c r="O977" s="163">
        <f t="shared" si="88"/>
        <v>0</v>
      </c>
      <c r="P977" s="163">
        <f t="shared" si="89"/>
        <v>0</v>
      </c>
      <c r="Q977" s="112">
        <v>0</v>
      </c>
    </row>
    <row r="978" spans="1:17" x14ac:dyDescent="0.25">
      <c r="A978" s="166" t="str">
        <f t="shared" si="85"/>
        <v>MERLE1</v>
      </c>
      <c r="B978" s="163">
        <f t="shared" si="86"/>
        <v>1</v>
      </c>
      <c r="F978" s="111" t="str">
        <f t="shared" si="87"/>
        <v>FSGT227344</v>
      </c>
      <c r="G978" s="230" t="s">
        <v>1526</v>
      </c>
      <c r="H978" s="230" t="s">
        <v>1527</v>
      </c>
      <c r="I978" s="230" t="s">
        <v>1387</v>
      </c>
      <c r="J978" s="231">
        <v>71</v>
      </c>
      <c r="K978" s="230" t="s">
        <v>1058</v>
      </c>
      <c r="L978" s="230">
        <v>227344</v>
      </c>
      <c r="M978" s="232">
        <v>27605</v>
      </c>
      <c r="N978" s="230" t="s">
        <v>14</v>
      </c>
      <c r="O978" s="163" t="str">
        <f t="shared" si="88"/>
        <v>F</v>
      </c>
      <c r="P978" s="163">
        <f t="shared" si="89"/>
        <v>0</v>
      </c>
      <c r="Q978" s="112">
        <v>0</v>
      </c>
    </row>
    <row r="979" spans="1:17" x14ac:dyDescent="0.25">
      <c r="A979" s="166" t="str">
        <f t="shared" si="85"/>
        <v>MERZE1</v>
      </c>
      <c r="B979" s="163">
        <f t="shared" si="86"/>
        <v>1</v>
      </c>
      <c r="F979" s="111" t="str">
        <f t="shared" si="87"/>
        <v>FSGT422518</v>
      </c>
      <c r="G979" s="230" t="s">
        <v>1528</v>
      </c>
      <c r="H979" s="230" t="s">
        <v>61</v>
      </c>
      <c r="I979" s="230" t="s">
        <v>1387</v>
      </c>
      <c r="J979" s="231">
        <v>71</v>
      </c>
      <c r="K979" s="230" t="s">
        <v>1058</v>
      </c>
      <c r="L979" s="230">
        <v>422518</v>
      </c>
      <c r="M979" s="232">
        <v>16735</v>
      </c>
      <c r="N979" s="230">
        <v>6</v>
      </c>
      <c r="O979" s="163">
        <f t="shared" si="88"/>
        <v>0</v>
      </c>
      <c r="P979" s="163">
        <f t="shared" si="89"/>
        <v>0</v>
      </c>
      <c r="Q979" s="112">
        <v>0</v>
      </c>
    </row>
    <row r="980" spans="1:17" x14ac:dyDescent="0.25">
      <c r="A980" s="166" t="str">
        <f t="shared" si="85"/>
        <v>METHY1</v>
      </c>
      <c r="B980" s="163">
        <f t="shared" si="86"/>
        <v>1</v>
      </c>
      <c r="F980" s="111" t="str">
        <f t="shared" si="87"/>
        <v>FSGT492651</v>
      </c>
      <c r="G980" s="230" t="s">
        <v>916</v>
      </c>
      <c r="H980" s="230" t="s">
        <v>26</v>
      </c>
      <c r="I980" s="230" t="s">
        <v>614</v>
      </c>
      <c r="J980" s="231">
        <v>71</v>
      </c>
      <c r="K980" s="230" t="s">
        <v>1058</v>
      </c>
      <c r="L980" s="230">
        <v>492651</v>
      </c>
      <c r="M980" s="232">
        <v>23322</v>
      </c>
      <c r="N980" s="230">
        <v>4</v>
      </c>
      <c r="O980" s="163">
        <f t="shared" si="88"/>
        <v>0</v>
      </c>
      <c r="P980" s="163">
        <f t="shared" si="89"/>
        <v>0</v>
      </c>
      <c r="Q980" s="112">
        <v>0</v>
      </c>
    </row>
    <row r="981" spans="1:17" x14ac:dyDescent="0.25">
      <c r="A981" s="166" t="str">
        <f t="shared" si="85"/>
        <v>METZ1</v>
      </c>
      <c r="B981" s="163">
        <f t="shared" si="86"/>
        <v>1</v>
      </c>
      <c r="F981" s="111" t="str">
        <f t="shared" si="87"/>
        <v>FSGT365118</v>
      </c>
      <c r="G981" s="230" t="s">
        <v>917</v>
      </c>
      <c r="H981" s="230" t="s">
        <v>117</v>
      </c>
      <c r="I981" s="230" t="s">
        <v>611</v>
      </c>
      <c r="J981" s="231">
        <v>71</v>
      </c>
      <c r="K981" s="230" t="s">
        <v>1058</v>
      </c>
      <c r="L981" s="230">
        <v>365118</v>
      </c>
      <c r="M981" s="232">
        <v>22680</v>
      </c>
      <c r="N981" s="230">
        <v>4</v>
      </c>
      <c r="O981" s="163">
        <f t="shared" si="88"/>
        <v>0</v>
      </c>
      <c r="P981" s="163">
        <f t="shared" si="89"/>
        <v>0</v>
      </c>
      <c r="Q981" s="112">
        <v>0</v>
      </c>
    </row>
    <row r="982" spans="1:17" x14ac:dyDescent="0.25">
      <c r="A982" s="166" t="str">
        <f t="shared" si="85"/>
        <v>MEUNIER1</v>
      </c>
      <c r="B982" s="163">
        <f t="shared" si="86"/>
        <v>1</v>
      </c>
      <c r="F982" s="111" t="str">
        <f t="shared" si="87"/>
        <v>FSGT227508</v>
      </c>
      <c r="G982" s="230" t="s">
        <v>918</v>
      </c>
      <c r="H982" s="230" t="s">
        <v>61</v>
      </c>
      <c r="I982" s="230" t="s">
        <v>608</v>
      </c>
      <c r="J982" s="231">
        <v>71</v>
      </c>
      <c r="K982" s="230" t="s">
        <v>1058</v>
      </c>
      <c r="L982" s="230">
        <v>227508</v>
      </c>
      <c r="M982" s="232">
        <v>17761</v>
      </c>
      <c r="N982" s="230">
        <v>6</v>
      </c>
      <c r="O982" s="163">
        <f t="shared" si="88"/>
        <v>0</v>
      </c>
      <c r="P982" s="163">
        <f t="shared" si="89"/>
        <v>0</v>
      </c>
      <c r="Q982" s="112">
        <v>0</v>
      </c>
    </row>
    <row r="983" spans="1:17" x14ac:dyDescent="0.25">
      <c r="A983" s="166" t="str">
        <f t="shared" si="85"/>
        <v>MICHALEC1</v>
      </c>
      <c r="B983" s="163">
        <f t="shared" si="86"/>
        <v>1</v>
      </c>
      <c r="F983" s="111" t="str">
        <f t="shared" si="87"/>
        <v>FSGT55544885</v>
      </c>
      <c r="G983" s="230" t="s">
        <v>1529</v>
      </c>
      <c r="H983" s="230" t="s">
        <v>147</v>
      </c>
      <c r="I983" s="230" t="s">
        <v>628</v>
      </c>
      <c r="J983" s="231">
        <v>71</v>
      </c>
      <c r="K983" s="230" t="s">
        <v>1058</v>
      </c>
      <c r="L983" s="230">
        <v>55544885</v>
      </c>
      <c r="M983" s="232">
        <v>29381</v>
      </c>
      <c r="N983" s="230">
        <v>4</v>
      </c>
      <c r="O983" s="163">
        <f t="shared" si="88"/>
        <v>0</v>
      </c>
      <c r="P983" s="163">
        <f t="shared" si="89"/>
        <v>0</v>
      </c>
      <c r="Q983" s="112">
        <v>0</v>
      </c>
    </row>
    <row r="984" spans="1:17" x14ac:dyDescent="0.25">
      <c r="A984" s="166" t="str">
        <f t="shared" si="85"/>
        <v>MICHAUD1</v>
      </c>
      <c r="B984" s="163">
        <f t="shared" si="86"/>
        <v>1</v>
      </c>
      <c r="F984" s="111" t="str">
        <f t="shared" si="87"/>
        <v>FSGT246755</v>
      </c>
      <c r="G984" s="230" t="s">
        <v>1676</v>
      </c>
      <c r="H984" s="230" t="s">
        <v>919</v>
      </c>
      <c r="I984" s="230" t="s">
        <v>621</v>
      </c>
      <c r="J984" s="231">
        <v>71</v>
      </c>
      <c r="K984" s="230" t="s">
        <v>1058</v>
      </c>
      <c r="L984" s="230">
        <v>246755</v>
      </c>
      <c r="M984" s="232">
        <v>18535</v>
      </c>
      <c r="N984" s="230" t="s">
        <v>14</v>
      </c>
      <c r="O984" s="163" t="str">
        <f t="shared" si="88"/>
        <v>F</v>
      </c>
      <c r="P984" s="163">
        <f t="shared" si="89"/>
        <v>0</v>
      </c>
      <c r="Q984" s="112">
        <v>0</v>
      </c>
    </row>
    <row r="985" spans="1:17" x14ac:dyDescent="0.25">
      <c r="A985" s="166" t="str">
        <f t="shared" si="85"/>
        <v>MICHAUDET1</v>
      </c>
      <c r="B985" s="163">
        <f t="shared" si="86"/>
        <v>1</v>
      </c>
      <c r="F985" s="111" t="str">
        <f t="shared" si="87"/>
        <v>FSGT243836</v>
      </c>
      <c r="G985" s="230" t="s">
        <v>1677</v>
      </c>
      <c r="H985" s="230" t="s">
        <v>141</v>
      </c>
      <c r="I985" s="230" t="s">
        <v>621</v>
      </c>
      <c r="J985" s="231">
        <v>71</v>
      </c>
      <c r="K985" s="230" t="s">
        <v>1058</v>
      </c>
      <c r="L985" s="230">
        <v>243836</v>
      </c>
      <c r="M985" s="232">
        <v>18687</v>
      </c>
      <c r="N985" s="230">
        <v>5</v>
      </c>
      <c r="O985" s="163">
        <f t="shared" si="88"/>
        <v>0</v>
      </c>
      <c r="P985" s="163">
        <f t="shared" si="89"/>
        <v>0</v>
      </c>
      <c r="Q985" s="112">
        <v>0</v>
      </c>
    </row>
    <row r="986" spans="1:17" x14ac:dyDescent="0.25">
      <c r="A986" s="166" t="str">
        <f t="shared" si="85"/>
        <v>MICHAUDET2</v>
      </c>
      <c r="B986" s="163">
        <f t="shared" si="86"/>
        <v>2</v>
      </c>
      <c r="F986" s="111" t="str">
        <f t="shared" si="87"/>
        <v>FSGT232189</v>
      </c>
      <c r="G986" s="230" t="s">
        <v>1677</v>
      </c>
      <c r="H986" s="230" t="s">
        <v>247</v>
      </c>
      <c r="I986" s="230" t="s">
        <v>614</v>
      </c>
      <c r="J986" s="231">
        <v>71</v>
      </c>
      <c r="K986" s="230" t="s">
        <v>1058</v>
      </c>
      <c r="L986" s="230">
        <v>232189</v>
      </c>
      <c r="M986" s="232">
        <v>19788</v>
      </c>
      <c r="N986" s="230">
        <v>6</v>
      </c>
      <c r="O986" s="163">
        <f t="shared" si="88"/>
        <v>0</v>
      </c>
      <c r="P986" s="163">
        <f t="shared" si="89"/>
        <v>0</v>
      </c>
      <c r="Q986" s="112">
        <v>0</v>
      </c>
    </row>
    <row r="987" spans="1:17" x14ac:dyDescent="0.25">
      <c r="A987" s="166" t="str">
        <f t="shared" si="85"/>
        <v>MICHEL1</v>
      </c>
      <c r="B987" s="163">
        <f t="shared" si="86"/>
        <v>1</v>
      </c>
      <c r="F987" s="111" t="str">
        <f t="shared" si="87"/>
        <v>FSGT146946</v>
      </c>
      <c r="G987" s="230" t="s">
        <v>920</v>
      </c>
      <c r="H987" s="230" t="s">
        <v>626</v>
      </c>
      <c r="I987" s="230" t="s">
        <v>711</v>
      </c>
      <c r="J987" s="231">
        <v>71</v>
      </c>
      <c r="K987" s="230" t="s">
        <v>1058</v>
      </c>
      <c r="L987" s="230">
        <v>146946</v>
      </c>
      <c r="M987" s="232">
        <v>16269</v>
      </c>
      <c r="N987" s="230">
        <v>6</v>
      </c>
      <c r="O987" s="163">
        <f t="shared" si="88"/>
        <v>0</v>
      </c>
      <c r="P987" s="163">
        <f t="shared" si="89"/>
        <v>0</v>
      </c>
      <c r="Q987" s="112">
        <v>0</v>
      </c>
    </row>
    <row r="988" spans="1:17" x14ac:dyDescent="0.25">
      <c r="A988" s="166" t="str">
        <f t="shared" si="85"/>
        <v>MICHEL2</v>
      </c>
      <c r="B988" s="163">
        <f t="shared" si="86"/>
        <v>2</v>
      </c>
      <c r="F988" s="111" t="str">
        <f t="shared" si="87"/>
        <v>FSGT55480514</v>
      </c>
      <c r="G988" s="230" t="s">
        <v>920</v>
      </c>
      <c r="H988" s="230" t="s">
        <v>722</v>
      </c>
      <c r="I988" s="230" t="s">
        <v>639</v>
      </c>
      <c r="J988" s="231">
        <v>71</v>
      </c>
      <c r="K988" s="230" t="s">
        <v>1058</v>
      </c>
      <c r="L988" s="230">
        <v>55480514</v>
      </c>
      <c r="M988" s="232">
        <v>26106</v>
      </c>
      <c r="N988" s="230">
        <v>4</v>
      </c>
      <c r="O988" s="163">
        <f t="shared" si="88"/>
        <v>0</v>
      </c>
      <c r="P988" s="163">
        <f t="shared" si="89"/>
        <v>0</v>
      </c>
      <c r="Q988" s="112">
        <v>0</v>
      </c>
    </row>
    <row r="989" spans="1:17" x14ac:dyDescent="0.25">
      <c r="A989" s="166" t="str">
        <f t="shared" ref="A989:A1052" si="90">CONCATENATE(G989,B989)</f>
        <v>MICHELIN1</v>
      </c>
      <c r="B989" s="163">
        <f t="shared" si="86"/>
        <v>1</v>
      </c>
      <c r="F989" s="111" t="str">
        <f t="shared" si="87"/>
        <v>FSGT232334</v>
      </c>
      <c r="G989" s="230" t="s">
        <v>921</v>
      </c>
      <c r="H989" s="230" t="s">
        <v>31</v>
      </c>
      <c r="I989" s="230" t="s">
        <v>618</v>
      </c>
      <c r="J989" s="231">
        <v>71</v>
      </c>
      <c r="K989" s="230" t="s">
        <v>1058</v>
      </c>
      <c r="L989" s="230">
        <v>232334</v>
      </c>
      <c r="M989" s="232">
        <v>17813</v>
      </c>
      <c r="N989" s="230">
        <v>6</v>
      </c>
      <c r="O989" s="163">
        <f t="shared" si="88"/>
        <v>0</v>
      </c>
      <c r="P989" s="163">
        <f t="shared" si="89"/>
        <v>0</v>
      </c>
      <c r="Q989" s="112">
        <v>0</v>
      </c>
    </row>
    <row r="990" spans="1:17" x14ac:dyDescent="0.25">
      <c r="A990" s="166" t="str">
        <f t="shared" si="90"/>
        <v>MICHELIN2</v>
      </c>
      <c r="B990" s="163">
        <f t="shared" si="86"/>
        <v>2</v>
      </c>
      <c r="F990" s="111" t="str">
        <f t="shared" si="87"/>
        <v>FSGT253088</v>
      </c>
      <c r="G990" s="230" t="s">
        <v>921</v>
      </c>
      <c r="H990" s="230" t="s">
        <v>922</v>
      </c>
      <c r="I990" s="230" t="s">
        <v>629</v>
      </c>
      <c r="J990" s="231">
        <v>71</v>
      </c>
      <c r="K990" s="230" t="s">
        <v>1058</v>
      </c>
      <c r="L990" s="230">
        <v>253088</v>
      </c>
      <c r="M990" s="232">
        <v>20320</v>
      </c>
      <c r="N990" s="230" t="s">
        <v>14</v>
      </c>
      <c r="O990" s="163" t="str">
        <f t="shared" si="88"/>
        <v>F</v>
      </c>
      <c r="P990" s="163">
        <f t="shared" si="89"/>
        <v>0</v>
      </c>
      <c r="Q990" s="112">
        <v>0</v>
      </c>
    </row>
    <row r="991" spans="1:17" x14ac:dyDescent="0.25">
      <c r="A991" s="166" t="str">
        <f t="shared" si="90"/>
        <v>MICHELIN3</v>
      </c>
      <c r="B991" s="163">
        <f t="shared" si="86"/>
        <v>3</v>
      </c>
      <c r="F991" s="111" t="str">
        <f t="shared" si="87"/>
        <v>FSGT248937</v>
      </c>
      <c r="G991" s="230" t="s">
        <v>921</v>
      </c>
      <c r="H991" s="230" t="s">
        <v>341</v>
      </c>
      <c r="I991" s="230" t="s">
        <v>629</v>
      </c>
      <c r="J991" s="231">
        <v>71</v>
      </c>
      <c r="K991" s="230" t="s">
        <v>1058</v>
      </c>
      <c r="L991" s="230">
        <v>248937</v>
      </c>
      <c r="M991" s="232">
        <v>18906</v>
      </c>
      <c r="N991" s="230">
        <v>6</v>
      </c>
      <c r="O991" s="163">
        <f t="shared" si="88"/>
        <v>0</v>
      </c>
      <c r="P991" s="163">
        <f t="shared" si="89"/>
        <v>0</v>
      </c>
      <c r="Q991" s="112">
        <v>0</v>
      </c>
    </row>
    <row r="992" spans="1:17" x14ac:dyDescent="0.25">
      <c r="A992" s="166" t="str">
        <f t="shared" si="90"/>
        <v>MIGUET1</v>
      </c>
      <c r="B992" s="163">
        <f t="shared" si="86"/>
        <v>1</v>
      </c>
      <c r="F992" s="111" t="str">
        <f t="shared" si="87"/>
        <v>FSGT235372</v>
      </c>
      <c r="G992" s="230" t="s">
        <v>923</v>
      </c>
      <c r="H992" s="230" t="s">
        <v>85</v>
      </c>
      <c r="I992" s="230" t="s">
        <v>611</v>
      </c>
      <c r="J992" s="231">
        <v>71</v>
      </c>
      <c r="K992" s="230" t="s">
        <v>1058</v>
      </c>
      <c r="L992" s="230">
        <v>235372</v>
      </c>
      <c r="M992" s="232">
        <v>17893</v>
      </c>
      <c r="N992" s="230">
        <v>6</v>
      </c>
      <c r="O992" s="163">
        <f t="shared" si="88"/>
        <v>0</v>
      </c>
      <c r="P992" s="163">
        <f t="shared" si="89"/>
        <v>0</v>
      </c>
      <c r="Q992" s="112">
        <v>0</v>
      </c>
    </row>
    <row r="993" spans="1:17" x14ac:dyDescent="0.25">
      <c r="A993" s="166" t="str">
        <f t="shared" si="90"/>
        <v>MIGUET2</v>
      </c>
      <c r="B993" s="163">
        <f t="shared" si="86"/>
        <v>2</v>
      </c>
      <c r="F993" s="111" t="str">
        <f t="shared" si="87"/>
        <v>FSGT235373</v>
      </c>
      <c r="G993" s="230" t="s">
        <v>923</v>
      </c>
      <c r="H993" s="230" t="s">
        <v>924</v>
      </c>
      <c r="I993" s="230" t="s">
        <v>611</v>
      </c>
      <c r="J993" s="231">
        <v>71</v>
      </c>
      <c r="K993" s="230" t="s">
        <v>1058</v>
      </c>
      <c r="L993" s="230">
        <v>235373</v>
      </c>
      <c r="M993" s="232">
        <v>19402</v>
      </c>
      <c r="N993" s="230" t="s">
        <v>14</v>
      </c>
      <c r="O993" s="163" t="str">
        <f t="shared" si="88"/>
        <v>F</v>
      </c>
      <c r="P993" s="163">
        <f t="shared" si="89"/>
        <v>0</v>
      </c>
      <c r="Q993" s="112">
        <v>0</v>
      </c>
    </row>
    <row r="994" spans="1:17" x14ac:dyDescent="0.25">
      <c r="A994" s="166" t="str">
        <f t="shared" si="90"/>
        <v>MILARA1</v>
      </c>
      <c r="B994" s="163">
        <f t="shared" si="86"/>
        <v>1</v>
      </c>
      <c r="F994" s="111" t="str">
        <f t="shared" si="87"/>
        <v>FSGT228672</v>
      </c>
      <c r="G994" s="230" t="s">
        <v>1530</v>
      </c>
      <c r="H994" s="230" t="s">
        <v>1531</v>
      </c>
      <c r="I994" s="230" t="s">
        <v>1396</v>
      </c>
      <c r="J994" s="231">
        <v>71</v>
      </c>
      <c r="K994" s="230" t="s">
        <v>1058</v>
      </c>
      <c r="L994" s="230">
        <v>228672</v>
      </c>
      <c r="M994" s="232">
        <v>23210</v>
      </c>
      <c r="N994" s="230">
        <v>6</v>
      </c>
      <c r="O994" s="163">
        <f t="shared" si="88"/>
        <v>0</v>
      </c>
      <c r="P994" s="163">
        <f t="shared" si="89"/>
        <v>0</v>
      </c>
      <c r="Q994" s="112">
        <v>0</v>
      </c>
    </row>
    <row r="995" spans="1:17" x14ac:dyDescent="0.25">
      <c r="A995" s="166" t="str">
        <f t="shared" si="90"/>
        <v>MILOT1</v>
      </c>
      <c r="B995" s="163">
        <f t="shared" si="86"/>
        <v>1</v>
      </c>
      <c r="F995" s="111" t="str">
        <f t="shared" si="87"/>
        <v>FSGT55482755</v>
      </c>
      <c r="G995" s="230" t="s">
        <v>1532</v>
      </c>
      <c r="H995" s="230" t="s">
        <v>158</v>
      </c>
      <c r="I995" s="230" t="s">
        <v>19</v>
      </c>
      <c r="J995" s="231">
        <v>71</v>
      </c>
      <c r="K995" s="230" t="s">
        <v>1058</v>
      </c>
      <c r="L995" s="230">
        <v>55482755</v>
      </c>
      <c r="M995" s="232">
        <v>22866</v>
      </c>
      <c r="N995" s="230">
        <v>5</v>
      </c>
      <c r="O995" s="163">
        <f t="shared" si="88"/>
        <v>0</v>
      </c>
      <c r="P995" s="163">
        <f t="shared" si="89"/>
        <v>0</v>
      </c>
      <c r="Q995" s="112">
        <v>0</v>
      </c>
    </row>
    <row r="996" spans="1:17" x14ac:dyDescent="0.25">
      <c r="A996" s="166" t="str">
        <f t="shared" si="90"/>
        <v>MOINE1</v>
      </c>
      <c r="B996" s="163">
        <f t="shared" si="86"/>
        <v>1</v>
      </c>
      <c r="F996" s="111" t="str">
        <f t="shared" si="87"/>
        <v>FSGT232402</v>
      </c>
      <c r="G996" s="230" t="s">
        <v>1533</v>
      </c>
      <c r="H996" s="230" t="s">
        <v>202</v>
      </c>
      <c r="I996" s="230" t="s">
        <v>1382</v>
      </c>
      <c r="J996" s="231">
        <v>71</v>
      </c>
      <c r="K996" s="230" t="s">
        <v>1058</v>
      </c>
      <c r="L996" s="230">
        <v>232402</v>
      </c>
      <c r="M996" s="232">
        <v>21317</v>
      </c>
      <c r="N996" s="230">
        <v>4</v>
      </c>
      <c r="O996" s="163">
        <f t="shared" si="88"/>
        <v>0</v>
      </c>
      <c r="P996" s="163">
        <f t="shared" si="89"/>
        <v>0</v>
      </c>
      <c r="Q996" s="112">
        <v>0</v>
      </c>
    </row>
    <row r="997" spans="1:17" x14ac:dyDescent="0.25">
      <c r="A997" s="166" t="str">
        <f t="shared" si="90"/>
        <v>MOISSON1</v>
      </c>
      <c r="B997" s="163">
        <f t="shared" si="86"/>
        <v>1</v>
      </c>
      <c r="F997" s="111" t="str">
        <f t="shared" si="87"/>
        <v>FSGT483245</v>
      </c>
      <c r="G997" s="230" t="s">
        <v>925</v>
      </c>
      <c r="H997" s="230" t="s">
        <v>95</v>
      </c>
      <c r="I997" s="230" t="s">
        <v>611</v>
      </c>
      <c r="J997" s="231">
        <v>71</v>
      </c>
      <c r="K997" s="230" t="s">
        <v>1058</v>
      </c>
      <c r="L997" s="230">
        <v>483245</v>
      </c>
      <c r="M997" s="232">
        <v>17794</v>
      </c>
      <c r="N997" s="230">
        <v>6</v>
      </c>
      <c r="O997" s="163">
        <f t="shared" si="88"/>
        <v>0</v>
      </c>
      <c r="P997" s="163">
        <f t="shared" si="89"/>
        <v>0</v>
      </c>
      <c r="Q997" s="112">
        <v>0</v>
      </c>
    </row>
    <row r="998" spans="1:17" x14ac:dyDescent="0.25">
      <c r="A998" s="166" t="str">
        <f t="shared" si="90"/>
        <v>MOLINOT1</v>
      </c>
      <c r="B998" s="163">
        <f t="shared" si="86"/>
        <v>1</v>
      </c>
      <c r="F998" s="111" t="str">
        <f t="shared" si="87"/>
        <v>FSGT231209</v>
      </c>
      <c r="G998" s="230" t="s">
        <v>926</v>
      </c>
      <c r="H998" s="230" t="s">
        <v>927</v>
      </c>
      <c r="I998" s="230" t="s">
        <v>621</v>
      </c>
      <c r="J998" s="231">
        <v>71</v>
      </c>
      <c r="K998" s="230" t="s">
        <v>1058</v>
      </c>
      <c r="L998" s="230">
        <v>231209</v>
      </c>
      <c r="M998" s="232">
        <v>34086</v>
      </c>
      <c r="N998" s="230" t="s">
        <v>14</v>
      </c>
      <c r="O998" s="163" t="str">
        <f t="shared" si="88"/>
        <v>F</v>
      </c>
      <c r="P998" s="163">
        <f t="shared" si="89"/>
        <v>0</v>
      </c>
      <c r="Q998" s="112">
        <v>0</v>
      </c>
    </row>
    <row r="999" spans="1:17" x14ac:dyDescent="0.25">
      <c r="A999" s="166" t="str">
        <f t="shared" si="90"/>
        <v>MOLINOT2</v>
      </c>
      <c r="B999" s="163">
        <f t="shared" si="86"/>
        <v>2</v>
      </c>
      <c r="F999" s="111" t="str">
        <f t="shared" si="87"/>
        <v>FSGT231205</v>
      </c>
      <c r="G999" s="230" t="s">
        <v>926</v>
      </c>
      <c r="H999" s="230" t="s">
        <v>18</v>
      </c>
      <c r="I999" s="230" t="s">
        <v>621</v>
      </c>
      <c r="J999" s="231">
        <v>71</v>
      </c>
      <c r="K999" s="230" t="s">
        <v>1058</v>
      </c>
      <c r="L999" s="230">
        <v>231205</v>
      </c>
      <c r="M999" s="232">
        <v>20994</v>
      </c>
      <c r="N999" s="230">
        <v>3</v>
      </c>
      <c r="O999" s="163">
        <f t="shared" si="88"/>
        <v>0</v>
      </c>
      <c r="P999" s="163">
        <f t="shared" si="89"/>
        <v>0</v>
      </c>
      <c r="Q999" s="112">
        <v>0</v>
      </c>
    </row>
    <row r="1000" spans="1:17" x14ac:dyDescent="0.25">
      <c r="A1000" s="166" t="str">
        <f t="shared" si="90"/>
        <v>MONNERET1</v>
      </c>
      <c r="B1000" s="163">
        <f t="shared" si="86"/>
        <v>1</v>
      </c>
      <c r="F1000" s="111" t="str">
        <f t="shared" si="87"/>
        <v>FSGT232434</v>
      </c>
      <c r="G1000" s="230" t="s">
        <v>1112</v>
      </c>
      <c r="H1000" s="230" t="s">
        <v>125</v>
      </c>
      <c r="I1000" s="230" t="s">
        <v>825</v>
      </c>
      <c r="J1000" s="231">
        <v>71</v>
      </c>
      <c r="K1000" s="230" t="s">
        <v>1058</v>
      </c>
      <c r="L1000" s="230">
        <v>232434</v>
      </c>
      <c r="M1000" s="232">
        <v>18396</v>
      </c>
      <c r="N1000" s="230">
        <v>2</v>
      </c>
      <c r="O1000" s="163">
        <f t="shared" si="88"/>
        <v>0</v>
      </c>
      <c r="P1000" s="163">
        <f t="shared" si="89"/>
        <v>0</v>
      </c>
      <c r="Q1000" s="112">
        <v>0</v>
      </c>
    </row>
    <row r="1001" spans="1:17" x14ac:dyDescent="0.25">
      <c r="A1001" s="166" t="str">
        <f t="shared" si="90"/>
        <v>MONNERY1</v>
      </c>
      <c r="B1001" s="163">
        <f t="shared" si="86"/>
        <v>1</v>
      </c>
      <c r="F1001" s="111" t="str">
        <f t="shared" si="87"/>
        <v>FSGT55492994</v>
      </c>
      <c r="G1001" s="230" t="s">
        <v>1866</v>
      </c>
      <c r="H1001" s="230" t="s">
        <v>202</v>
      </c>
      <c r="I1001" s="230" t="s">
        <v>628</v>
      </c>
      <c r="J1001" s="231">
        <v>71</v>
      </c>
      <c r="K1001" s="230" t="s">
        <v>1058</v>
      </c>
      <c r="L1001" s="230">
        <v>55492994</v>
      </c>
      <c r="M1001" s="232">
        <v>21371</v>
      </c>
      <c r="N1001" s="230">
        <v>4</v>
      </c>
      <c r="O1001" s="163">
        <f t="shared" si="88"/>
        <v>0</v>
      </c>
      <c r="P1001" s="163">
        <f t="shared" si="89"/>
        <v>0</v>
      </c>
      <c r="Q1001" s="112">
        <v>0</v>
      </c>
    </row>
    <row r="1002" spans="1:17" x14ac:dyDescent="0.25">
      <c r="A1002" s="166" t="str">
        <f t="shared" si="90"/>
        <v>MONNET1</v>
      </c>
      <c r="B1002" s="163">
        <f t="shared" si="86"/>
        <v>1</v>
      </c>
      <c r="F1002" s="111" t="str">
        <f t="shared" si="87"/>
        <v>FSGT235375</v>
      </c>
      <c r="G1002" s="230" t="s">
        <v>1113</v>
      </c>
      <c r="H1002" s="230" t="s">
        <v>143</v>
      </c>
      <c r="I1002" s="230" t="s">
        <v>611</v>
      </c>
      <c r="J1002" s="231">
        <v>71</v>
      </c>
      <c r="K1002" s="230" t="s">
        <v>1058</v>
      </c>
      <c r="L1002" s="230">
        <v>235375</v>
      </c>
      <c r="M1002" s="232">
        <v>24630</v>
      </c>
      <c r="N1002" s="230">
        <v>4</v>
      </c>
      <c r="O1002" s="163">
        <f t="shared" si="88"/>
        <v>0</v>
      </c>
      <c r="P1002" s="163">
        <f t="shared" si="89"/>
        <v>0</v>
      </c>
      <c r="Q1002" s="112">
        <v>0</v>
      </c>
    </row>
    <row r="1003" spans="1:17" x14ac:dyDescent="0.25">
      <c r="A1003" s="166" t="str">
        <f t="shared" si="90"/>
        <v>MORAL1</v>
      </c>
      <c r="B1003" s="163">
        <f t="shared" si="86"/>
        <v>1</v>
      </c>
      <c r="F1003" s="111" t="str">
        <f t="shared" si="87"/>
        <v>FSGT496246</v>
      </c>
      <c r="G1003" s="230" t="s">
        <v>928</v>
      </c>
      <c r="H1003" s="230" t="s">
        <v>868</v>
      </c>
      <c r="I1003" s="230" t="s">
        <v>616</v>
      </c>
      <c r="J1003" s="231">
        <v>71</v>
      </c>
      <c r="K1003" s="230" t="s">
        <v>1058</v>
      </c>
      <c r="L1003" s="230">
        <v>496246</v>
      </c>
      <c r="M1003" s="232">
        <v>23908</v>
      </c>
      <c r="N1003" s="230">
        <v>6</v>
      </c>
      <c r="O1003" s="163">
        <f t="shared" si="88"/>
        <v>0</v>
      </c>
      <c r="P1003" s="163">
        <f t="shared" si="89"/>
        <v>0</v>
      </c>
      <c r="Q1003" s="112">
        <v>0</v>
      </c>
    </row>
    <row r="1004" spans="1:17" x14ac:dyDescent="0.25">
      <c r="A1004" s="166" t="str">
        <f t="shared" si="90"/>
        <v>MORANDET1</v>
      </c>
      <c r="B1004" s="163">
        <f t="shared" si="86"/>
        <v>1</v>
      </c>
      <c r="F1004" s="111" t="str">
        <f t="shared" si="87"/>
        <v>FSGT373257</v>
      </c>
      <c r="G1004" s="230" t="s">
        <v>929</v>
      </c>
      <c r="H1004" s="230" t="s">
        <v>930</v>
      </c>
      <c r="I1004" s="230" t="s">
        <v>605</v>
      </c>
      <c r="J1004" s="231">
        <v>71</v>
      </c>
      <c r="K1004" s="230" t="s">
        <v>1058</v>
      </c>
      <c r="L1004" s="230">
        <v>373257</v>
      </c>
      <c r="M1004" s="232">
        <v>30454</v>
      </c>
      <c r="N1004" s="230">
        <v>4</v>
      </c>
      <c r="O1004" s="163">
        <f t="shared" si="88"/>
        <v>0</v>
      </c>
      <c r="P1004" s="163">
        <f t="shared" si="89"/>
        <v>0</v>
      </c>
      <c r="Q1004" s="112">
        <v>0</v>
      </c>
    </row>
    <row r="1005" spans="1:17" x14ac:dyDescent="0.25">
      <c r="A1005" s="166" t="str">
        <f t="shared" si="90"/>
        <v>MOREL1</v>
      </c>
      <c r="B1005" s="163">
        <f t="shared" si="86"/>
        <v>1</v>
      </c>
      <c r="F1005" s="111" t="str">
        <f t="shared" si="87"/>
        <v>FSGT55485114</v>
      </c>
      <c r="G1005" s="230" t="s">
        <v>254</v>
      </c>
      <c r="H1005" s="230" t="s">
        <v>37</v>
      </c>
      <c r="I1005" s="230" t="s">
        <v>624</v>
      </c>
      <c r="J1005" s="231">
        <v>71</v>
      </c>
      <c r="K1005" s="230" t="s">
        <v>1058</v>
      </c>
      <c r="L1005" s="230">
        <v>55485114</v>
      </c>
      <c r="M1005" s="232">
        <v>23173</v>
      </c>
      <c r="N1005" s="230">
        <v>5</v>
      </c>
      <c r="O1005" s="163">
        <f t="shared" si="88"/>
        <v>0</v>
      </c>
      <c r="P1005" s="163">
        <f t="shared" si="89"/>
        <v>0</v>
      </c>
      <c r="Q1005" s="112">
        <v>0</v>
      </c>
    </row>
    <row r="1006" spans="1:17" x14ac:dyDescent="0.25">
      <c r="A1006" s="166" t="str">
        <f t="shared" si="90"/>
        <v>MORESTIN1</v>
      </c>
      <c r="B1006" s="163">
        <f t="shared" si="86"/>
        <v>1</v>
      </c>
      <c r="F1006" s="111" t="str">
        <f t="shared" si="87"/>
        <v>FSGT301419</v>
      </c>
      <c r="G1006" s="230" t="s">
        <v>1534</v>
      </c>
      <c r="H1006" s="230" t="s">
        <v>341</v>
      </c>
      <c r="I1006" s="230" t="s">
        <v>618</v>
      </c>
      <c r="J1006" s="231">
        <v>71</v>
      </c>
      <c r="K1006" s="230" t="s">
        <v>1058</v>
      </c>
      <c r="L1006" s="230">
        <v>301419</v>
      </c>
      <c r="M1006" s="232">
        <v>20019</v>
      </c>
      <c r="N1006" s="230">
        <v>5</v>
      </c>
      <c r="O1006" s="163">
        <f t="shared" si="88"/>
        <v>0</v>
      </c>
      <c r="P1006" s="163">
        <f t="shared" si="89"/>
        <v>0</v>
      </c>
      <c r="Q1006" s="112">
        <v>0</v>
      </c>
    </row>
    <row r="1007" spans="1:17" x14ac:dyDescent="0.25">
      <c r="A1007" s="166" t="str">
        <f t="shared" si="90"/>
        <v>MORET1</v>
      </c>
      <c r="B1007" s="163">
        <f t="shared" si="86"/>
        <v>1</v>
      </c>
      <c r="F1007" s="111" t="str">
        <f t="shared" si="87"/>
        <v>FSGT227345</v>
      </c>
      <c r="G1007" s="230" t="s">
        <v>1535</v>
      </c>
      <c r="H1007" s="230" t="s">
        <v>209</v>
      </c>
      <c r="I1007" s="230" t="s">
        <v>1387</v>
      </c>
      <c r="J1007" s="231">
        <v>71</v>
      </c>
      <c r="K1007" s="230" t="s">
        <v>1058</v>
      </c>
      <c r="L1007" s="230">
        <v>227345</v>
      </c>
      <c r="M1007" s="232">
        <v>23623</v>
      </c>
      <c r="N1007" s="230">
        <v>3</v>
      </c>
      <c r="O1007" s="163">
        <f t="shared" si="88"/>
        <v>0</v>
      </c>
      <c r="P1007" s="163">
        <f t="shared" si="89"/>
        <v>0</v>
      </c>
      <c r="Q1007" s="112">
        <v>0</v>
      </c>
    </row>
    <row r="1008" spans="1:17" x14ac:dyDescent="0.25">
      <c r="A1008" s="166" t="str">
        <f t="shared" si="90"/>
        <v>MORETTI1</v>
      </c>
      <c r="B1008" s="163">
        <f t="shared" si="86"/>
        <v>1</v>
      </c>
      <c r="F1008" s="111" t="str">
        <f t="shared" si="87"/>
        <v>FSGT231905</v>
      </c>
      <c r="G1008" s="230" t="s">
        <v>1536</v>
      </c>
      <c r="H1008" s="230" t="s">
        <v>1537</v>
      </c>
      <c r="I1008" s="230" t="s">
        <v>608</v>
      </c>
      <c r="J1008" s="231">
        <v>71</v>
      </c>
      <c r="K1008" s="230" t="s">
        <v>1058</v>
      </c>
      <c r="L1008" s="230">
        <v>231905</v>
      </c>
      <c r="M1008" s="232">
        <v>18511</v>
      </c>
      <c r="N1008" s="230">
        <v>5</v>
      </c>
      <c r="O1008" s="163">
        <f t="shared" si="88"/>
        <v>0</v>
      </c>
      <c r="P1008" s="163">
        <f t="shared" si="89"/>
        <v>0</v>
      </c>
      <c r="Q1008" s="112">
        <v>0</v>
      </c>
    </row>
    <row r="1009" spans="1:17" x14ac:dyDescent="0.25">
      <c r="A1009" s="166" t="str">
        <f t="shared" si="90"/>
        <v>MORIN1</v>
      </c>
      <c r="B1009" s="163">
        <f t="shared" si="86"/>
        <v>1</v>
      </c>
      <c r="F1009" s="111" t="str">
        <f t="shared" si="87"/>
        <v>FSGT232255</v>
      </c>
      <c r="G1009" s="230" t="s">
        <v>1733</v>
      </c>
      <c r="H1009" s="230" t="s">
        <v>139</v>
      </c>
      <c r="I1009" s="230" t="s">
        <v>636</v>
      </c>
      <c r="J1009" s="231">
        <v>71</v>
      </c>
      <c r="K1009" s="230" t="s">
        <v>1058</v>
      </c>
      <c r="L1009" s="230">
        <v>232255</v>
      </c>
      <c r="M1009" s="232">
        <v>20469</v>
      </c>
      <c r="N1009" s="230">
        <v>5</v>
      </c>
      <c r="O1009" s="163">
        <f t="shared" si="88"/>
        <v>0</v>
      </c>
      <c r="P1009" s="163">
        <f t="shared" si="89"/>
        <v>0</v>
      </c>
      <c r="Q1009" s="112">
        <v>0</v>
      </c>
    </row>
    <row r="1010" spans="1:17" x14ac:dyDescent="0.25">
      <c r="A1010" s="166" t="str">
        <f t="shared" si="90"/>
        <v>MOUILLON1</v>
      </c>
      <c r="B1010" s="163">
        <f t="shared" si="86"/>
        <v>1</v>
      </c>
      <c r="F1010" s="111" t="str">
        <f t="shared" si="87"/>
        <v>FSGT230714</v>
      </c>
      <c r="G1010" s="230" t="s">
        <v>931</v>
      </c>
      <c r="H1010" s="230" t="s">
        <v>95</v>
      </c>
      <c r="I1010" s="230" t="s">
        <v>614</v>
      </c>
      <c r="J1010" s="231">
        <v>71</v>
      </c>
      <c r="K1010" s="230" t="s">
        <v>1058</v>
      </c>
      <c r="L1010" s="230">
        <v>230714</v>
      </c>
      <c r="M1010" s="232">
        <v>17946</v>
      </c>
      <c r="N1010" s="230">
        <v>6</v>
      </c>
      <c r="O1010" s="163">
        <f t="shared" si="88"/>
        <v>0</v>
      </c>
      <c r="P1010" s="163">
        <f t="shared" si="89"/>
        <v>0</v>
      </c>
      <c r="Q1010" s="112">
        <v>0</v>
      </c>
    </row>
    <row r="1011" spans="1:17" x14ac:dyDescent="0.25">
      <c r="A1011" s="166" t="str">
        <f t="shared" si="90"/>
        <v>MOUSSY1</v>
      </c>
      <c r="B1011" s="163">
        <f t="shared" si="86"/>
        <v>1</v>
      </c>
      <c r="F1011" s="111" t="str">
        <f t="shared" si="87"/>
        <v>FSGT229878</v>
      </c>
      <c r="G1011" s="230" t="s">
        <v>932</v>
      </c>
      <c r="H1011" s="230" t="s">
        <v>158</v>
      </c>
      <c r="I1011" s="230" t="s">
        <v>624</v>
      </c>
      <c r="J1011" s="231">
        <v>71</v>
      </c>
      <c r="K1011" s="230" t="s">
        <v>1058</v>
      </c>
      <c r="L1011" s="230">
        <v>229878</v>
      </c>
      <c r="M1011" s="232">
        <v>22975</v>
      </c>
      <c r="N1011" s="230">
        <v>5</v>
      </c>
      <c r="O1011" s="163">
        <f t="shared" si="88"/>
        <v>0</v>
      </c>
      <c r="P1011" s="163">
        <f t="shared" si="89"/>
        <v>0</v>
      </c>
      <c r="Q1011" s="112">
        <v>0</v>
      </c>
    </row>
    <row r="1012" spans="1:17" x14ac:dyDescent="0.25">
      <c r="A1012" s="166" t="str">
        <f t="shared" si="90"/>
        <v>MOUTRILLE1</v>
      </c>
      <c r="B1012" s="163">
        <f t="shared" si="86"/>
        <v>1</v>
      </c>
      <c r="F1012" s="111" t="str">
        <f t="shared" si="87"/>
        <v>FSGT369577</v>
      </c>
      <c r="G1012" s="230" t="s">
        <v>1723</v>
      </c>
      <c r="H1012" s="230" t="s">
        <v>791</v>
      </c>
      <c r="I1012" s="230" t="s">
        <v>618</v>
      </c>
      <c r="J1012" s="231">
        <v>71</v>
      </c>
      <c r="K1012" s="230" t="s">
        <v>1058</v>
      </c>
      <c r="L1012" s="230">
        <v>369577</v>
      </c>
      <c r="M1012" s="232">
        <v>29029</v>
      </c>
      <c r="N1012" s="230">
        <v>4</v>
      </c>
      <c r="O1012" s="163">
        <f t="shared" si="88"/>
        <v>0</v>
      </c>
      <c r="P1012" s="163">
        <f t="shared" si="89"/>
        <v>0</v>
      </c>
      <c r="Q1012" s="112">
        <v>0</v>
      </c>
    </row>
    <row r="1013" spans="1:17" x14ac:dyDescent="0.25">
      <c r="A1013" s="166" t="str">
        <f t="shared" si="90"/>
        <v>MOUTTE 1</v>
      </c>
      <c r="B1013" s="163">
        <f t="shared" si="86"/>
        <v>1</v>
      </c>
      <c r="F1013" s="111" t="str">
        <f t="shared" si="87"/>
        <v>FSGT55544192</v>
      </c>
      <c r="G1013" s="230" t="s">
        <v>1802</v>
      </c>
      <c r="H1013" s="230" t="s">
        <v>1803</v>
      </c>
      <c r="I1013" s="230" t="s">
        <v>1387</v>
      </c>
      <c r="J1013" s="231">
        <v>71</v>
      </c>
      <c r="K1013" s="230" t="s">
        <v>1058</v>
      </c>
      <c r="L1013" s="230">
        <v>55544192</v>
      </c>
      <c r="M1013" s="232">
        <v>36132</v>
      </c>
      <c r="N1013" s="230">
        <v>5</v>
      </c>
      <c r="O1013" s="163">
        <f t="shared" si="88"/>
        <v>0</v>
      </c>
      <c r="P1013" s="163">
        <f t="shared" si="89"/>
        <v>0</v>
      </c>
      <c r="Q1013" s="112">
        <v>0</v>
      </c>
    </row>
    <row r="1014" spans="1:17" x14ac:dyDescent="0.25">
      <c r="A1014" s="166" t="str">
        <f t="shared" si="90"/>
        <v>MULAS1</v>
      </c>
      <c r="B1014" s="163">
        <f t="shared" si="86"/>
        <v>1</v>
      </c>
      <c r="F1014" s="111" t="str">
        <f t="shared" si="87"/>
        <v>FSGT55476418</v>
      </c>
      <c r="G1014" s="230" t="s">
        <v>933</v>
      </c>
      <c r="H1014" s="230" t="s">
        <v>260</v>
      </c>
      <c r="I1014" s="230" t="s">
        <v>618</v>
      </c>
      <c r="J1014" s="231">
        <v>71</v>
      </c>
      <c r="K1014" s="230" t="s">
        <v>1058</v>
      </c>
      <c r="L1014" s="230">
        <v>55476418</v>
      </c>
      <c r="M1014" s="232">
        <v>33438</v>
      </c>
      <c r="N1014" s="230">
        <v>4</v>
      </c>
      <c r="O1014" s="163">
        <f t="shared" si="88"/>
        <v>0</v>
      </c>
      <c r="P1014" s="163">
        <f t="shared" si="89"/>
        <v>0</v>
      </c>
      <c r="Q1014" s="112">
        <v>0</v>
      </c>
    </row>
    <row r="1015" spans="1:17" x14ac:dyDescent="0.25">
      <c r="A1015" s="166" t="str">
        <f t="shared" si="90"/>
        <v>MULAS2</v>
      </c>
      <c r="B1015" s="163">
        <f t="shared" si="86"/>
        <v>2</v>
      </c>
      <c r="F1015" s="111" t="str">
        <f t="shared" si="87"/>
        <v>FSGT55476419</v>
      </c>
      <c r="G1015" s="230" t="s">
        <v>933</v>
      </c>
      <c r="H1015" s="230" t="s">
        <v>37</v>
      </c>
      <c r="I1015" s="230" t="s">
        <v>618</v>
      </c>
      <c r="J1015" s="231">
        <v>71</v>
      </c>
      <c r="K1015" s="230" t="s">
        <v>1058</v>
      </c>
      <c r="L1015" s="230">
        <v>55476419</v>
      </c>
      <c r="M1015" s="232">
        <v>24924</v>
      </c>
      <c r="N1015" s="230">
        <v>4</v>
      </c>
      <c r="O1015" s="163">
        <f t="shared" si="88"/>
        <v>0</v>
      </c>
      <c r="P1015" s="163">
        <f t="shared" si="89"/>
        <v>0</v>
      </c>
      <c r="Q1015" s="112">
        <v>0</v>
      </c>
    </row>
    <row r="1016" spans="1:17" x14ac:dyDescent="0.25">
      <c r="A1016" s="166" t="str">
        <f t="shared" si="90"/>
        <v>MULAS3</v>
      </c>
      <c r="B1016" s="163">
        <f t="shared" si="86"/>
        <v>3</v>
      </c>
      <c r="F1016" s="111" t="str">
        <f t="shared" si="87"/>
        <v>FSGT55476421</v>
      </c>
      <c r="G1016" s="230" t="s">
        <v>933</v>
      </c>
      <c r="H1016" s="230" t="s">
        <v>934</v>
      </c>
      <c r="I1016" s="230" t="s">
        <v>618</v>
      </c>
      <c r="J1016" s="231">
        <v>71</v>
      </c>
      <c r="K1016" s="230" t="s">
        <v>1058</v>
      </c>
      <c r="L1016" s="230">
        <v>55476421</v>
      </c>
      <c r="M1016" s="232">
        <v>24937</v>
      </c>
      <c r="N1016" s="230" t="s">
        <v>14</v>
      </c>
      <c r="O1016" s="163" t="str">
        <f t="shared" si="88"/>
        <v>F</v>
      </c>
      <c r="P1016" s="163">
        <f t="shared" si="89"/>
        <v>0</v>
      </c>
      <c r="Q1016" s="112">
        <v>0</v>
      </c>
    </row>
    <row r="1017" spans="1:17" x14ac:dyDescent="0.25">
      <c r="A1017" s="166" t="str">
        <f t="shared" si="90"/>
        <v>MURTIN1</v>
      </c>
      <c r="B1017" s="163">
        <f t="shared" si="86"/>
        <v>1</v>
      </c>
      <c r="F1017" s="111" t="str">
        <f t="shared" si="87"/>
        <v>FSGT483242</v>
      </c>
      <c r="G1017" s="230" t="s">
        <v>935</v>
      </c>
      <c r="H1017" s="230" t="s">
        <v>190</v>
      </c>
      <c r="I1017" s="230" t="s">
        <v>611</v>
      </c>
      <c r="J1017" s="231">
        <v>71</v>
      </c>
      <c r="K1017" s="230" t="s">
        <v>1058</v>
      </c>
      <c r="L1017" s="230">
        <v>483242</v>
      </c>
      <c r="M1017" s="232">
        <v>22105</v>
      </c>
      <c r="N1017" s="230">
        <v>5</v>
      </c>
      <c r="O1017" s="163">
        <f t="shared" si="88"/>
        <v>0</v>
      </c>
      <c r="P1017" s="163">
        <f t="shared" si="89"/>
        <v>0</v>
      </c>
      <c r="Q1017" s="112">
        <v>0</v>
      </c>
    </row>
    <row r="1018" spans="1:17" x14ac:dyDescent="0.25">
      <c r="A1018" s="166" t="str">
        <f t="shared" si="90"/>
        <v>NAEGELEM1</v>
      </c>
      <c r="B1018" s="163">
        <f t="shared" si="86"/>
        <v>1</v>
      </c>
      <c r="F1018" s="111" t="str">
        <f t="shared" si="87"/>
        <v>FSGT55490976</v>
      </c>
      <c r="G1018" s="230" t="s">
        <v>1538</v>
      </c>
      <c r="H1018" s="230" t="s">
        <v>136</v>
      </c>
      <c r="I1018" s="230" t="s">
        <v>1392</v>
      </c>
      <c r="J1018" s="231">
        <v>71</v>
      </c>
      <c r="K1018" s="230" t="s">
        <v>1058</v>
      </c>
      <c r="L1018" s="230">
        <v>55490976</v>
      </c>
      <c r="M1018" s="232">
        <v>28133</v>
      </c>
      <c r="N1018" s="230">
        <v>4</v>
      </c>
      <c r="O1018" s="163">
        <f t="shared" si="88"/>
        <v>0</v>
      </c>
      <c r="P1018" s="163">
        <f t="shared" si="89"/>
        <v>0</v>
      </c>
      <c r="Q1018" s="112">
        <v>0</v>
      </c>
    </row>
    <row r="1019" spans="1:17" x14ac:dyDescent="0.25">
      <c r="A1019" s="166" t="str">
        <f t="shared" si="90"/>
        <v>NARDIN1</v>
      </c>
      <c r="B1019" s="163">
        <f t="shared" si="86"/>
        <v>1</v>
      </c>
      <c r="F1019" s="111" t="str">
        <f t="shared" si="87"/>
        <v>FSGT55491079</v>
      </c>
      <c r="G1019" s="230" t="s">
        <v>1114</v>
      </c>
      <c r="H1019" s="230" t="s">
        <v>85</v>
      </c>
      <c r="I1019" s="230" t="s">
        <v>611</v>
      </c>
      <c r="J1019" s="231">
        <v>71</v>
      </c>
      <c r="K1019" s="230" t="s">
        <v>1058</v>
      </c>
      <c r="L1019" s="230">
        <v>55491079</v>
      </c>
      <c r="M1019" s="232">
        <v>17475</v>
      </c>
      <c r="N1019" s="230">
        <v>6</v>
      </c>
      <c r="O1019" s="163">
        <f t="shared" si="88"/>
        <v>0</v>
      </c>
      <c r="P1019" s="163">
        <f t="shared" si="89"/>
        <v>0</v>
      </c>
      <c r="Q1019" s="112">
        <v>0</v>
      </c>
    </row>
    <row r="1020" spans="1:17" x14ac:dyDescent="0.25">
      <c r="A1020" s="166" t="str">
        <f t="shared" si="90"/>
        <v>NAUDIN 1</v>
      </c>
      <c r="B1020" s="163">
        <f t="shared" si="86"/>
        <v>1</v>
      </c>
      <c r="F1020" s="111" t="str">
        <f t="shared" si="87"/>
        <v>FSGT496260</v>
      </c>
      <c r="G1020" s="230" t="s">
        <v>1804</v>
      </c>
      <c r="H1020" s="230" t="s">
        <v>1805</v>
      </c>
      <c r="I1020" s="230" t="s">
        <v>1403</v>
      </c>
      <c r="J1020" s="231">
        <v>71</v>
      </c>
      <c r="K1020" s="230" t="s">
        <v>1058</v>
      </c>
      <c r="L1020" s="230">
        <v>496260</v>
      </c>
      <c r="M1020" s="232">
        <v>36389</v>
      </c>
      <c r="N1020" s="230" t="s">
        <v>14</v>
      </c>
      <c r="O1020" s="163" t="str">
        <f t="shared" si="88"/>
        <v>F</v>
      </c>
      <c r="P1020" s="163">
        <f t="shared" si="89"/>
        <v>0</v>
      </c>
      <c r="Q1020" s="112">
        <v>0</v>
      </c>
    </row>
    <row r="1021" spans="1:17" x14ac:dyDescent="0.25">
      <c r="A1021" s="166" t="str">
        <f t="shared" si="90"/>
        <v>NECTOUX1</v>
      </c>
      <c r="B1021" s="163">
        <f t="shared" si="86"/>
        <v>1</v>
      </c>
      <c r="F1021" s="111" t="str">
        <f t="shared" si="87"/>
        <v>FSGT55551018</v>
      </c>
      <c r="G1021" s="230" t="s">
        <v>936</v>
      </c>
      <c r="H1021" s="230" t="s">
        <v>1444</v>
      </c>
      <c r="I1021" s="230" t="s">
        <v>1666</v>
      </c>
      <c r="J1021" s="231">
        <v>71</v>
      </c>
      <c r="K1021" s="230" t="s">
        <v>1058</v>
      </c>
      <c r="L1021" s="230">
        <v>55551018</v>
      </c>
      <c r="M1021" s="232">
        <v>37017</v>
      </c>
      <c r="N1021" s="230" t="s">
        <v>4</v>
      </c>
      <c r="O1021" s="163">
        <f t="shared" si="88"/>
        <v>0</v>
      </c>
      <c r="P1021" s="163" t="str">
        <f t="shared" si="89"/>
        <v>M</v>
      </c>
      <c r="Q1021" s="112">
        <v>0</v>
      </c>
    </row>
    <row r="1022" spans="1:17" x14ac:dyDescent="0.25">
      <c r="A1022" s="166" t="str">
        <f t="shared" si="90"/>
        <v>NECTOUX2</v>
      </c>
      <c r="B1022" s="163">
        <f t="shared" si="86"/>
        <v>2</v>
      </c>
      <c r="F1022" s="111" t="str">
        <f t="shared" si="87"/>
        <v>FSGT227347</v>
      </c>
      <c r="G1022" s="230" t="s">
        <v>936</v>
      </c>
      <c r="H1022" s="230" t="s">
        <v>81</v>
      </c>
      <c r="I1022" s="230" t="s">
        <v>1387</v>
      </c>
      <c r="J1022" s="231">
        <v>71</v>
      </c>
      <c r="K1022" s="230" t="s">
        <v>1058</v>
      </c>
      <c r="L1022" s="230">
        <v>227347</v>
      </c>
      <c r="M1022" s="232">
        <v>20196</v>
      </c>
      <c r="N1022" s="230">
        <v>4</v>
      </c>
      <c r="O1022" s="163">
        <f t="shared" si="88"/>
        <v>0</v>
      </c>
      <c r="P1022" s="163">
        <f t="shared" si="89"/>
        <v>0</v>
      </c>
      <c r="Q1022" s="112">
        <v>0</v>
      </c>
    </row>
    <row r="1023" spans="1:17" x14ac:dyDescent="0.25">
      <c r="A1023" s="166" t="str">
        <f t="shared" si="90"/>
        <v>NECTOUX3</v>
      </c>
      <c r="B1023" s="163">
        <f t="shared" si="86"/>
        <v>3</v>
      </c>
      <c r="F1023" s="111" t="str">
        <f t="shared" si="87"/>
        <v>FSGT237357</v>
      </c>
      <c r="G1023" s="230" t="s">
        <v>936</v>
      </c>
      <c r="H1023" s="230" t="s">
        <v>654</v>
      </c>
      <c r="I1023" s="230" t="s">
        <v>608</v>
      </c>
      <c r="J1023" s="231">
        <v>71</v>
      </c>
      <c r="K1023" s="230" t="s">
        <v>1058</v>
      </c>
      <c r="L1023" s="230">
        <v>237357</v>
      </c>
      <c r="M1023" s="232">
        <v>20158</v>
      </c>
      <c r="N1023" s="230">
        <v>3</v>
      </c>
      <c r="O1023" s="163">
        <f t="shared" si="88"/>
        <v>0</v>
      </c>
      <c r="P1023" s="163">
        <f t="shared" si="89"/>
        <v>0</v>
      </c>
      <c r="Q1023" s="112">
        <v>0</v>
      </c>
    </row>
    <row r="1024" spans="1:17" x14ac:dyDescent="0.25">
      <c r="A1024" s="166" t="str">
        <f t="shared" si="90"/>
        <v>NEGRUS1</v>
      </c>
      <c r="B1024" s="163">
        <f t="shared" si="86"/>
        <v>1</v>
      </c>
      <c r="F1024" s="111" t="str">
        <f t="shared" si="87"/>
        <v>FSGT495759</v>
      </c>
      <c r="G1024" s="230" t="s">
        <v>937</v>
      </c>
      <c r="H1024" s="230" t="s">
        <v>223</v>
      </c>
      <c r="I1024" s="230" t="s">
        <v>605</v>
      </c>
      <c r="J1024" s="231">
        <v>71</v>
      </c>
      <c r="K1024" s="230" t="s">
        <v>1058</v>
      </c>
      <c r="L1024" s="230">
        <v>495759</v>
      </c>
      <c r="M1024" s="232">
        <v>35207</v>
      </c>
      <c r="N1024" s="230">
        <v>4</v>
      </c>
      <c r="O1024" s="163">
        <f t="shared" si="88"/>
        <v>0</v>
      </c>
      <c r="P1024" s="163">
        <f t="shared" si="89"/>
        <v>0</v>
      </c>
      <c r="Q1024" s="112">
        <v>0</v>
      </c>
    </row>
    <row r="1025" spans="1:17" x14ac:dyDescent="0.25">
      <c r="A1025" s="166" t="str">
        <f t="shared" si="90"/>
        <v>NETO1</v>
      </c>
      <c r="B1025" s="163">
        <f t="shared" si="86"/>
        <v>1</v>
      </c>
      <c r="F1025" s="111" t="str">
        <f t="shared" si="87"/>
        <v>FSGT299509</v>
      </c>
      <c r="G1025" s="230" t="s">
        <v>258</v>
      </c>
      <c r="H1025" s="230" t="s">
        <v>1539</v>
      </c>
      <c r="I1025" s="230" t="s">
        <v>1387</v>
      </c>
      <c r="J1025" s="231">
        <v>71</v>
      </c>
      <c r="K1025" s="230" t="s">
        <v>1058</v>
      </c>
      <c r="L1025" s="230">
        <v>299509</v>
      </c>
      <c r="M1025" s="232">
        <v>22759</v>
      </c>
      <c r="N1025" s="230">
        <v>5</v>
      </c>
      <c r="O1025" s="163">
        <f t="shared" si="88"/>
        <v>0</v>
      </c>
      <c r="P1025" s="163">
        <f t="shared" si="89"/>
        <v>0</v>
      </c>
      <c r="Q1025" s="112">
        <v>0</v>
      </c>
    </row>
    <row r="1026" spans="1:17" x14ac:dyDescent="0.25">
      <c r="A1026" s="166" t="str">
        <f t="shared" si="90"/>
        <v>NETO2</v>
      </c>
      <c r="B1026" s="163">
        <f t="shared" si="86"/>
        <v>2</v>
      </c>
      <c r="F1026" s="111" t="str">
        <f t="shared" si="87"/>
        <v>FSGT299508</v>
      </c>
      <c r="G1026" s="230" t="s">
        <v>258</v>
      </c>
      <c r="H1026" s="230" t="s">
        <v>307</v>
      </c>
      <c r="I1026" s="230" t="s">
        <v>1387</v>
      </c>
      <c r="J1026" s="231">
        <v>71</v>
      </c>
      <c r="K1026" s="230" t="s">
        <v>1058</v>
      </c>
      <c r="L1026" s="230">
        <v>299508</v>
      </c>
      <c r="M1026" s="232">
        <v>34346</v>
      </c>
      <c r="N1026" s="230">
        <v>2</v>
      </c>
      <c r="O1026" s="163">
        <f t="shared" si="88"/>
        <v>0</v>
      </c>
      <c r="P1026" s="163">
        <f t="shared" si="89"/>
        <v>0</v>
      </c>
      <c r="Q1026" s="112">
        <v>0</v>
      </c>
    </row>
    <row r="1027" spans="1:17" x14ac:dyDescent="0.25">
      <c r="A1027" s="166" t="str">
        <f t="shared" si="90"/>
        <v>NICOL1</v>
      </c>
      <c r="B1027" s="163">
        <f t="shared" si="86"/>
        <v>1</v>
      </c>
      <c r="F1027" s="111" t="str">
        <f t="shared" si="87"/>
        <v>FSGT371818</v>
      </c>
      <c r="G1027" s="230" t="s">
        <v>938</v>
      </c>
      <c r="H1027" s="230" t="s">
        <v>247</v>
      </c>
      <c r="I1027" s="230" t="s">
        <v>618</v>
      </c>
      <c r="J1027" s="231">
        <v>71</v>
      </c>
      <c r="K1027" s="230" t="s">
        <v>1058</v>
      </c>
      <c r="L1027" s="230">
        <v>371818</v>
      </c>
      <c r="M1027" s="232">
        <v>16758</v>
      </c>
      <c r="N1027" s="230">
        <v>6</v>
      </c>
      <c r="O1027" s="163">
        <f t="shared" si="88"/>
        <v>0</v>
      </c>
      <c r="P1027" s="163">
        <f t="shared" si="89"/>
        <v>0</v>
      </c>
      <c r="Q1027" s="112">
        <v>0</v>
      </c>
    </row>
    <row r="1028" spans="1:17" x14ac:dyDescent="0.25">
      <c r="A1028" s="166" t="str">
        <f t="shared" si="90"/>
        <v>NIGAUD1</v>
      </c>
      <c r="B1028" s="163">
        <f t="shared" si="86"/>
        <v>1</v>
      </c>
      <c r="F1028" s="111" t="str">
        <f t="shared" si="87"/>
        <v>FSGT299702</v>
      </c>
      <c r="G1028" s="230" t="s">
        <v>939</v>
      </c>
      <c r="H1028" s="230" t="s">
        <v>868</v>
      </c>
      <c r="I1028" s="230" t="s">
        <v>608</v>
      </c>
      <c r="J1028" s="231">
        <v>71</v>
      </c>
      <c r="K1028" s="230" t="s">
        <v>1058</v>
      </c>
      <c r="L1028" s="230">
        <v>299702</v>
      </c>
      <c r="M1028" s="232">
        <v>20217</v>
      </c>
      <c r="N1028" s="230">
        <v>5</v>
      </c>
      <c r="O1028" s="163">
        <f t="shared" si="88"/>
        <v>0</v>
      </c>
      <c r="P1028" s="163">
        <f t="shared" si="89"/>
        <v>0</v>
      </c>
      <c r="Q1028" s="112">
        <v>0</v>
      </c>
    </row>
    <row r="1029" spans="1:17" x14ac:dyDescent="0.25">
      <c r="A1029" s="166" t="str">
        <f t="shared" si="90"/>
        <v>NOBLET1</v>
      </c>
      <c r="B1029" s="163">
        <f t="shared" si="86"/>
        <v>1</v>
      </c>
      <c r="F1029" s="111" t="str">
        <f t="shared" si="87"/>
        <v>FSGT230650</v>
      </c>
      <c r="G1029" s="230" t="s">
        <v>940</v>
      </c>
      <c r="H1029" s="230" t="s">
        <v>139</v>
      </c>
      <c r="I1029" s="230" t="s">
        <v>624</v>
      </c>
      <c r="J1029" s="231">
        <v>71</v>
      </c>
      <c r="K1029" s="230" t="s">
        <v>1058</v>
      </c>
      <c r="L1029" s="230">
        <v>230650</v>
      </c>
      <c r="M1029" s="232">
        <v>16633</v>
      </c>
      <c r="N1029" s="230">
        <v>6</v>
      </c>
      <c r="O1029" s="163">
        <f t="shared" si="88"/>
        <v>0</v>
      </c>
      <c r="P1029" s="163">
        <f t="shared" si="89"/>
        <v>0</v>
      </c>
      <c r="Q1029" s="112">
        <v>0</v>
      </c>
    </row>
    <row r="1030" spans="1:17" x14ac:dyDescent="0.25">
      <c r="A1030" s="166" t="str">
        <f t="shared" si="90"/>
        <v>NOYER1</v>
      </c>
      <c r="B1030" s="163">
        <f t="shared" si="86"/>
        <v>1</v>
      </c>
      <c r="F1030" s="111" t="str">
        <f t="shared" si="87"/>
        <v>FSGT489952</v>
      </c>
      <c r="G1030" s="230" t="s">
        <v>1540</v>
      </c>
      <c r="H1030" s="230" t="s">
        <v>714</v>
      </c>
      <c r="I1030" s="230" t="s">
        <v>724</v>
      </c>
      <c r="J1030" s="231">
        <v>71</v>
      </c>
      <c r="K1030" s="230" t="s">
        <v>1058</v>
      </c>
      <c r="L1030" s="230">
        <v>489952</v>
      </c>
      <c r="M1030" s="232">
        <v>19848</v>
      </c>
      <c r="N1030" s="230">
        <v>5</v>
      </c>
      <c r="O1030" s="163">
        <f t="shared" si="88"/>
        <v>0</v>
      </c>
      <c r="P1030" s="163">
        <f t="shared" si="89"/>
        <v>0</v>
      </c>
      <c r="Q1030" s="112">
        <v>0</v>
      </c>
    </row>
    <row r="1031" spans="1:17" x14ac:dyDescent="0.25">
      <c r="A1031" s="166" t="str">
        <f t="shared" si="90"/>
        <v>NUGUES1</v>
      </c>
      <c r="B1031" s="163">
        <f t="shared" si="86"/>
        <v>1</v>
      </c>
      <c r="F1031" s="111" t="str">
        <f t="shared" si="87"/>
        <v>FSGT498730</v>
      </c>
      <c r="G1031" s="230" t="s">
        <v>941</v>
      </c>
      <c r="H1031" s="230" t="s">
        <v>942</v>
      </c>
      <c r="I1031" s="230" t="s">
        <v>679</v>
      </c>
      <c r="J1031" s="231">
        <v>71</v>
      </c>
      <c r="K1031" s="230" t="s">
        <v>1058</v>
      </c>
      <c r="L1031" s="230">
        <v>498730</v>
      </c>
      <c r="M1031" s="232">
        <v>34881</v>
      </c>
      <c r="N1031" s="230">
        <v>3</v>
      </c>
      <c r="O1031" s="163">
        <f t="shared" si="88"/>
        <v>0</v>
      </c>
      <c r="P1031" s="163">
        <f t="shared" si="89"/>
        <v>0</v>
      </c>
      <c r="Q1031" s="112">
        <v>0</v>
      </c>
    </row>
    <row r="1032" spans="1:17" x14ac:dyDescent="0.25">
      <c r="A1032" s="166" t="str">
        <f t="shared" si="90"/>
        <v>NUGUES2</v>
      </c>
      <c r="B1032" s="163">
        <f t="shared" si="86"/>
        <v>2</v>
      </c>
      <c r="F1032" s="111" t="str">
        <f t="shared" si="87"/>
        <v>FSGT301587</v>
      </c>
      <c r="G1032" s="230" t="s">
        <v>941</v>
      </c>
      <c r="H1032" s="230" t="s">
        <v>133</v>
      </c>
      <c r="I1032" s="230" t="s">
        <v>628</v>
      </c>
      <c r="J1032" s="231">
        <v>71</v>
      </c>
      <c r="K1032" s="230" t="s">
        <v>1058</v>
      </c>
      <c r="L1032" s="230">
        <v>301587</v>
      </c>
      <c r="M1032" s="232">
        <v>28861</v>
      </c>
      <c r="N1032" s="230">
        <v>2</v>
      </c>
      <c r="O1032" s="163">
        <f t="shared" si="88"/>
        <v>0</v>
      </c>
      <c r="P1032" s="163">
        <f t="shared" si="89"/>
        <v>0</v>
      </c>
      <c r="Q1032" s="112">
        <v>0</v>
      </c>
    </row>
    <row r="1033" spans="1:17" x14ac:dyDescent="0.25">
      <c r="A1033" s="166" t="str">
        <f t="shared" si="90"/>
        <v>NUGUES3</v>
      </c>
      <c r="B1033" s="163">
        <f t="shared" si="86"/>
        <v>3</v>
      </c>
      <c r="F1033" s="111" t="str">
        <f t="shared" si="87"/>
        <v>FSGT55487065</v>
      </c>
      <c r="G1033" s="230" t="s">
        <v>941</v>
      </c>
      <c r="H1033" s="230" t="s">
        <v>919</v>
      </c>
      <c r="I1033" s="230" t="s">
        <v>628</v>
      </c>
      <c r="J1033" s="231">
        <v>71</v>
      </c>
      <c r="K1033" s="230" t="s">
        <v>1058</v>
      </c>
      <c r="L1033" s="230">
        <v>55487065</v>
      </c>
      <c r="M1033" s="232">
        <v>21451</v>
      </c>
      <c r="N1033" s="230" t="s">
        <v>14</v>
      </c>
      <c r="O1033" s="163" t="str">
        <f t="shared" si="88"/>
        <v>F</v>
      </c>
      <c r="P1033" s="163">
        <f t="shared" si="89"/>
        <v>0</v>
      </c>
      <c r="Q1033" s="112">
        <v>0</v>
      </c>
    </row>
    <row r="1034" spans="1:17" x14ac:dyDescent="0.25">
      <c r="A1034" s="166" t="str">
        <f t="shared" si="90"/>
        <v>NUGUES4</v>
      </c>
      <c r="B1034" s="163">
        <f t="shared" si="86"/>
        <v>4</v>
      </c>
      <c r="F1034" s="111" t="str">
        <f t="shared" si="87"/>
        <v>FSGT227994</v>
      </c>
      <c r="G1034" s="230" t="s">
        <v>941</v>
      </c>
      <c r="H1034" s="230" t="s">
        <v>18</v>
      </c>
      <c r="I1034" s="230" t="s">
        <v>679</v>
      </c>
      <c r="J1034" s="231">
        <v>71</v>
      </c>
      <c r="K1034" s="230" t="s">
        <v>1058</v>
      </c>
      <c r="L1034" s="230">
        <v>227994</v>
      </c>
      <c r="M1034" s="232">
        <v>24767</v>
      </c>
      <c r="N1034" s="230">
        <v>3</v>
      </c>
      <c r="O1034" s="163">
        <f t="shared" si="88"/>
        <v>0</v>
      </c>
      <c r="P1034" s="163">
        <f t="shared" si="89"/>
        <v>0</v>
      </c>
      <c r="Q1034" s="112">
        <v>0</v>
      </c>
    </row>
    <row r="1035" spans="1:17" x14ac:dyDescent="0.25">
      <c r="A1035" s="166" t="str">
        <f t="shared" si="90"/>
        <v>NUGUES5</v>
      </c>
      <c r="B1035" s="163">
        <f t="shared" si="86"/>
        <v>5</v>
      </c>
      <c r="F1035" s="111" t="str">
        <f t="shared" si="87"/>
        <v>FSGT362609</v>
      </c>
      <c r="G1035" s="230" t="s">
        <v>941</v>
      </c>
      <c r="H1035" s="230" t="s">
        <v>202</v>
      </c>
      <c r="I1035" s="230" t="s">
        <v>628</v>
      </c>
      <c r="J1035" s="231">
        <v>71</v>
      </c>
      <c r="K1035" s="230" t="s">
        <v>1058</v>
      </c>
      <c r="L1035" s="230">
        <v>362609</v>
      </c>
      <c r="M1035" s="232">
        <v>21695</v>
      </c>
      <c r="N1035" s="230">
        <v>4</v>
      </c>
      <c r="O1035" s="163">
        <f t="shared" si="88"/>
        <v>0</v>
      </c>
      <c r="P1035" s="163">
        <f t="shared" si="89"/>
        <v>0</v>
      </c>
      <c r="Q1035" s="112">
        <v>0</v>
      </c>
    </row>
    <row r="1036" spans="1:17" x14ac:dyDescent="0.25">
      <c r="A1036" s="166" t="str">
        <f t="shared" si="90"/>
        <v>ODET1</v>
      </c>
      <c r="B1036" s="163">
        <f t="shared" si="86"/>
        <v>1</v>
      </c>
      <c r="F1036" s="111" t="str">
        <f t="shared" si="87"/>
        <v>FSGT227349</v>
      </c>
      <c r="G1036" s="230" t="s">
        <v>1541</v>
      </c>
      <c r="H1036" s="230" t="s">
        <v>61</v>
      </c>
      <c r="I1036" s="230" t="s">
        <v>1387</v>
      </c>
      <c r="J1036" s="231">
        <v>71</v>
      </c>
      <c r="K1036" s="230" t="s">
        <v>1058</v>
      </c>
      <c r="L1036" s="230">
        <v>227349</v>
      </c>
      <c r="M1036" s="232">
        <v>17090</v>
      </c>
      <c r="N1036" s="230">
        <v>6</v>
      </c>
      <c r="O1036" s="163">
        <f t="shared" si="88"/>
        <v>0</v>
      </c>
      <c r="P1036" s="163">
        <f t="shared" si="89"/>
        <v>0</v>
      </c>
      <c r="Q1036" s="112">
        <v>0</v>
      </c>
    </row>
    <row r="1037" spans="1:17" x14ac:dyDescent="0.25">
      <c r="A1037" s="166" t="str">
        <f t="shared" si="90"/>
        <v>OLIVIER1</v>
      </c>
      <c r="B1037" s="163">
        <f t="shared" si="86"/>
        <v>1</v>
      </c>
      <c r="F1037" s="111" t="str">
        <f t="shared" si="87"/>
        <v>FSGT227350</v>
      </c>
      <c r="G1037" s="230" t="s">
        <v>1542</v>
      </c>
      <c r="H1037" s="230" t="s">
        <v>612</v>
      </c>
      <c r="I1037" s="230" t="s">
        <v>1387</v>
      </c>
      <c r="J1037" s="231">
        <v>71</v>
      </c>
      <c r="K1037" s="230" t="s">
        <v>1058</v>
      </c>
      <c r="L1037" s="230">
        <v>227350</v>
      </c>
      <c r="M1037" s="232">
        <v>24040</v>
      </c>
      <c r="N1037" s="230">
        <v>3</v>
      </c>
      <c r="O1037" s="163">
        <f t="shared" si="88"/>
        <v>0</v>
      </c>
      <c r="P1037" s="163">
        <f t="shared" si="89"/>
        <v>0</v>
      </c>
      <c r="Q1037" s="112">
        <v>0</v>
      </c>
    </row>
    <row r="1038" spans="1:17" x14ac:dyDescent="0.25">
      <c r="A1038" s="166" t="str">
        <f t="shared" si="90"/>
        <v>OQUIDAN1</v>
      </c>
      <c r="B1038" s="163">
        <f t="shared" ref="B1038:B1101" si="91">IF(G1038&lt;&gt;G1037,1,(B1037+1))</f>
        <v>1</v>
      </c>
      <c r="F1038" s="111" t="str">
        <f t="shared" ref="F1038:F1101" si="92">CONCATENATE(K1038,L1038)</f>
        <v>FSGT227352</v>
      </c>
      <c r="G1038" s="230" t="s">
        <v>1543</v>
      </c>
      <c r="H1038" s="230" t="s">
        <v>685</v>
      </c>
      <c r="I1038" s="230" t="s">
        <v>1387</v>
      </c>
      <c r="J1038" s="231">
        <v>71</v>
      </c>
      <c r="K1038" s="230" t="s">
        <v>1058</v>
      </c>
      <c r="L1038" s="230">
        <v>227352</v>
      </c>
      <c r="M1038" s="232">
        <v>32654</v>
      </c>
      <c r="N1038" s="230">
        <v>2</v>
      </c>
      <c r="O1038" s="163">
        <f t="shared" si="88"/>
        <v>0</v>
      </c>
      <c r="P1038" s="163">
        <f t="shared" si="89"/>
        <v>0</v>
      </c>
      <c r="Q1038" s="112">
        <v>0</v>
      </c>
    </row>
    <row r="1039" spans="1:17" x14ac:dyDescent="0.25">
      <c r="A1039" s="166" t="str">
        <f t="shared" si="90"/>
        <v>OUDOT1</v>
      </c>
      <c r="B1039" s="163">
        <f t="shared" si="91"/>
        <v>1</v>
      </c>
      <c r="F1039" s="111" t="str">
        <f t="shared" si="92"/>
        <v>FSGT230702</v>
      </c>
      <c r="G1039" s="230" t="s">
        <v>943</v>
      </c>
      <c r="H1039" s="230" t="s">
        <v>158</v>
      </c>
      <c r="I1039" s="230" t="s">
        <v>614</v>
      </c>
      <c r="J1039" s="231">
        <v>71</v>
      </c>
      <c r="K1039" s="230" t="s">
        <v>1058</v>
      </c>
      <c r="L1039" s="230">
        <v>230702</v>
      </c>
      <c r="M1039" s="232">
        <v>22075</v>
      </c>
      <c r="N1039" s="230">
        <v>4</v>
      </c>
      <c r="O1039" s="163">
        <f t="shared" ref="O1039:O1102" si="93">IF(N1039="F","F",0)</f>
        <v>0</v>
      </c>
      <c r="P1039" s="163">
        <f t="shared" ref="P1039:P1102" si="94">IF(N1039="M","M",0)</f>
        <v>0</v>
      </c>
      <c r="Q1039" s="112">
        <v>0</v>
      </c>
    </row>
    <row r="1040" spans="1:17" x14ac:dyDescent="0.25">
      <c r="A1040" s="166" t="str">
        <f t="shared" si="90"/>
        <v>OUDOT2</v>
      </c>
      <c r="B1040" s="163">
        <f t="shared" si="91"/>
        <v>2</v>
      </c>
      <c r="F1040" s="111" t="str">
        <f t="shared" si="92"/>
        <v>FSGT55480512</v>
      </c>
      <c r="G1040" s="230" t="s">
        <v>943</v>
      </c>
      <c r="H1040" s="230" t="s">
        <v>107</v>
      </c>
      <c r="I1040" s="230" t="s">
        <v>639</v>
      </c>
      <c r="J1040" s="231">
        <v>71</v>
      </c>
      <c r="K1040" s="230" t="s">
        <v>1058</v>
      </c>
      <c r="L1040" s="230">
        <v>55480512</v>
      </c>
      <c r="M1040" s="232">
        <v>27153</v>
      </c>
      <c r="N1040" s="230">
        <v>2</v>
      </c>
      <c r="O1040" s="163">
        <f t="shared" si="93"/>
        <v>0</v>
      </c>
      <c r="P1040" s="163">
        <f t="shared" si="94"/>
        <v>0</v>
      </c>
      <c r="Q1040" s="112">
        <v>0</v>
      </c>
    </row>
    <row r="1041" spans="1:17" x14ac:dyDescent="0.25">
      <c r="A1041" s="166" t="str">
        <f t="shared" si="90"/>
        <v>PACQUEAU1</v>
      </c>
      <c r="B1041" s="163">
        <f t="shared" si="91"/>
        <v>1</v>
      </c>
      <c r="F1041" s="111" t="str">
        <f t="shared" si="92"/>
        <v>FSGT299695</v>
      </c>
      <c r="G1041" s="230" t="s">
        <v>944</v>
      </c>
      <c r="H1041" s="230" t="s">
        <v>18</v>
      </c>
      <c r="I1041" s="230" t="s">
        <v>608</v>
      </c>
      <c r="J1041" s="231">
        <v>71</v>
      </c>
      <c r="K1041" s="230" t="s">
        <v>1058</v>
      </c>
      <c r="L1041" s="230">
        <v>299695</v>
      </c>
      <c r="M1041" s="232">
        <v>23197</v>
      </c>
      <c r="N1041" s="230">
        <v>4</v>
      </c>
      <c r="O1041" s="163">
        <f t="shared" si="93"/>
        <v>0</v>
      </c>
      <c r="P1041" s="163">
        <f t="shared" si="94"/>
        <v>0</v>
      </c>
      <c r="Q1041" s="112">
        <v>0</v>
      </c>
    </row>
    <row r="1042" spans="1:17" x14ac:dyDescent="0.25">
      <c r="A1042" s="166" t="str">
        <f t="shared" si="90"/>
        <v>PAGE 1</v>
      </c>
      <c r="B1042" s="163">
        <f t="shared" si="91"/>
        <v>1</v>
      </c>
      <c r="F1042" s="111" t="str">
        <f t="shared" si="92"/>
        <v>FSGT55491189</v>
      </c>
      <c r="G1042" s="230" t="s">
        <v>1806</v>
      </c>
      <c r="H1042" s="230" t="s">
        <v>1788</v>
      </c>
      <c r="I1042" s="230" t="s">
        <v>605</v>
      </c>
      <c r="J1042" s="231">
        <v>71</v>
      </c>
      <c r="K1042" s="230" t="s">
        <v>1058</v>
      </c>
      <c r="L1042" s="230">
        <v>55491189</v>
      </c>
      <c r="M1042" s="232">
        <v>36064</v>
      </c>
      <c r="N1042" s="230">
        <v>4</v>
      </c>
      <c r="O1042" s="163">
        <f t="shared" si="93"/>
        <v>0</v>
      </c>
      <c r="P1042" s="163">
        <f t="shared" si="94"/>
        <v>0</v>
      </c>
      <c r="Q1042" s="112">
        <v>0</v>
      </c>
    </row>
    <row r="1043" spans="1:17" x14ac:dyDescent="0.25">
      <c r="A1043" s="166" t="str">
        <f t="shared" si="90"/>
        <v>PAILLOUX1</v>
      </c>
      <c r="B1043" s="163">
        <f t="shared" si="91"/>
        <v>1</v>
      </c>
      <c r="F1043" s="111" t="str">
        <f t="shared" si="92"/>
        <v>FSGT365781</v>
      </c>
      <c r="G1043" s="230" t="s">
        <v>945</v>
      </c>
      <c r="H1043" s="230" t="s">
        <v>85</v>
      </c>
      <c r="I1043" s="230" t="s">
        <v>608</v>
      </c>
      <c r="J1043" s="231">
        <v>71</v>
      </c>
      <c r="K1043" s="230" t="s">
        <v>1058</v>
      </c>
      <c r="L1043" s="230">
        <v>365781</v>
      </c>
      <c r="M1043" s="232">
        <v>23728</v>
      </c>
      <c r="N1043" s="230">
        <v>5</v>
      </c>
      <c r="O1043" s="163">
        <f t="shared" si="93"/>
        <v>0</v>
      </c>
      <c r="P1043" s="163">
        <f t="shared" si="94"/>
        <v>0</v>
      </c>
      <c r="Q1043" s="112">
        <v>0</v>
      </c>
    </row>
    <row r="1044" spans="1:17" x14ac:dyDescent="0.25">
      <c r="A1044" s="166" t="str">
        <f t="shared" si="90"/>
        <v>PAITRY1</v>
      </c>
      <c r="B1044" s="163">
        <f t="shared" si="91"/>
        <v>1</v>
      </c>
      <c r="F1044" s="111" t="str">
        <f t="shared" si="92"/>
        <v>FSGT230654</v>
      </c>
      <c r="G1044" s="230" t="s">
        <v>946</v>
      </c>
      <c r="H1044" s="230" t="s">
        <v>947</v>
      </c>
      <c r="I1044" s="230" t="s">
        <v>624</v>
      </c>
      <c r="J1044" s="231">
        <v>71</v>
      </c>
      <c r="K1044" s="230" t="s">
        <v>1058</v>
      </c>
      <c r="L1044" s="230">
        <v>230654</v>
      </c>
      <c r="M1044" s="232">
        <v>23890</v>
      </c>
      <c r="N1044" s="230">
        <v>4</v>
      </c>
      <c r="O1044" s="163">
        <f t="shared" si="93"/>
        <v>0</v>
      </c>
      <c r="P1044" s="163">
        <f t="shared" si="94"/>
        <v>0</v>
      </c>
      <c r="Q1044" s="112">
        <v>0</v>
      </c>
    </row>
    <row r="1045" spans="1:17" x14ac:dyDescent="0.25">
      <c r="A1045" s="166" t="str">
        <f t="shared" si="90"/>
        <v>PALADINO1</v>
      </c>
      <c r="B1045" s="163">
        <f t="shared" si="91"/>
        <v>1</v>
      </c>
      <c r="F1045" s="111" t="str">
        <f t="shared" si="92"/>
        <v>FSGT229923</v>
      </c>
      <c r="G1045" s="230" t="s">
        <v>948</v>
      </c>
      <c r="H1045" s="230" t="s">
        <v>949</v>
      </c>
      <c r="I1045" s="230" t="s">
        <v>668</v>
      </c>
      <c r="J1045" s="231">
        <v>71</v>
      </c>
      <c r="K1045" s="230" t="s">
        <v>1058</v>
      </c>
      <c r="L1045" s="230">
        <v>229923</v>
      </c>
      <c r="M1045" s="232">
        <v>22720</v>
      </c>
      <c r="N1045" s="230">
        <v>5</v>
      </c>
      <c r="O1045" s="163">
        <f t="shared" si="93"/>
        <v>0</v>
      </c>
      <c r="P1045" s="163">
        <f t="shared" si="94"/>
        <v>0</v>
      </c>
      <c r="Q1045" s="112">
        <v>0</v>
      </c>
    </row>
    <row r="1046" spans="1:17" x14ac:dyDescent="0.25">
      <c r="A1046" s="166" t="str">
        <f t="shared" si="90"/>
        <v>PALLAS1</v>
      </c>
      <c r="B1046" s="163">
        <f t="shared" si="91"/>
        <v>1</v>
      </c>
      <c r="F1046" s="111" t="str">
        <f t="shared" si="92"/>
        <v>FSGT55544368</v>
      </c>
      <c r="G1046" s="230" t="s">
        <v>1544</v>
      </c>
      <c r="H1046" s="230" t="s">
        <v>1545</v>
      </c>
      <c r="I1046" s="230" t="s">
        <v>1390</v>
      </c>
      <c r="J1046" s="231">
        <v>71</v>
      </c>
      <c r="K1046" s="230" t="s">
        <v>1058</v>
      </c>
      <c r="L1046" s="230">
        <v>55544368</v>
      </c>
      <c r="M1046" s="232">
        <v>28340</v>
      </c>
      <c r="N1046" s="230">
        <v>2</v>
      </c>
      <c r="O1046" s="163">
        <f t="shared" si="93"/>
        <v>0</v>
      </c>
      <c r="P1046" s="163">
        <f t="shared" si="94"/>
        <v>0</v>
      </c>
      <c r="Q1046" s="112">
        <v>0</v>
      </c>
    </row>
    <row r="1047" spans="1:17" x14ac:dyDescent="0.25">
      <c r="A1047" s="166" t="str">
        <f t="shared" si="90"/>
        <v>PALMIERI1</v>
      </c>
      <c r="B1047" s="163">
        <f t="shared" si="91"/>
        <v>1</v>
      </c>
      <c r="F1047" s="111" t="str">
        <f t="shared" si="92"/>
        <v>FSGT490344</v>
      </c>
      <c r="G1047" s="230" t="s">
        <v>1546</v>
      </c>
      <c r="H1047" s="230" t="s">
        <v>98</v>
      </c>
      <c r="I1047" s="230" t="s">
        <v>1390</v>
      </c>
      <c r="J1047" s="231">
        <v>71</v>
      </c>
      <c r="K1047" s="230" t="s">
        <v>1058</v>
      </c>
      <c r="L1047" s="230">
        <v>490344</v>
      </c>
      <c r="M1047" s="232">
        <v>26945</v>
      </c>
      <c r="N1047" s="230">
        <v>1</v>
      </c>
      <c r="O1047" s="163">
        <f t="shared" si="93"/>
        <v>0</v>
      </c>
      <c r="P1047" s="163">
        <f t="shared" si="94"/>
        <v>0</v>
      </c>
      <c r="Q1047" s="112">
        <v>0</v>
      </c>
    </row>
    <row r="1048" spans="1:17" x14ac:dyDescent="0.25">
      <c r="A1048" s="166" t="str">
        <f t="shared" si="90"/>
        <v>PALUMBO1</v>
      </c>
      <c r="B1048" s="163">
        <f t="shared" si="91"/>
        <v>1</v>
      </c>
      <c r="F1048" s="111" t="str">
        <f t="shared" si="92"/>
        <v>FSGT429513</v>
      </c>
      <c r="G1048" s="230" t="s">
        <v>950</v>
      </c>
      <c r="H1048" s="230" t="s">
        <v>951</v>
      </c>
      <c r="I1048" s="230" t="s">
        <v>618</v>
      </c>
      <c r="J1048" s="231">
        <v>71</v>
      </c>
      <c r="K1048" s="230" t="s">
        <v>1058</v>
      </c>
      <c r="L1048" s="230">
        <v>429513</v>
      </c>
      <c r="M1048" s="232">
        <v>20022</v>
      </c>
      <c r="N1048" s="230">
        <v>6</v>
      </c>
      <c r="O1048" s="163">
        <f t="shared" si="93"/>
        <v>0</v>
      </c>
      <c r="P1048" s="163">
        <f t="shared" si="94"/>
        <v>0</v>
      </c>
      <c r="Q1048" s="112">
        <v>0</v>
      </c>
    </row>
    <row r="1049" spans="1:17" x14ac:dyDescent="0.25">
      <c r="A1049" s="166" t="str">
        <f t="shared" si="90"/>
        <v>PARET1</v>
      </c>
      <c r="B1049" s="163">
        <f t="shared" si="91"/>
        <v>1</v>
      </c>
      <c r="F1049" s="111" t="str">
        <f t="shared" si="92"/>
        <v>FSGT239128</v>
      </c>
      <c r="G1049" s="230" t="s">
        <v>1547</v>
      </c>
      <c r="H1049" s="230" t="s">
        <v>347</v>
      </c>
      <c r="I1049" s="230" t="s">
        <v>1421</v>
      </c>
      <c r="J1049" s="231">
        <v>71</v>
      </c>
      <c r="K1049" s="230" t="s">
        <v>1058</v>
      </c>
      <c r="L1049" s="230">
        <v>239128</v>
      </c>
      <c r="M1049" s="232">
        <v>21548</v>
      </c>
      <c r="N1049" s="230">
        <v>5</v>
      </c>
      <c r="O1049" s="163">
        <f t="shared" si="93"/>
        <v>0</v>
      </c>
      <c r="P1049" s="163">
        <f t="shared" si="94"/>
        <v>0</v>
      </c>
      <c r="Q1049" s="112">
        <v>0</v>
      </c>
    </row>
    <row r="1050" spans="1:17" x14ac:dyDescent="0.25">
      <c r="A1050" s="166" t="str">
        <f t="shared" si="90"/>
        <v>PARISOT1</v>
      </c>
      <c r="B1050" s="163">
        <f t="shared" si="91"/>
        <v>1</v>
      </c>
      <c r="F1050" s="111" t="str">
        <f t="shared" si="92"/>
        <v>FSGT228766</v>
      </c>
      <c r="G1050" s="230" t="s">
        <v>952</v>
      </c>
      <c r="H1050" s="230" t="s">
        <v>113</v>
      </c>
      <c r="I1050" s="230" t="s">
        <v>618</v>
      </c>
      <c r="J1050" s="231">
        <v>71</v>
      </c>
      <c r="K1050" s="230" t="s">
        <v>1058</v>
      </c>
      <c r="L1050" s="230">
        <v>228766</v>
      </c>
      <c r="M1050" s="232">
        <v>24123</v>
      </c>
      <c r="N1050" s="230">
        <v>5</v>
      </c>
      <c r="O1050" s="163">
        <f t="shared" si="93"/>
        <v>0</v>
      </c>
      <c r="P1050" s="163">
        <f t="shared" si="94"/>
        <v>0</v>
      </c>
      <c r="Q1050" s="112">
        <v>0</v>
      </c>
    </row>
    <row r="1051" spans="1:17" x14ac:dyDescent="0.25">
      <c r="A1051" s="166" t="str">
        <f t="shared" si="90"/>
        <v>PASCAL1</v>
      </c>
      <c r="B1051" s="163">
        <f t="shared" si="91"/>
        <v>1</v>
      </c>
      <c r="F1051" s="111" t="str">
        <f t="shared" si="92"/>
        <v>FSGT229409</v>
      </c>
      <c r="G1051" s="230" t="s">
        <v>1548</v>
      </c>
      <c r="H1051" s="230" t="s">
        <v>27</v>
      </c>
      <c r="I1051" s="230" t="s">
        <v>676</v>
      </c>
      <c r="J1051" s="231">
        <v>71</v>
      </c>
      <c r="K1051" s="230" t="s">
        <v>1058</v>
      </c>
      <c r="L1051" s="230">
        <v>229409</v>
      </c>
      <c r="M1051" s="232">
        <v>25753</v>
      </c>
      <c r="N1051" s="230">
        <v>2</v>
      </c>
      <c r="O1051" s="163">
        <f t="shared" si="93"/>
        <v>0</v>
      </c>
      <c r="P1051" s="163">
        <f t="shared" si="94"/>
        <v>0</v>
      </c>
      <c r="Q1051" s="112">
        <v>0</v>
      </c>
    </row>
    <row r="1052" spans="1:17" x14ac:dyDescent="0.25">
      <c r="A1052" s="166" t="str">
        <f t="shared" si="90"/>
        <v>PASSOT 1</v>
      </c>
      <c r="B1052" s="163">
        <f t="shared" si="91"/>
        <v>1</v>
      </c>
      <c r="F1052" s="111" t="str">
        <f t="shared" si="92"/>
        <v>FSGT55540160</v>
      </c>
      <c r="G1052" s="230" t="s">
        <v>1115</v>
      </c>
      <c r="H1052" s="230" t="s">
        <v>147</v>
      </c>
      <c r="I1052" s="230" t="s">
        <v>608</v>
      </c>
      <c r="J1052" s="231">
        <v>71</v>
      </c>
      <c r="K1052" s="230" t="s">
        <v>1058</v>
      </c>
      <c r="L1052" s="230">
        <v>55540160</v>
      </c>
      <c r="M1052" s="232">
        <v>31089</v>
      </c>
      <c r="N1052" s="230">
        <v>4</v>
      </c>
      <c r="O1052" s="163">
        <f t="shared" si="93"/>
        <v>0</v>
      </c>
      <c r="P1052" s="163">
        <f t="shared" si="94"/>
        <v>0</v>
      </c>
      <c r="Q1052" s="112">
        <v>0</v>
      </c>
    </row>
    <row r="1053" spans="1:17" x14ac:dyDescent="0.25">
      <c r="A1053" s="166" t="str">
        <f t="shared" ref="A1053:A1116" si="95">CONCATENATE(G1053,B1053)</f>
        <v>PATINGRE1</v>
      </c>
      <c r="B1053" s="163">
        <f t="shared" si="91"/>
        <v>1</v>
      </c>
      <c r="F1053" s="111" t="str">
        <f t="shared" si="92"/>
        <v>FSGT425220</v>
      </c>
      <c r="G1053" s="230" t="s">
        <v>953</v>
      </c>
      <c r="H1053" s="230" t="s">
        <v>954</v>
      </c>
      <c r="I1053" s="230" t="s">
        <v>628</v>
      </c>
      <c r="J1053" s="231">
        <v>71</v>
      </c>
      <c r="K1053" s="230" t="s">
        <v>1058</v>
      </c>
      <c r="L1053" s="230">
        <v>425220</v>
      </c>
      <c r="M1053" s="232">
        <v>35763</v>
      </c>
      <c r="N1053" s="230" t="s">
        <v>14</v>
      </c>
      <c r="O1053" s="163" t="str">
        <f t="shared" si="93"/>
        <v>F</v>
      </c>
      <c r="P1053" s="163">
        <f t="shared" si="94"/>
        <v>0</v>
      </c>
      <c r="Q1053" s="112">
        <v>0</v>
      </c>
    </row>
    <row r="1054" spans="1:17" x14ac:dyDescent="0.25">
      <c r="A1054" s="166" t="str">
        <f t="shared" si="95"/>
        <v>PATINGRE2</v>
      </c>
      <c r="B1054" s="163">
        <f t="shared" si="91"/>
        <v>2</v>
      </c>
      <c r="F1054" s="111" t="str">
        <f t="shared" si="92"/>
        <v>FSGT227148</v>
      </c>
      <c r="G1054" s="230" t="s">
        <v>953</v>
      </c>
      <c r="H1054" s="230" t="s">
        <v>117</v>
      </c>
      <c r="I1054" s="230" t="s">
        <v>628</v>
      </c>
      <c r="J1054" s="231">
        <v>71</v>
      </c>
      <c r="K1054" s="230" t="s">
        <v>1058</v>
      </c>
      <c r="L1054" s="230">
        <v>227148</v>
      </c>
      <c r="M1054" s="232">
        <v>24538</v>
      </c>
      <c r="N1054" s="230">
        <v>3</v>
      </c>
      <c r="O1054" s="163">
        <f t="shared" si="93"/>
        <v>0</v>
      </c>
      <c r="P1054" s="163">
        <f t="shared" si="94"/>
        <v>0</v>
      </c>
      <c r="Q1054" s="112">
        <v>0</v>
      </c>
    </row>
    <row r="1055" spans="1:17" x14ac:dyDescent="0.25">
      <c r="A1055" s="166" t="str">
        <f t="shared" si="95"/>
        <v>PAULIN1</v>
      </c>
      <c r="B1055" s="163">
        <f t="shared" si="91"/>
        <v>1</v>
      </c>
      <c r="F1055" s="111" t="str">
        <f t="shared" si="92"/>
        <v>FSGT364562</v>
      </c>
      <c r="G1055" s="230" t="s">
        <v>1549</v>
      </c>
      <c r="H1055" s="230" t="s">
        <v>714</v>
      </c>
      <c r="I1055" s="230" t="s">
        <v>1403</v>
      </c>
      <c r="J1055" s="231">
        <v>71</v>
      </c>
      <c r="K1055" s="230" t="s">
        <v>1058</v>
      </c>
      <c r="L1055" s="230">
        <v>364562</v>
      </c>
      <c r="M1055" s="232">
        <v>26184</v>
      </c>
      <c r="N1055" s="230">
        <v>3</v>
      </c>
      <c r="O1055" s="163">
        <f t="shared" si="93"/>
        <v>0</v>
      </c>
      <c r="P1055" s="163">
        <f t="shared" si="94"/>
        <v>0</v>
      </c>
      <c r="Q1055" s="112">
        <v>0</v>
      </c>
    </row>
    <row r="1056" spans="1:17" x14ac:dyDescent="0.25">
      <c r="A1056" s="166" t="str">
        <f t="shared" si="95"/>
        <v>PAYEBIEN1</v>
      </c>
      <c r="B1056" s="163">
        <f t="shared" si="91"/>
        <v>1</v>
      </c>
      <c r="F1056" s="111" t="str">
        <f t="shared" si="92"/>
        <v>FSGT229879</v>
      </c>
      <c r="G1056" s="230" t="s">
        <v>955</v>
      </c>
      <c r="H1056" s="230" t="s">
        <v>95</v>
      </c>
      <c r="I1056" s="230" t="s">
        <v>624</v>
      </c>
      <c r="J1056" s="231">
        <v>71</v>
      </c>
      <c r="K1056" s="230" t="s">
        <v>1058</v>
      </c>
      <c r="L1056" s="230">
        <v>229879</v>
      </c>
      <c r="M1056" s="232">
        <v>17047</v>
      </c>
      <c r="N1056" s="230">
        <v>5</v>
      </c>
      <c r="O1056" s="163">
        <f t="shared" si="93"/>
        <v>0</v>
      </c>
      <c r="P1056" s="163">
        <f t="shared" si="94"/>
        <v>0</v>
      </c>
      <c r="Q1056" s="112">
        <v>0</v>
      </c>
    </row>
    <row r="1057" spans="1:17" x14ac:dyDescent="0.25">
      <c r="A1057" s="166" t="str">
        <f t="shared" si="95"/>
        <v>PEGON1</v>
      </c>
      <c r="B1057" s="163">
        <f t="shared" si="91"/>
        <v>1</v>
      </c>
      <c r="F1057" s="111" t="str">
        <f t="shared" si="92"/>
        <v>FSGT110121</v>
      </c>
      <c r="G1057" s="230" t="s">
        <v>956</v>
      </c>
      <c r="H1057" s="230" t="s">
        <v>957</v>
      </c>
      <c r="I1057" s="230" t="s">
        <v>624</v>
      </c>
      <c r="J1057" s="231">
        <v>71</v>
      </c>
      <c r="K1057" s="230" t="s">
        <v>1058</v>
      </c>
      <c r="L1057" s="230">
        <v>110121</v>
      </c>
      <c r="M1057" s="232">
        <v>25620</v>
      </c>
      <c r="N1057" s="230">
        <v>4</v>
      </c>
      <c r="O1057" s="163">
        <f t="shared" si="93"/>
        <v>0</v>
      </c>
      <c r="P1057" s="163">
        <f t="shared" si="94"/>
        <v>0</v>
      </c>
      <c r="Q1057" s="112">
        <v>0</v>
      </c>
    </row>
    <row r="1058" spans="1:17" x14ac:dyDescent="0.25">
      <c r="A1058" s="166" t="str">
        <f t="shared" si="95"/>
        <v>PELLETIER 1</v>
      </c>
      <c r="B1058" s="163">
        <f t="shared" si="91"/>
        <v>1</v>
      </c>
      <c r="F1058" s="111" t="str">
        <f t="shared" si="92"/>
        <v>FSGT55547398</v>
      </c>
      <c r="G1058" s="230" t="s">
        <v>1807</v>
      </c>
      <c r="H1058" s="230" t="s">
        <v>1808</v>
      </c>
      <c r="I1058" s="230" t="s">
        <v>1387</v>
      </c>
      <c r="J1058" s="231">
        <v>71</v>
      </c>
      <c r="K1058" s="230" t="s">
        <v>1058</v>
      </c>
      <c r="L1058" s="230">
        <v>55547398</v>
      </c>
      <c r="M1058" s="232">
        <v>36081</v>
      </c>
      <c r="N1058" s="230">
        <v>5</v>
      </c>
      <c r="O1058" s="163">
        <f t="shared" si="93"/>
        <v>0</v>
      </c>
      <c r="P1058" s="163">
        <f t="shared" si="94"/>
        <v>0</v>
      </c>
      <c r="Q1058" s="112">
        <v>0</v>
      </c>
    </row>
    <row r="1059" spans="1:17" x14ac:dyDescent="0.25">
      <c r="A1059" s="166" t="str">
        <f t="shared" si="95"/>
        <v>PERCHERON1</v>
      </c>
      <c r="B1059" s="163">
        <f t="shared" si="91"/>
        <v>1</v>
      </c>
      <c r="F1059" s="111" t="str">
        <f t="shared" si="92"/>
        <v>FSGT239610</v>
      </c>
      <c r="G1059" s="230" t="s">
        <v>1550</v>
      </c>
      <c r="H1059" s="230" t="s">
        <v>171</v>
      </c>
      <c r="I1059" s="230" t="s">
        <v>608</v>
      </c>
      <c r="J1059" s="231">
        <v>71</v>
      </c>
      <c r="K1059" s="230" t="s">
        <v>1058</v>
      </c>
      <c r="L1059" s="230">
        <v>239610</v>
      </c>
      <c r="M1059" s="232">
        <v>25929</v>
      </c>
      <c r="N1059" s="230">
        <v>3</v>
      </c>
      <c r="O1059" s="163">
        <f t="shared" si="93"/>
        <v>0</v>
      </c>
      <c r="P1059" s="163">
        <f t="shared" si="94"/>
        <v>0</v>
      </c>
      <c r="Q1059" s="112">
        <v>0</v>
      </c>
    </row>
    <row r="1060" spans="1:17" x14ac:dyDescent="0.25">
      <c r="A1060" s="166" t="str">
        <f t="shared" si="95"/>
        <v>PERI1</v>
      </c>
      <c r="B1060" s="163">
        <f t="shared" si="91"/>
        <v>1</v>
      </c>
      <c r="F1060" s="111" t="str">
        <f t="shared" si="92"/>
        <v>FSGT427394</v>
      </c>
      <c r="G1060" s="230" t="s">
        <v>958</v>
      </c>
      <c r="H1060" s="230" t="s">
        <v>113</v>
      </c>
      <c r="I1060" s="230" t="s">
        <v>618</v>
      </c>
      <c r="J1060" s="231">
        <v>71</v>
      </c>
      <c r="K1060" s="230" t="s">
        <v>1058</v>
      </c>
      <c r="L1060" s="230">
        <v>427394</v>
      </c>
      <c r="M1060" s="232">
        <v>29080</v>
      </c>
      <c r="N1060" s="230">
        <v>3</v>
      </c>
      <c r="O1060" s="163">
        <f t="shared" si="93"/>
        <v>0</v>
      </c>
      <c r="P1060" s="163">
        <f t="shared" si="94"/>
        <v>0</v>
      </c>
      <c r="Q1060" s="112">
        <v>0</v>
      </c>
    </row>
    <row r="1061" spans="1:17" x14ac:dyDescent="0.25">
      <c r="A1061" s="166" t="str">
        <f t="shared" si="95"/>
        <v>PERNOT1</v>
      </c>
      <c r="B1061" s="163">
        <f t="shared" si="91"/>
        <v>1</v>
      </c>
      <c r="F1061" s="111" t="str">
        <f t="shared" si="92"/>
        <v>FSGT228762</v>
      </c>
      <c r="G1061" s="230" t="s">
        <v>959</v>
      </c>
      <c r="H1061" s="230" t="s">
        <v>652</v>
      </c>
      <c r="I1061" s="230" t="s">
        <v>618</v>
      </c>
      <c r="J1061" s="231">
        <v>71</v>
      </c>
      <c r="K1061" s="230" t="s">
        <v>1058</v>
      </c>
      <c r="L1061" s="230">
        <v>228762</v>
      </c>
      <c r="M1061" s="232">
        <v>18212</v>
      </c>
      <c r="N1061" s="230">
        <v>6</v>
      </c>
      <c r="O1061" s="163">
        <f t="shared" si="93"/>
        <v>0</v>
      </c>
      <c r="P1061" s="163">
        <f t="shared" si="94"/>
        <v>0</v>
      </c>
      <c r="Q1061" s="112">
        <v>0</v>
      </c>
    </row>
    <row r="1062" spans="1:17" x14ac:dyDescent="0.25">
      <c r="A1062" s="166" t="str">
        <f t="shared" si="95"/>
        <v>PERNOT2</v>
      </c>
      <c r="B1062" s="163">
        <f t="shared" si="91"/>
        <v>2</v>
      </c>
      <c r="F1062" s="111" t="str">
        <f t="shared" si="92"/>
        <v>FSGT228764</v>
      </c>
      <c r="G1062" s="230" t="s">
        <v>959</v>
      </c>
      <c r="H1062" s="230" t="s">
        <v>960</v>
      </c>
      <c r="I1062" s="230" t="s">
        <v>618</v>
      </c>
      <c r="J1062" s="231">
        <v>71</v>
      </c>
      <c r="K1062" s="230" t="s">
        <v>1058</v>
      </c>
      <c r="L1062" s="230">
        <v>228764</v>
      </c>
      <c r="M1062" s="232">
        <v>18272</v>
      </c>
      <c r="N1062" s="230" t="s">
        <v>14</v>
      </c>
      <c r="O1062" s="163" t="str">
        <f t="shared" si="93"/>
        <v>F</v>
      </c>
      <c r="P1062" s="163">
        <f t="shared" si="94"/>
        <v>0</v>
      </c>
      <c r="Q1062" s="112">
        <v>0</v>
      </c>
    </row>
    <row r="1063" spans="1:17" x14ac:dyDescent="0.25">
      <c r="A1063" s="166" t="str">
        <f t="shared" si="95"/>
        <v>PERRAUD1</v>
      </c>
      <c r="B1063" s="163">
        <f t="shared" si="91"/>
        <v>1</v>
      </c>
      <c r="F1063" s="111" t="str">
        <f t="shared" si="92"/>
        <v>FSGT369694</v>
      </c>
      <c r="G1063" s="230" t="s">
        <v>961</v>
      </c>
      <c r="H1063" s="230" t="s">
        <v>27</v>
      </c>
      <c r="I1063" s="230" t="s">
        <v>641</v>
      </c>
      <c r="J1063" s="231">
        <v>71</v>
      </c>
      <c r="K1063" s="230" t="s">
        <v>1058</v>
      </c>
      <c r="L1063" s="230">
        <v>369694</v>
      </c>
      <c r="M1063" s="232">
        <v>24549</v>
      </c>
      <c r="N1063" s="230">
        <v>3</v>
      </c>
      <c r="O1063" s="163">
        <f t="shared" si="93"/>
        <v>0</v>
      </c>
      <c r="P1063" s="163">
        <f t="shared" si="94"/>
        <v>0</v>
      </c>
      <c r="Q1063" s="112">
        <v>0</v>
      </c>
    </row>
    <row r="1064" spans="1:17" x14ac:dyDescent="0.25">
      <c r="A1064" s="166" t="str">
        <f t="shared" si="95"/>
        <v>PERRET1</v>
      </c>
      <c r="B1064" s="163">
        <f t="shared" si="91"/>
        <v>1</v>
      </c>
      <c r="F1064" s="111" t="str">
        <f t="shared" si="92"/>
        <v>FSGT308891</v>
      </c>
      <c r="G1064" s="230" t="s">
        <v>1724</v>
      </c>
      <c r="H1064" s="230" t="s">
        <v>133</v>
      </c>
      <c r="I1064" s="230" t="s">
        <v>19</v>
      </c>
      <c r="J1064" s="231">
        <v>71</v>
      </c>
      <c r="K1064" s="230" t="s">
        <v>1058</v>
      </c>
      <c r="L1064" s="230">
        <v>308891</v>
      </c>
      <c r="M1064" s="232">
        <v>27601</v>
      </c>
      <c r="N1064" s="230">
        <v>4</v>
      </c>
      <c r="O1064" s="163">
        <f t="shared" si="93"/>
        <v>0</v>
      </c>
      <c r="P1064" s="163">
        <f t="shared" si="94"/>
        <v>0</v>
      </c>
      <c r="Q1064" s="112">
        <v>0</v>
      </c>
    </row>
    <row r="1065" spans="1:17" x14ac:dyDescent="0.25">
      <c r="A1065" s="166" t="str">
        <f t="shared" si="95"/>
        <v>PERRIN1</v>
      </c>
      <c r="B1065" s="163">
        <f t="shared" si="91"/>
        <v>1</v>
      </c>
      <c r="F1065" s="111" t="str">
        <f t="shared" si="92"/>
        <v>FSGT228778</v>
      </c>
      <c r="G1065" s="230" t="s">
        <v>261</v>
      </c>
      <c r="H1065" s="230" t="s">
        <v>175</v>
      </c>
      <c r="I1065" s="230" t="s">
        <v>618</v>
      </c>
      <c r="J1065" s="231">
        <v>71</v>
      </c>
      <c r="K1065" s="230" t="s">
        <v>1058</v>
      </c>
      <c r="L1065" s="230">
        <v>228778</v>
      </c>
      <c r="M1065" s="232">
        <v>18029</v>
      </c>
      <c r="N1065" s="230">
        <v>6</v>
      </c>
      <c r="O1065" s="163">
        <f t="shared" si="93"/>
        <v>0</v>
      </c>
      <c r="P1065" s="163">
        <f t="shared" si="94"/>
        <v>0</v>
      </c>
      <c r="Q1065" s="112">
        <v>0</v>
      </c>
    </row>
    <row r="1066" spans="1:17" x14ac:dyDescent="0.25">
      <c r="A1066" s="166" t="str">
        <f t="shared" si="95"/>
        <v>PERRUCHOT1</v>
      </c>
      <c r="B1066" s="163">
        <f t="shared" si="91"/>
        <v>1</v>
      </c>
      <c r="F1066" s="111" t="str">
        <f t="shared" si="92"/>
        <v>FSGT303393</v>
      </c>
      <c r="G1066" s="230" t="s">
        <v>962</v>
      </c>
      <c r="H1066" s="230" t="s">
        <v>1678</v>
      </c>
      <c r="I1066" s="230" t="s">
        <v>1666</v>
      </c>
      <c r="J1066" s="231">
        <v>71</v>
      </c>
      <c r="K1066" s="230" t="s">
        <v>1058</v>
      </c>
      <c r="L1066" s="230">
        <v>303393</v>
      </c>
      <c r="M1066" s="232">
        <v>37122</v>
      </c>
      <c r="N1066" s="230" t="s">
        <v>4</v>
      </c>
      <c r="O1066" s="163">
        <f t="shared" si="93"/>
        <v>0</v>
      </c>
      <c r="P1066" s="163" t="str">
        <f t="shared" si="94"/>
        <v>M</v>
      </c>
      <c r="Q1066" s="112">
        <v>0</v>
      </c>
    </row>
    <row r="1067" spans="1:17" x14ac:dyDescent="0.25">
      <c r="A1067" s="166" t="str">
        <f t="shared" si="95"/>
        <v>PERRUCHOT2</v>
      </c>
      <c r="B1067" s="163">
        <f t="shared" si="91"/>
        <v>2</v>
      </c>
      <c r="F1067" s="111" t="str">
        <f t="shared" si="92"/>
        <v>FSGT302396</v>
      </c>
      <c r="G1067" s="230" t="s">
        <v>962</v>
      </c>
      <c r="H1067" s="230" t="s">
        <v>957</v>
      </c>
      <c r="I1067" s="230" t="s">
        <v>608</v>
      </c>
      <c r="J1067" s="231">
        <v>71</v>
      </c>
      <c r="K1067" s="230" t="s">
        <v>1058</v>
      </c>
      <c r="L1067" s="230">
        <v>302396</v>
      </c>
      <c r="M1067" s="232">
        <v>24985</v>
      </c>
      <c r="N1067" s="230">
        <v>4</v>
      </c>
      <c r="O1067" s="163">
        <f t="shared" si="93"/>
        <v>0</v>
      </c>
      <c r="P1067" s="163">
        <f t="shared" si="94"/>
        <v>0</v>
      </c>
      <c r="Q1067" s="112">
        <v>0</v>
      </c>
    </row>
    <row r="1068" spans="1:17" x14ac:dyDescent="0.25">
      <c r="A1068" s="166" t="str">
        <f t="shared" si="95"/>
        <v>PERRUSSON1</v>
      </c>
      <c r="B1068" s="163">
        <f t="shared" si="91"/>
        <v>1</v>
      </c>
      <c r="F1068" s="111" t="str">
        <f t="shared" si="92"/>
        <v>FSGT228604</v>
      </c>
      <c r="G1068" s="230" t="s">
        <v>963</v>
      </c>
      <c r="H1068" s="230" t="s">
        <v>515</v>
      </c>
      <c r="I1068" s="230" t="s">
        <v>608</v>
      </c>
      <c r="J1068" s="231">
        <v>71</v>
      </c>
      <c r="K1068" s="230" t="s">
        <v>1058</v>
      </c>
      <c r="L1068" s="230">
        <v>228604</v>
      </c>
      <c r="M1068" s="232">
        <v>24798</v>
      </c>
      <c r="N1068" s="230">
        <v>6</v>
      </c>
      <c r="O1068" s="163">
        <f t="shared" si="93"/>
        <v>0</v>
      </c>
      <c r="P1068" s="163">
        <f t="shared" si="94"/>
        <v>0</v>
      </c>
      <c r="Q1068" s="112">
        <v>0</v>
      </c>
    </row>
    <row r="1069" spans="1:17" x14ac:dyDescent="0.25">
      <c r="A1069" s="166" t="str">
        <f t="shared" si="95"/>
        <v>PETITJEAN1</v>
      </c>
      <c r="B1069" s="163">
        <f t="shared" si="91"/>
        <v>1</v>
      </c>
      <c r="F1069" s="111" t="str">
        <f t="shared" si="92"/>
        <v>FSGT55486136</v>
      </c>
      <c r="G1069" s="230" t="s">
        <v>353</v>
      </c>
      <c r="H1069" s="230" t="s">
        <v>115</v>
      </c>
      <c r="I1069" s="230" t="s">
        <v>618</v>
      </c>
      <c r="J1069" s="231">
        <v>71</v>
      </c>
      <c r="K1069" s="230" t="s">
        <v>1058</v>
      </c>
      <c r="L1069" s="230">
        <v>55486136</v>
      </c>
      <c r="M1069" s="232">
        <v>31876</v>
      </c>
      <c r="N1069" s="230">
        <v>4</v>
      </c>
      <c r="O1069" s="163">
        <f t="shared" si="93"/>
        <v>0</v>
      </c>
      <c r="P1069" s="163">
        <f t="shared" si="94"/>
        <v>0</v>
      </c>
      <c r="Q1069" s="112">
        <v>0</v>
      </c>
    </row>
    <row r="1070" spans="1:17" x14ac:dyDescent="0.25">
      <c r="A1070" s="166" t="str">
        <f t="shared" si="95"/>
        <v>PHILIBERT1</v>
      </c>
      <c r="B1070" s="163">
        <f t="shared" si="91"/>
        <v>1</v>
      </c>
      <c r="F1070" s="111" t="str">
        <f t="shared" si="92"/>
        <v>FSGT232208</v>
      </c>
      <c r="G1070" s="230" t="s">
        <v>964</v>
      </c>
      <c r="H1070" s="230" t="s">
        <v>652</v>
      </c>
      <c r="I1070" s="230" t="s">
        <v>618</v>
      </c>
      <c r="J1070" s="231">
        <v>71</v>
      </c>
      <c r="K1070" s="230" t="s">
        <v>1058</v>
      </c>
      <c r="L1070" s="230">
        <v>232208</v>
      </c>
      <c r="M1070" s="232">
        <v>17935</v>
      </c>
      <c r="N1070" s="230">
        <v>5</v>
      </c>
      <c r="O1070" s="163">
        <f t="shared" si="93"/>
        <v>0</v>
      </c>
      <c r="P1070" s="163">
        <f t="shared" si="94"/>
        <v>0</v>
      </c>
      <c r="Q1070" s="112">
        <v>0</v>
      </c>
    </row>
    <row r="1071" spans="1:17" x14ac:dyDescent="0.25">
      <c r="A1071" s="166" t="str">
        <f t="shared" si="95"/>
        <v>PICARD1</v>
      </c>
      <c r="B1071" s="163">
        <f t="shared" si="91"/>
        <v>1</v>
      </c>
      <c r="F1071" s="111" t="str">
        <f t="shared" si="92"/>
        <v>FSGT228210</v>
      </c>
      <c r="G1071" s="230" t="s">
        <v>965</v>
      </c>
      <c r="H1071" s="230" t="s">
        <v>166</v>
      </c>
      <c r="I1071" s="230" t="s">
        <v>618</v>
      </c>
      <c r="J1071" s="231">
        <v>71</v>
      </c>
      <c r="K1071" s="230" t="s">
        <v>1058</v>
      </c>
      <c r="L1071" s="230">
        <v>228210</v>
      </c>
      <c r="M1071" s="232">
        <v>19298</v>
      </c>
      <c r="N1071" s="230">
        <v>5</v>
      </c>
      <c r="O1071" s="163">
        <f t="shared" si="93"/>
        <v>0</v>
      </c>
      <c r="P1071" s="163">
        <f t="shared" si="94"/>
        <v>0</v>
      </c>
      <c r="Q1071" s="112">
        <v>0</v>
      </c>
    </row>
    <row r="1072" spans="1:17" x14ac:dyDescent="0.25">
      <c r="A1072" s="166" t="str">
        <f t="shared" si="95"/>
        <v>PICARD2</v>
      </c>
      <c r="B1072" s="163">
        <f t="shared" si="91"/>
        <v>2</v>
      </c>
      <c r="F1072" s="111" t="str">
        <f t="shared" si="92"/>
        <v>FSGT228208</v>
      </c>
      <c r="G1072" s="230" t="s">
        <v>965</v>
      </c>
      <c r="H1072" s="230" t="s">
        <v>966</v>
      </c>
      <c r="I1072" s="230" t="s">
        <v>618</v>
      </c>
      <c r="J1072" s="231">
        <v>71</v>
      </c>
      <c r="K1072" s="230" t="s">
        <v>1058</v>
      </c>
      <c r="L1072" s="230">
        <v>228208</v>
      </c>
      <c r="M1072" s="232">
        <v>20980</v>
      </c>
      <c r="N1072" s="230">
        <v>6</v>
      </c>
      <c r="O1072" s="163">
        <f t="shared" si="93"/>
        <v>0</v>
      </c>
      <c r="P1072" s="163">
        <f t="shared" si="94"/>
        <v>0</v>
      </c>
      <c r="Q1072" s="112">
        <v>0</v>
      </c>
    </row>
    <row r="1073" spans="1:17" x14ac:dyDescent="0.25">
      <c r="A1073" s="166" t="str">
        <f t="shared" si="95"/>
        <v>PICHARD1</v>
      </c>
      <c r="B1073" s="163">
        <f t="shared" si="91"/>
        <v>1</v>
      </c>
      <c r="F1073" s="111" t="str">
        <f t="shared" si="92"/>
        <v>FSGT235381</v>
      </c>
      <c r="G1073" s="230" t="s">
        <v>967</v>
      </c>
      <c r="H1073" s="230" t="s">
        <v>657</v>
      </c>
      <c r="I1073" s="230" t="s">
        <v>611</v>
      </c>
      <c r="J1073" s="231">
        <v>71</v>
      </c>
      <c r="K1073" s="230" t="s">
        <v>1058</v>
      </c>
      <c r="L1073" s="230">
        <v>235381</v>
      </c>
      <c r="M1073" s="232">
        <v>17244</v>
      </c>
      <c r="N1073" s="230">
        <v>5</v>
      </c>
      <c r="O1073" s="163">
        <f t="shared" si="93"/>
        <v>0</v>
      </c>
      <c r="P1073" s="163">
        <f t="shared" si="94"/>
        <v>0</v>
      </c>
      <c r="Q1073" s="112">
        <v>0</v>
      </c>
    </row>
    <row r="1074" spans="1:17" x14ac:dyDescent="0.25">
      <c r="A1074" s="166" t="str">
        <f t="shared" si="95"/>
        <v>PICHET1</v>
      </c>
      <c r="B1074" s="163">
        <f t="shared" si="91"/>
        <v>1</v>
      </c>
      <c r="F1074" s="111" t="str">
        <f t="shared" si="92"/>
        <v>FSGT230618</v>
      </c>
      <c r="G1074" s="230" t="s">
        <v>968</v>
      </c>
      <c r="H1074" s="230" t="s">
        <v>714</v>
      </c>
      <c r="I1074" s="230" t="s">
        <v>605</v>
      </c>
      <c r="J1074" s="231">
        <v>71</v>
      </c>
      <c r="K1074" s="230" t="s">
        <v>1058</v>
      </c>
      <c r="L1074" s="230">
        <v>230618</v>
      </c>
      <c r="M1074" s="232">
        <v>15916</v>
      </c>
      <c r="N1074" s="230">
        <v>5</v>
      </c>
      <c r="O1074" s="163">
        <f t="shared" si="93"/>
        <v>0</v>
      </c>
      <c r="P1074" s="163">
        <f t="shared" si="94"/>
        <v>0</v>
      </c>
      <c r="Q1074" s="112">
        <v>0</v>
      </c>
    </row>
    <row r="1075" spans="1:17" x14ac:dyDescent="0.25">
      <c r="A1075" s="166" t="str">
        <f t="shared" si="95"/>
        <v>PIESSET1</v>
      </c>
      <c r="B1075" s="163">
        <f t="shared" si="91"/>
        <v>1</v>
      </c>
      <c r="F1075" s="111" t="str">
        <f t="shared" si="92"/>
        <v>FSGT55538782</v>
      </c>
      <c r="G1075" s="230" t="s">
        <v>1116</v>
      </c>
      <c r="H1075" s="230" t="s">
        <v>213</v>
      </c>
      <c r="I1075" s="230" t="s">
        <v>632</v>
      </c>
      <c r="J1075" s="231">
        <v>71</v>
      </c>
      <c r="K1075" s="230" t="s">
        <v>1058</v>
      </c>
      <c r="L1075" s="230">
        <v>55538782</v>
      </c>
      <c r="M1075" s="232">
        <v>23598</v>
      </c>
      <c r="N1075" s="230">
        <v>5</v>
      </c>
      <c r="O1075" s="163">
        <f t="shared" si="93"/>
        <v>0</v>
      </c>
      <c r="P1075" s="163">
        <f t="shared" si="94"/>
        <v>0</v>
      </c>
      <c r="Q1075" s="112">
        <v>0</v>
      </c>
    </row>
    <row r="1076" spans="1:17" x14ac:dyDescent="0.25">
      <c r="A1076" s="166" t="str">
        <f t="shared" si="95"/>
        <v>PIFFAUT1</v>
      </c>
      <c r="B1076" s="163">
        <f t="shared" si="91"/>
        <v>1</v>
      </c>
      <c r="F1076" s="111" t="str">
        <f t="shared" si="92"/>
        <v>FSGT231387</v>
      </c>
      <c r="G1076" s="230" t="s">
        <v>1551</v>
      </c>
      <c r="H1076" s="230" t="s">
        <v>95</v>
      </c>
      <c r="I1076" s="230" t="s">
        <v>618</v>
      </c>
      <c r="J1076" s="231">
        <v>71</v>
      </c>
      <c r="K1076" s="230" t="s">
        <v>1058</v>
      </c>
      <c r="L1076" s="230">
        <v>231387</v>
      </c>
      <c r="M1076" s="232">
        <v>18951</v>
      </c>
      <c r="N1076" s="230">
        <v>5</v>
      </c>
      <c r="O1076" s="163">
        <f t="shared" si="93"/>
        <v>0</v>
      </c>
      <c r="P1076" s="163">
        <f t="shared" si="94"/>
        <v>0</v>
      </c>
      <c r="Q1076" s="112">
        <v>0</v>
      </c>
    </row>
    <row r="1077" spans="1:17" x14ac:dyDescent="0.25">
      <c r="A1077" s="166" t="str">
        <f t="shared" si="95"/>
        <v>PILLOT1</v>
      </c>
      <c r="B1077" s="163">
        <f t="shared" si="91"/>
        <v>1</v>
      </c>
      <c r="F1077" s="111" t="str">
        <f t="shared" si="92"/>
        <v>FSGT224085</v>
      </c>
      <c r="G1077" s="230" t="s">
        <v>969</v>
      </c>
      <c r="H1077" s="230" t="s">
        <v>158</v>
      </c>
      <c r="I1077" s="230" t="s">
        <v>618</v>
      </c>
      <c r="J1077" s="231">
        <v>71</v>
      </c>
      <c r="K1077" s="230" t="s">
        <v>1058</v>
      </c>
      <c r="L1077" s="230">
        <v>224085</v>
      </c>
      <c r="M1077" s="232">
        <v>25143</v>
      </c>
      <c r="N1077" s="230">
        <v>2</v>
      </c>
      <c r="O1077" s="163">
        <f t="shared" si="93"/>
        <v>0</v>
      </c>
      <c r="P1077" s="163">
        <f t="shared" si="94"/>
        <v>0</v>
      </c>
      <c r="Q1077" s="112">
        <v>0</v>
      </c>
    </row>
    <row r="1078" spans="1:17" x14ac:dyDescent="0.25">
      <c r="A1078" s="166" t="str">
        <f t="shared" si="95"/>
        <v>PILLOT2</v>
      </c>
      <c r="B1078" s="163">
        <f t="shared" si="91"/>
        <v>2</v>
      </c>
      <c r="F1078" s="111" t="str">
        <f t="shared" si="92"/>
        <v>FSGT55162</v>
      </c>
      <c r="G1078" s="230" t="s">
        <v>969</v>
      </c>
      <c r="H1078" s="230" t="s">
        <v>26</v>
      </c>
      <c r="I1078" s="230" t="s">
        <v>618</v>
      </c>
      <c r="J1078" s="231">
        <v>71</v>
      </c>
      <c r="K1078" s="230" t="s">
        <v>1058</v>
      </c>
      <c r="L1078" s="230">
        <v>55162</v>
      </c>
      <c r="M1078" s="232">
        <v>26657</v>
      </c>
      <c r="N1078" s="230">
        <v>4</v>
      </c>
      <c r="O1078" s="163">
        <f t="shared" si="93"/>
        <v>0</v>
      </c>
      <c r="P1078" s="163">
        <f t="shared" si="94"/>
        <v>0</v>
      </c>
      <c r="Q1078" s="112">
        <v>0</v>
      </c>
    </row>
    <row r="1079" spans="1:17" x14ac:dyDescent="0.25">
      <c r="A1079" s="166" t="str">
        <f t="shared" si="95"/>
        <v>PILLOT3</v>
      </c>
      <c r="B1079" s="163">
        <f t="shared" si="91"/>
        <v>3</v>
      </c>
      <c r="F1079" s="111" t="str">
        <f t="shared" si="92"/>
        <v>FSGT232205</v>
      </c>
      <c r="G1079" s="230" t="s">
        <v>969</v>
      </c>
      <c r="H1079" s="230" t="s">
        <v>95</v>
      </c>
      <c r="I1079" s="230" t="s">
        <v>618</v>
      </c>
      <c r="J1079" s="231">
        <v>71</v>
      </c>
      <c r="K1079" s="230" t="s">
        <v>1058</v>
      </c>
      <c r="L1079" s="230">
        <v>232205</v>
      </c>
      <c r="M1079" s="232">
        <v>17226</v>
      </c>
      <c r="N1079" s="230">
        <v>6</v>
      </c>
      <c r="O1079" s="163">
        <f t="shared" si="93"/>
        <v>0</v>
      </c>
      <c r="P1079" s="163">
        <f t="shared" si="94"/>
        <v>0</v>
      </c>
      <c r="Q1079" s="112">
        <v>0</v>
      </c>
    </row>
    <row r="1080" spans="1:17" x14ac:dyDescent="0.25">
      <c r="A1080" s="166" t="str">
        <f t="shared" si="95"/>
        <v>PINDON1</v>
      </c>
      <c r="B1080" s="163">
        <f t="shared" si="91"/>
        <v>1</v>
      </c>
      <c r="F1080" s="111" t="str">
        <f t="shared" si="92"/>
        <v>FSGT230027</v>
      </c>
      <c r="G1080" s="230" t="s">
        <v>970</v>
      </c>
      <c r="H1080" s="230" t="s">
        <v>98</v>
      </c>
      <c r="I1080" s="230" t="s">
        <v>678</v>
      </c>
      <c r="J1080" s="231">
        <v>71</v>
      </c>
      <c r="K1080" s="230" t="s">
        <v>1058</v>
      </c>
      <c r="L1080" s="230">
        <v>230027</v>
      </c>
      <c r="M1080" s="232">
        <v>25063</v>
      </c>
      <c r="N1080" s="230">
        <v>2</v>
      </c>
      <c r="O1080" s="163">
        <f t="shared" si="93"/>
        <v>0</v>
      </c>
      <c r="P1080" s="163">
        <f t="shared" si="94"/>
        <v>0</v>
      </c>
      <c r="Q1080" s="112">
        <v>0</v>
      </c>
    </row>
    <row r="1081" spans="1:17" x14ac:dyDescent="0.25">
      <c r="A1081" s="166" t="str">
        <f t="shared" si="95"/>
        <v>PINTUS1</v>
      </c>
      <c r="B1081" s="163">
        <f t="shared" si="91"/>
        <v>1</v>
      </c>
      <c r="F1081" s="111" t="str">
        <f t="shared" si="92"/>
        <v>FSGT55477178</v>
      </c>
      <c r="G1081" s="230" t="s">
        <v>971</v>
      </c>
      <c r="H1081" s="230" t="s">
        <v>972</v>
      </c>
      <c r="I1081" s="230" t="s">
        <v>632</v>
      </c>
      <c r="J1081" s="231">
        <v>71</v>
      </c>
      <c r="K1081" s="230" t="s">
        <v>1058</v>
      </c>
      <c r="L1081" s="230">
        <v>55477178</v>
      </c>
      <c r="M1081" s="232">
        <v>21562</v>
      </c>
      <c r="N1081" s="230">
        <v>3</v>
      </c>
      <c r="O1081" s="163">
        <f t="shared" si="93"/>
        <v>0</v>
      </c>
      <c r="P1081" s="163">
        <f t="shared" si="94"/>
        <v>0</v>
      </c>
      <c r="Q1081" s="112">
        <v>0</v>
      </c>
    </row>
    <row r="1082" spans="1:17" x14ac:dyDescent="0.25">
      <c r="A1082" s="166" t="str">
        <f t="shared" si="95"/>
        <v>PIQUET1</v>
      </c>
      <c r="B1082" s="163">
        <f t="shared" si="91"/>
        <v>1</v>
      </c>
      <c r="F1082" s="111" t="str">
        <f t="shared" si="92"/>
        <v>FSGT229925</v>
      </c>
      <c r="G1082" s="230" t="s">
        <v>973</v>
      </c>
      <c r="H1082" s="230" t="s">
        <v>139</v>
      </c>
      <c r="I1082" s="230" t="s">
        <v>668</v>
      </c>
      <c r="J1082" s="231">
        <v>71</v>
      </c>
      <c r="K1082" s="230" t="s">
        <v>1058</v>
      </c>
      <c r="L1082" s="230">
        <v>229925</v>
      </c>
      <c r="M1082" s="232">
        <v>15428</v>
      </c>
      <c r="N1082" s="230">
        <v>6</v>
      </c>
      <c r="O1082" s="163">
        <f t="shared" si="93"/>
        <v>0</v>
      </c>
      <c r="P1082" s="163">
        <f t="shared" si="94"/>
        <v>0</v>
      </c>
      <c r="Q1082" s="112">
        <v>0</v>
      </c>
    </row>
    <row r="1083" spans="1:17" x14ac:dyDescent="0.25">
      <c r="A1083" s="166" t="str">
        <f t="shared" si="95"/>
        <v>PIRAT1</v>
      </c>
      <c r="B1083" s="163">
        <f t="shared" si="91"/>
        <v>1</v>
      </c>
      <c r="F1083" s="111" t="str">
        <f t="shared" si="92"/>
        <v>FSGT302437</v>
      </c>
      <c r="G1083" s="230" t="s">
        <v>974</v>
      </c>
      <c r="H1083" s="230" t="s">
        <v>166</v>
      </c>
      <c r="I1083" s="230" t="s">
        <v>605</v>
      </c>
      <c r="J1083" s="231">
        <v>71</v>
      </c>
      <c r="K1083" s="230" t="s">
        <v>1058</v>
      </c>
      <c r="L1083" s="230">
        <v>302437</v>
      </c>
      <c r="M1083" s="232">
        <v>16300</v>
      </c>
      <c r="N1083" s="230">
        <v>5</v>
      </c>
      <c r="O1083" s="163">
        <f t="shared" si="93"/>
        <v>0</v>
      </c>
      <c r="P1083" s="163">
        <f t="shared" si="94"/>
        <v>0</v>
      </c>
      <c r="Q1083" s="112">
        <v>0</v>
      </c>
    </row>
    <row r="1084" spans="1:17" x14ac:dyDescent="0.25">
      <c r="A1084" s="166" t="str">
        <f t="shared" si="95"/>
        <v>PIRAT2</v>
      </c>
      <c r="B1084" s="163">
        <f t="shared" si="91"/>
        <v>2</v>
      </c>
      <c r="F1084" s="111" t="str">
        <f t="shared" si="92"/>
        <v>FSGT230622</v>
      </c>
      <c r="G1084" s="230" t="s">
        <v>974</v>
      </c>
      <c r="H1084" s="230" t="s">
        <v>155</v>
      </c>
      <c r="I1084" s="230" t="s">
        <v>605</v>
      </c>
      <c r="J1084" s="231">
        <v>71</v>
      </c>
      <c r="K1084" s="230" t="s">
        <v>1058</v>
      </c>
      <c r="L1084" s="230">
        <v>230622</v>
      </c>
      <c r="M1084" s="232">
        <v>15813</v>
      </c>
      <c r="N1084" s="230">
        <v>6</v>
      </c>
      <c r="O1084" s="163">
        <f t="shared" si="93"/>
        <v>0</v>
      </c>
      <c r="P1084" s="163">
        <f t="shared" si="94"/>
        <v>0</v>
      </c>
      <c r="Q1084" s="112">
        <v>0</v>
      </c>
    </row>
    <row r="1085" spans="1:17" x14ac:dyDescent="0.25">
      <c r="A1085" s="166" t="str">
        <f t="shared" si="95"/>
        <v>PITOUX1</v>
      </c>
      <c r="B1085" s="163">
        <f t="shared" si="91"/>
        <v>1</v>
      </c>
      <c r="F1085" s="111" t="str">
        <f t="shared" si="92"/>
        <v>FSGT237765</v>
      </c>
      <c r="G1085" s="230" t="s">
        <v>975</v>
      </c>
      <c r="H1085" s="230" t="s">
        <v>33</v>
      </c>
      <c r="I1085" s="230" t="s">
        <v>632</v>
      </c>
      <c r="J1085" s="231">
        <v>71</v>
      </c>
      <c r="K1085" s="230" t="s">
        <v>1058</v>
      </c>
      <c r="L1085" s="230">
        <v>237765</v>
      </c>
      <c r="M1085" s="232">
        <v>23233</v>
      </c>
      <c r="N1085" s="230">
        <v>4</v>
      </c>
      <c r="O1085" s="163">
        <f t="shared" si="93"/>
        <v>0</v>
      </c>
      <c r="P1085" s="163">
        <f t="shared" si="94"/>
        <v>0</v>
      </c>
      <c r="Q1085" s="112">
        <v>0</v>
      </c>
    </row>
    <row r="1086" spans="1:17" x14ac:dyDescent="0.25">
      <c r="A1086" s="166" t="str">
        <f t="shared" si="95"/>
        <v>PLATHEY1</v>
      </c>
      <c r="B1086" s="163">
        <f t="shared" si="91"/>
        <v>1</v>
      </c>
      <c r="F1086" s="111" t="str">
        <f t="shared" si="92"/>
        <v>FSGT231251</v>
      </c>
      <c r="G1086" s="230" t="s">
        <v>976</v>
      </c>
      <c r="H1086" s="230" t="s">
        <v>27</v>
      </c>
      <c r="I1086" s="230" t="s">
        <v>621</v>
      </c>
      <c r="J1086" s="231">
        <v>71</v>
      </c>
      <c r="K1086" s="230" t="s">
        <v>1058</v>
      </c>
      <c r="L1086" s="230">
        <v>231251</v>
      </c>
      <c r="M1086" s="232">
        <v>22379</v>
      </c>
      <c r="N1086" s="230">
        <v>5</v>
      </c>
      <c r="O1086" s="163">
        <f t="shared" si="93"/>
        <v>0</v>
      </c>
      <c r="P1086" s="163">
        <f t="shared" si="94"/>
        <v>0</v>
      </c>
      <c r="Q1086" s="112">
        <v>0</v>
      </c>
    </row>
    <row r="1087" spans="1:17" x14ac:dyDescent="0.25">
      <c r="A1087" s="166" t="str">
        <f t="shared" si="95"/>
        <v>PLISSON1</v>
      </c>
      <c r="B1087" s="163">
        <f t="shared" si="91"/>
        <v>1</v>
      </c>
      <c r="F1087" s="111" t="str">
        <f t="shared" si="92"/>
        <v>FSGT228759</v>
      </c>
      <c r="G1087" s="230" t="s">
        <v>977</v>
      </c>
      <c r="H1087" s="230" t="s">
        <v>139</v>
      </c>
      <c r="I1087" s="230" t="s">
        <v>618</v>
      </c>
      <c r="J1087" s="231">
        <v>71</v>
      </c>
      <c r="K1087" s="230" t="s">
        <v>1058</v>
      </c>
      <c r="L1087" s="230">
        <v>228759</v>
      </c>
      <c r="M1087" s="232">
        <v>19778</v>
      </c>
      <c r="N1087" s="230">
        <v>4</v>
      </c>
      <c r="O1087" s="163">
        <f t="shared" si="93"/>
        <v>0</v>
      </c>
      <c r="P1087" s="163">
        <f t="shared" si="94"/>
        <v>0</v>
      </c>
      <c r="Q1087" s="112">
        <v>0</v>
      </c>
    </row>
    <row r="1088" spans="1:17" x14ac:dyDescent="0.25">
      <c r="A1088" s="166" t="str">
        <f t="shared" si="95"/>
        <v>PLISSON2</v>
      </c>
      <c r="B1088" s="163">
        <f t="shared" si="91"/>
        <v>2</v>
      </c>
      <c r="F1088" s="111" t="str">
        <f t="shared" si="92"/>
        <v>FSGT228790</v>
      </c>
      <c r="G1088" s="230" t="s">
        <v>977</v>
      </c>
      <c r="H1088" s="230" t="s">
        <v>736</v>
      </c>
      <c r="I1088" s="230" t="s">
        <v>618</v>
      </c>
      <c r="J1088" s="231">
        <v>71</v>
      </c>
      <c r="K1088" s="230" t="s">
        <v>1058</v>
      </c>
      <c r="L1088" s="230">
        <v>228790</v>
      </c>
      <c r="M1088" s="232">
        <v>20810</v>
      </c>
      <c r="N1088" s="230" t="s">
        <v>14</v>
      </c>
      <c r="O1088" s="163" t="str">
        <f t="shared" si="93"/>
        <v>F</v>
      </c>
      <c r="P1088" s="163">
        <f t="shared" si="94"/>
        <v>0</v>
      </c>
      <c r="Q1088" s="112">
        <v>0</v>
      </c>
    </row>
    <row r="1089" spans="1:17" x14ac:dyDescent="0.25">
      <c r="A1089" s="166" t="str">
        <f t="shared" si="95"/>
        <v>POLET 1</v>
      </c>
      <c r="B1089" s="163">
        <f t="shared" si="91"/>
        <v>1</v>
      </c>
      <c r="F1089" s="111" t="str">
        <f t="shared" si="92"/>
        <v>FSGT55492448</v>
      </c>
      <c r="G1089" s="230" t="s">
        <v>1552</v>
      </c>
      <c r="H1089" s="230" t="s">
        <v>1553</v>
      </c>
      <c r="I1089" s="230" t="s">
        <v>1390</v>
      </c>
      <c r="J1089" s="231">
        <v>71</v>
      </c>
      <c r="K1089" s="230" t="s">
        <v>1058</v>
      </c>
      <c r="L1089" s="230">
        <v>55492448</v>
      </c>
      <c r="M1089" s="232">
        <v>36809</v>
      </c>
      <c r="N1089" s="230" t="s">
        <v>4</v>
      </c>
      <c r="O1089" s="163">
        <f t="shared" si="93"/>
        <v>0</v>
      </c>
      <c r="P1089" s="163" t="str">
        <f t="shared" si="94"/>
        <v>M</v>
      </c>
      <c r="Q1089" s="112">
        <v>0</v>
      </c>
    </row>
    <row r="1090" spans="1:17" x14ac:dyDescent="0.25">
      <c r="A1090" s="166" t="str">
        <f t="shared" si="95"/>
        <v>POMPANON1</v>
      </c>
      <c r="B1090" s="163">
        <f t="shared" si="91"/>
        <v>1</v>
      </c>
      <c r="F1090" s="111" t="str">
        <f t="shared" si="92"/>
        <v>FSGT55235</v>
      </c>
      <c r="G1090" s="230" t="s">
        <v>978</v>
      </c>
      <c r="H1090" s="230" t="s">
        <v>670</v>
      </c>
      <c r="I1090" s="230" t="s">
        <v>632</v>
      </c>
      <c r="J1090" s="231">
        <v>71</v>
      </c>
      <c r="K1090" s="230" t="s">
        <v>1058</v>
      </c>
      <c r="L1090" s="230">
        <v>55235</v>
      </c>
      <c r="M1090" s="232">
        <v>21818</v>
      </c>
      <c r="N1090" s="230">
        <v>2</v>
      </c>
      <c r="O1090" s="163">
        <f t="shared" si="93"/>
        <v>0</v>
      </c>
      <c r="P1090" s="163">
        <f t="shared" si="94"/>
        <v>0</v>
      </c>
      <c r="Q1090" s="112">
        <v>0</v>
      </c>
    </row>
    <row r="1091" spans="1:17" x14ac:dyDescent="0.25">
      <c r="A1091" s="166" t="str">
        <f t="shared" si="95"/>
        <v>POMPANON2</v>
      </c>
      <c r="B1091" s="163">
        <f t="shared" si="91"/>
        <v>2</v>
      </c>
      <c r="F1091" s="111" t="str">
        <f t="shared" si="92"/>
        <v>FSGT486537</v>
      </c>
      <c r="G1091" s="230" t="s">
        <v>978</v>
      </c>
      <c r="H1091" s="230" t="s">
        <v>809</v>
      </c>
      <c r="I1091" s="230" t="s">
        <v>632</v>
      </c>
      <c r="J1091" s="231">
        <v>71</v>
      </c>
      <c r="K1091" s="230" t="s">
        <v>1058</v>
      </c>
      <c r="L1091" s="230">
        <v>486537</v>
      </c>
      <c r="M1091" s="232">
        <v>31931</v>
      </c>
      <c r="N1091" s="230">
        <v>4</v>
      </c>
      <c r="O1091" s="163">
        <f t="shared" si="93"/>
        <v>0</v>
      </c>
      <c r="P1091" s="163">
        <f t="shared" si="94"/>
        <v>0</v>
      </c>
      <c r="Q1091" s="112">
        <v>0</v>
      </c>
    </row>
    <row r="1092" spans="1:17" x14ac:dyDescent="0.25">
      <c r="A1092" s="166" t="str">
        <f t="shared" si="95"/>
        <v>PONCET1</v>
      </c>
      <c r="B1092" s="163">
        <f t="shared" si="91"/>
        <v>1</v>
      </c>
      <c r="F1092" s="111" t="str">
        <f t="shared" si="92"/>
        <v>FSGT55179</v>
      </c>
      <c r="G1092" s="230" t="s">
        <v>1554</v>
      </c>
      <c r="H1092" s="230" t="s">
        <v>219</v>
      </c>
      <c r="I1092" s="230" t="s">
        <v>1387</v>
      </c>
      <c r="J1092" s="231">
        <v>71</v>
      </c>
      <c r="K1092" s="230" t="s">
        <v>1058</v>
      </c>
      <c r="L1092" s="230">
        <v>55179</v>
      </c>
      <c r="M1092" s="232">
        <v>26562</v>
      </c>
      <c r="N1092" s="230">
        <v>3</v>
      </c>
      <c r="O1092" s="163">
        <f t="shared" si="93"/>
        <v>0</v>
      </c>
      <c r="P1092" s="163">
        <f t="shared" si="94"/>
        <v>0</v>
      </c>
      <c r="Q1092" s="112">
        <v>0</v>
      </c>
    </row>
    <row r="1093" spans="1:17" x14ac:dyDescent="0.25">
      <c r="A1093" s="166" t="str">
        <f t="shared" si="95"/>
        <v>PONSOT1</v>
      </c>
      <c r="B1093" s="163">
        <f t="shared" si="91"/>
        <v>1</v>
      </c>
      <c r="F1093" s="111" t="str">
        <f t="shared" si="92"/>
        <v>FSGT230028</v>
      </c>
      <c r="G1093" s="230" t="s">
        <v>1117</v>
      </c>
      <c r="H1093" s="230" t="s">
        <v>171</v>
      </c>
      <c r="I1093" s="230" t="s">
        <v>618</v>
      </c>
      <c r="J1093" s="231">
        <v>71</v>
      </c>
      <c r="K1093" s="230" t="s">
        <v>1058</v>
      </c>
      <c r="L1093" s="230">
        <v>230028</v>
      </c>
      <c r="M1093" s="232">
        <v>24756</v>
      </c>
      <c r="N1093" s="230">
        <v>5</v>
      </c>
      <c r="O1093" s="163">
        <f t="shared" si="93"/>
        <v>0</v>
      </c>
      <c r="P1093" s="163">
        <f t="shared" si="94"/>
        <v>0</v>
      </c>
      <c r="Q1093" s="112">
        <v>0</v>
      </c>
    </row>
    <row r="1094" spans="1:17" x14ac:dyDescent="0.25">
      <c r="A1094" s="166" t="str">
        <f t="shared" si="95"/>
        <v>POULAIN1</v>
      </c>
      <c r="B1094" s="163">
        <f t="shared" si="91"/>
        <v>1</v>
      </c>
      <c r="F1094" s="111" t="str">
        <f t="shared" si="92"/>
        <v>FSGT240729</v>
      </c>
      <c r="G1094" s="230" t="s">
        <v>1555</v>
      </c>
      <c r="H1094" s="230" t="s">
        <v>158</v>
      </c>
      <c r="I1094" s="230" t="s">
        <v>618</v>
      </c>
      <c r="J1094" s="231">
        <v>71</v>
      </c>
      <c r="K1094" s="230" t="s">
        <v>1058</v>
      </c>
      <c r="L1094" s="230">
        <v>240729</v>
      </c>
      <c r="M1094" s="232">
        <v>19448</v>
      </c>
      <c r="N1094" s="230">
        <v>5</v>
      </c>
      <c r="O1094" s="163">
        <f t="shared" si="93"/>
        <v>0</v>
      </c>
      <c r="P1094" s="163">
        <f t="shared" si="94"/>
        <v>0</v>
      </c>
      <c r="Q1094" s="112">
        <v>0</v>
      </c>
    </row>
    <row r="1095" spans="1:17" x14ac:dyDescent="0.25">
      <c r="A1095" s="166" t="str">
        <f t="shared" si="95"/>
        <v>PREAUX1</v>
      </c>
      <c r="B1095" s="163">
        <f t="shared" si="91"/>
        <v>1</v>
      </c>
      <c r="F1095" s="111" t="str">
        <f t="shared" si="92"/>
        <v>FSGT5475182</v>
      </c>
      <c r="G1095" s="230" t="s">
        <v>979</v>
      </c>
      <c r="H1095" s="230" t="s">
        <v>180</v>
      </c>
      <c r="I1095" s="230" t="s">
        <v>679</v>
      </c>
      <c r="J1095" s="231">
        <v>71</v>
      </c>
      <c r="K1095" s="230" t="s">
        <v>1058</v>
      </c>
      <c r="L1095" s="230">
        <v>5475182</v>
      </c>
      <c r="M1095" s="232">
        <v>28584</v>
      </c>
      <c r="N1095" s="230">
        <v>2</v>
      </c>
      <c r="O1095" s="163">
        <f t="shared" si="93"/>
        <v>0</v>
      </c>
      <c r="P1095" s="163">
        <f t="shared" si="94"/>
        <v>0</v>
      </c>
      <c r="Q1095" s="112">
        <v>0</v>
      </c>
    </row>
    <row r="1096" spans="1:17" x14ac:dyDescent="0.25">
      <c r="A1096" s="166" t="str">
        <f t="shared" si="95"/>
        <v>PRECHEUR1</v>
      </c>
      <c r="B1096" s="163">
        <f t="shared" si="91"/>
        <v>1</v>
      </c>
      <c r="F1096" s="111" t="str">
        <f t="shared" si="92"/>
        <v>FSGT55483045</v>
      </c>
      <c r="G1096" s="230" t="s">
        <v>980</v>
      </c>
      <c r="H1096" s="230" t="s">
        <v>115</v>
      </c>
      <c r="I1096" s="230" t="s">
        <v>632</v>
      </c>
      <c r="J1096" s="231">
        <v>71</v>
      </c>
      <c r="K1096" s="230" t="s">
        <v>1058</v>
      </c>
      <c r="L1096" s="230">
        <v>55483045</v>
      </c>
      <c r="M1096" s="232">
        <v>27716</v>
      </c>
      <c r="N1096" s="230">
        <v>3</v>
      </c>
      <c r="O1096" s="163">
        <f t="shared" si="93"/>
        <v>0</v>
      </c>
      <c r="P1096" s="163">
        <f t="shared" si="94"/>
        <v>0</v>
      </c>
      <c r="Q1096" s="112">
        <v>0</v>
      </c>
    </row>
    <row r="1097" spans="1:17" x14ac:dyDescent="0.25">
      <c r="A1097" s="166" t="str">
        <f t="shared" si="95"/>
        <v>PREZIOSI1</v>
      </c>
      <c r="B1097" s="163">
        <f t="shared" si="91"/>
        <v>1</v>
      </c>
      <c r="F1097" s="111" t="str">
        <f t="shared" si="92"/>
        <v>FSGT227997</v>
      </c>
      <c r="G1097" s="230" t="s">
        <v>981</v>
      </c>
      <c r="H1097" s="230" t="s">
        <v>982</v>
      </c>
      <c r="I1097" s="230" t="s">
        <v>679</v>
      </c>
      <c r="J1097" s="231">
        <v>71</v>
      </c>
      <c r="K1097" s="230" t="s">
        <v>1058</v>
      </c>
      <c r="L1097" s="230">
        <v>227997</v>
      </c>
      <c r="M1097" s="232">
        <v>25060</v>
      </c>
      <c r="N1097" s="230">
        <v>2</v>
      </c>
      <c r="O1097" s="163">
        <f t="shared" si="93"/>
        <v>0</v>
      </c>
      <c r="P1097" s="163">
        <f t="shared" si="94"/>
        <v>0</v>
      </c>
      <c r="Q1097" s="112">
        <v>0</v>
      </c>
    </row>
    <row r="1098" spans="1:17" x14ac:dyDescent="0.25">
      <c r="A1098" s="166" t="str">
        <f t="shared" si="95"/>
        <v>PRIETO1</v>
      </c>
      <c r="B1098" s="163">
        <f t="shared" si="91"/>
        <v>1</v>
      </c>
      <c r="F1098" s="111" t="str">
        <f t="shared" si="92"/>
        <v>FSGT247966</v>
      </c>
      <c r="G1098" s="230" t="s">
        <v>983</v>
      </c>
      <c r="H1098" s="230" t="s">
        <v>220</v>
      </c>
      <c r="I1098" s="230" t="s">
        <v>618</v>
      </c>
      <c r="J1098" s="231">
        <v>71</v>
      </c>
      <c r="K1098" s="230" t="s">
        <v>1058</v>
      </c>
      <c r="L1098" s="230">
        <v>247966</v>
      </c>
      <c r="M1098" s="232">
        <v>18676</v>
      </c>
      <c r="N1098" s="230">
        <v>6</v>
      </c>
      <c r="O1098" s="163">
        <f t="shared" si="93"/>
        <v>0</v>
      </c>
      <c r="P1098" s="163">
        <f t="shared" si="94"/>
        <v>0</v>
      </c>
      <c r="Q1098" s="112">
        <v>0</v>
      </c>
    </row>
    <row r="1099" spans="1:17" x14ac:dyDescent="0.25">
      <c r="A1099" s="166" t="str">
        <f t="shared" si="95"/>
        <v>PRIOR1</v>
      </c>
      <c r="B1099" s="163">
        <f t="shared" si="91"/>
        <v>1</v>
      </c>
      <c r="F1099" s="111" t="str">
        <f t="shared" si="92"/>
        <v>FSGT436371</v>
      </c>
      <c r="G1099" s="230" t="s">
        <v>984</v>
      </c>
      <c r="H1099" s="230" t="s">
        <v>41</v>
      </c>
      <c r="I1099" s="230" t="s">
        <v>608</v>
      </c>
      <c r="J1099" s="231">
        <v>71</v>
      </c>
      <c r="K1099" s="230" t="s">
        <v>1058</v>
      </c>
      <c r="L1099" s="230">
        <v>436371</v>
      </c>
      <c r="M1099" s="232">
        <v>18559</v>
      </c>
      <c r="N1099" s="230">
        <v>5</v>
      </c>
      <c r="O1099" s="163">
        <f t="shared" si="93"/>
        <v>0</v>
      </c>
      <c r="P1099" s="163">
        <f t="shared" si="94"/>
        <v>0</v>
      </c>
      <c r="Q1099" s="112">
        <v>0</v>
      </c>
    </row>
    <row r="1100" spans="1:17" x14ac:dyDescent="0.25">
      <c r="A1100" s="166" t="str">
        <f t="shared" si="95"/>
        <v>PRIOR2</v>
      </c>
      <c r="B1100" s="163">
        <f t="shared" si="91"/>
        <v>2</v>
      </c>
      <c r="F1100" s="111" t="str">
        <f t="shared" si="92"/>
        <v>FSGT436372</v>
      </c>
      <c r="G1100" s="230" t="s">
        <v>984</v>
      </c>
      <c r="H1100" s="230" t="s">
        <v>985</v>
      </c>
      <c r="I1100" s="230" t="s">
        <v>608</v>
      </c>
      <c r="J1100" s="231">
        <v>71</v>
      </c>
      <c r="K1100" s="230" t="s">
        <v>1058</v>
      </c>
      <c r="L1100" s="230">
        <v>436372</v>
      </c>
      <c r="M1100" s="232">
        <v>28655</v>
      </c>
      <c r="N1100" s="230">
        <v>4</v>
      </c>
      <c r="O1100" s="163">
        <f t="shared" si="93"/>
        <v>0</v>
      </c>
      <c r="P1100" s="163">
        <f t="shared" si="94"/>
        <v>0</v>
      </c>
      <c r="Q1100" s="112">
        <v>0</v>
      </c>
    </row>
    <row r="1101" spans="1:17" x14ac:dyDescent="0.25">
      <c r="A1101" s="166" t="str">
        <f t="shared" si="95"/>
        <v>PRONCHERY1</v>
      </c>
      <c r="B1101" s="163">
        <f t="shared" si="91"/>
        <v>1</v>
      </c>
      <c r="F1101" s="111" t="str">
        <f t="shared" si="92"/>
        <v>FSGT309657</v>
      </c>
      <c r="G1101" s="230" t="s">
        <v>986</v>
      </c>
      <c r="H1101" s="230" t="s">
        <v>791</v>
      </c>
      <c r="I1101" s="230" t="s">
        <v>676</v>
      </c>
      <c r="J1101" s="231">
        <v>71</v>
      </c>
      <c r="K1101" s="230" t="s">
        <v>1058</v>
      </c>
      <c r="L1101" s="230">
        <v>309657</v>
      </c>
      <c r="M1101" s="232">
        <v>27498</v>
      </c>
      <c r="N1101" s="230">
        <v>2</v>
      </c>
      <c r="O1101" s="163">
        <f t="shared" si="93"/>
        <v>0</v>
      </c>
      <c r="P1101" s="163">
        <f t="shared" si="94"/>
        <v>0</v>
      </c>
      <c r="Q1101" s="112">
        <v>0</v>
      </c>
    </row>
    <row r="1102" spans="1:17" x14ac:dyDescent="0.25">
      <c r="A1102" s="166" t="str">
        <f t="shared" si="95"/>
        <v>PROPHETE1</v>
      </c>
      <c r="B1102" s="163">
        <f t="shared" ref="B1102:B1165" si="96">IF(G1102&lt;&gt;G1101,1,(B1101+1))</f>
        <v>1</v>
      </c>
      <c r="F1102" s="111" t="str">
        <f t="shared" ref="F1102:F1165" si="97">CONCATENATE(K1102,L1102)</f>
        <v>FSGT230356</v>
      </c>
      <c r="G1102" s="230" t="s">
        <v>987</v>
      </c>
      <c r="H1102" s="230" t="s">
        <v>172</v>
      </c>
      <c r="I1102" s="230" t="s">
        <v>616</v>
      </c>
      <c r="J1102" s="231">
        <v>71</v>
      </c>
      <c r="K1102" s="230" t="s">
        <v>1058</v>
      </c>
      <c r="L1102" s="230">
        <v>230356</v>
      </c>
      <c r="M1102" s="232">
        <v>33812</v>
      </c>
      <c r="N1102" s="230">
        <v>3</v>
      </c>
      <c r="O1102" s="163">
        <f t="shared" si="93"/>
        <v>0</v>
      </c>
      <c r="P1102" s="163">
        <f t="shared" si="94"/>
        <v>0</v>
      </c>
      <c r="Q1102" s="112">
        <v>0</v>
      </c>
    </row>
    <row r="1103" spans="1:17" x14ac:dyDescent="0.25">
      <c r="A1103" s="166" t="str">
        <f t="shared" si="95"/>
        <v>PROPHETE2</v>
      </c>
      <c r="B1103" s="163">
        <f t="shared" si="96"/>
        <v>2</v>
      </c>
      <c r="F1103" s="111" t="str">
        <f t="shared" si="97"/>
        <v>FSGT308621</v>
      </c>
      <c r="G1103" s="230" t="s">
        <v>987</v>
      </c>
      <c r="H1103" s="230" t="s">
        <v>197</v>
      </c>
      <c r="I1103" s="230" t="s">
        <v>616</v>
      </c>
      <c r="J1103" s="231">
        <v>71</v>
      </c>
      <c r="K1103" s="230" t="s">
        <v>1058</v>
      </c>
      <c r="L1103" s="230">
        <v>308621</v>
      </c>
      <c r="M1103" s="232">
        <v>35178</v>
      </c>
      <c r="N1103" s="230">
        <v>2</v>
      </c>
      <c r="O1103" s="163">
        <f t="shared" ref="O1103:O1166" si="98">IF(N1103="F","F",0)</f>
        <v>0</v>
      </c>
      <c r="P1103" s="163">
        <f t="shared" ref="P1103:P1166" si="99">IF(N1103="M","M",0)</f>
        <v>0</v>
      </c>
      <c r="Q1103" s="112">
        <v>0</v>
      </c>
    </row>
    <row r="1104" spans="1:17" x14ac:dyDescent="0.25">
      <c r="A1104" s="166" t="str">
        <f t="shared" si="95"/>
        <v>PROST1</v>
      </c>
      <c r="B1104" s="163">
        <f t="shared" si="96"/>
        <v>1</v>
      </c>
      <c r="F1104" s="111" t="str">
        <f t="shared" si="97"/>
        <v>FSGT228761</v>
      </c>
      <c r="G1104" s="230" t="s">
        <v>112</v>
      </c>
      <c r="H1104" s="230" t="s">
        <v>81</v>
      </c>
      <c r="I1104" s="230" t="s">
        <v>618</v>
      </c>
      <c r="J1104" s="231">
        <v>71</v>
      </c>
      <c r="K1104" s="230" t="s">
        <v>1058</v>
      </c>
      <c r="L1104" s="230">
        <v>228761</v>
      </c>
      <c r="M1104" s="232">
        <v>15935</v>
      </c>
      <c r="N1104" s="230">
        <v>6</v>
      </c>
      <c r="O1104" s="163">
        <f t="shared" si="98"/>
        <v>0</v>
      </c>
      <c r="P1104" s="163">
        <f t="shared" si="99"/>
        <v>0</v>
      </c>
      <c r="Q1104" s="112">
        <v>0</v>
      </c>
    </row>
    <row r="1105" spans="1:17" x14ac:dyDescent="0.25">
      <c r="A1105" s="166" t="str">
        <f t="shared" si="95"/>
        <v>PROTHIAU1</v>
      </c>
      <c r="B1105" s="163">
        <f t="shared" si="96"/>
        <v>1</v>
      </c>
      <c r="F1105" s="111" t="str">
        <f t="shared" si="97"/>
        <v>FSGT236828</v>
      </c>
      <c r="G1105" s="230" t="s">
        <v>1556</v>
      </c>
      <c r="H1105" s="230" t="s">
        <v>1557</v>
      </c>
      <c r="I1105" s="230" t="s">
        <v>621</v>
      </c>
      <c r="J1105" s="231">
        <v>71</v>
      </c>
      <c r="K1105" s="230" t="s">
        <v>1058</v>
      </c>
      <c r="L1105" s="230">
        <v>236828</v>
      </c>
      <c r="M1105" s="232">
        <v>22918</v>
      </c>
      <c r="N1105" s="230">
        <v>6</v>
      </c>
      <c r="O1105" s="163">
        <f t="shared" si="98"/>
        <v>0</v>
      </c>
      <c r="P1105" s="163">
        <f t="shared" si="99"/>
        <v>0</v>
      </c>
      <c r="Q1105" s="112">
        <v>0</v>
      </c>
    </row>
    <row r="1106" spans="1:17" x14ac:dyDescent="0.25">
      <c r="A1106" s="166" t="str">
        <f t="shared" si="95"/>
        <v>PROVILLARD1</v>
      </c>
      <c r="B1106" s="163">
        <f t="shared" si="96"/>
        <v>1</v>
      </c>
      <c r="F1106" s="111" t="str">
        <f t="shared" si="97"/>
        <v>FSGT427797</v>
      </c>
      <c r="G1106" s="230" t="s">
        <v>988</v>
      </c>
      <c r="H1106" s="230" t="s">
        <v>291</v>
      </c>
      <c r="I1106" s="230" t="s">
        <v>608</v>
      </c>
      <c r="J1106" s="231">
        <v>71</v>
      </c>
      <c r="K1106" s="230" t="s">
        <v>1058</v>
      </c>
      <c r="L1106" s="230">
        <v>427797</v>
      </c>
      <c r="M1106" s="232">
        <v>31086</v>
      </c>
      <c r="N1106" s="230">
        <v>1</v>
      </c>
      <c r="O1106" s="163">
        <f t="shared" si="98"/>
        <v>0</v>
      </c>
      <c r="P1106" s="163">
        <f t="shared" si="99"/>
        <v>0</v>
      </c>
      <c r="Q1106" s="112">
        <v>0</v>
      </c>
    </row>
    <row r="1107" spans="1:17" x14ac:dyDescent="0.25">
      <c r="A1107" s="166" t="str">
        <f t="shared" si="95"/>
        <v>PRUD'HON1</v>
      </c>
      <c r="B1107" s="163">
        <f t="shared" si="96"/>
        <v>1</v>
      </c>
      <c r="F1107" s="111" t="str">
        <f t="shared" si="97"/>
        <v>FSGT233470</v>
      </c>
      <c r="G1107" s="230" t="s">
        <v>1688</v>
      </c>
      <c r="H1107" s="230" t="s">
        <v>223</v>
      </c>
      <c r="I1107" s="230" t="s">
        <v>711</v>
      </c>
      <c r="J1107" s="231">
        <v>71</v>
      </c>
      <c r="K1107" s="230" t="s">
        <v>1058</v>
      </c>
      <c r="L1107" s="230">
        <v>233470</v>
      </c>
      <c r="M1107" s="232">
        <v>33072</v>
      </c>
      <c r="N1107" s="230">
        <v>2</v>
      </c>
      <c r="O1107" s="163">
        <f t="shared" si="98"/>
        <v>0</v>
      </c>
      <c r="P1107" s="163">
        <f t="shared" si="99"/>
        <v>0</v>
      </c>
      <c r="Q1107" s="112">
        <v>0</v>
      </c>
    </row>
    <row r="1108" spans="1:17" x14ac:dyDescent="0.25">
      <c r="A1108" s="166" t="str">
        <f t="shared" si="95"/>
        <v>PRUNEL1</v>
      </c>
      <c r="B1108" s="163">
        <f t="shared" si="96"/>
        <v>1</v>
      </c>
      <c r="F1108" s="111" t="str">
        <f t="shared" si="97"/>
        <v>FSGT232851</v>
      </c>
      <c r="G1108" s="230" t="s">
        <v>989</v>
      </c>
      <c r="H1108" s="230" t="s">
        <v>990</v>
      </c>
      <c r="I1108" s="230" t="s">
        <v>628</v>
      </c>
      <c r="J1108" s="231">
        <v>71</v>
      </c>
      <c r="K1108" s="230" t="s">
        <v>1058</v>
      </c>
      <c r="L1108" s="230">
        <v>232851</v>
      </c>
      <c r="M1108" s="232">
        <v>25777</v>
      </c>
      <c r="N1108" s="230">
        <v>3</v>
      </c>
      <c r="O1108" s="163">
        <f t="shared" si="98"/>
        <v>0</v>
      </c>
      <c r="P1108" s="163">
        <f t="shared" si="99"/>
        <v>0</v>
      </c>
      <c r="Q1108" s="112">
        <v>0</v>
      </c>
    </row>
    <row r="1109" spans="1:17" x14ac:dyDescent="0.25">
      <c r="A1109" s="166" t="str">
        <f t="shared" si="95"/>
        <v>PRZYBYSKI1</v>
      </c>
      <c r="B1109" s="163">
        <f t="shared" si="96"/>
        <v>1</v>
      </c>
      <c r="F1109" s="111" t="str">
        <f t="shared" si="97"/>
        <v>FSGT55544364</v>
      </c>
      <c r="G1109" s="230" t="s">
        <v>1558</v>
      </c>
      <c r="H1109" s="230" t="s">
        <v>730</v>
      </c>
      <c r="I1109" s="230" t="s">
        <v>1390</v>
      </c>
      <c r="J1109" s="231">
        <v>71</v>
      </c>
      <c r="K1109" s="230" t="s">
        <v>1058</v>
      </c>
      <c r="L1109" s="230">
        <v>55544364</v>
      </c>
      <c r="M1109" s="232">
        <v>37125</v>
      </c>
      <c r="N1109" s="230" t="s">
        <v>4</v>
      </c>
      <c r="O1109" s="163">
        <f t="shared" si="98"/>
        <v>0</v>
      </c>
      <c r="P1109" s="163" t="str">
        <f t="shared" si="99"/>
        <v>M</v>
      </c>
      <c r="Q1109" s="112">
        <v>0</v>
      </c>
    </row>
    <row r="1110" spans="1:17" x14ac:dyDescent="0.25">
      <c r="A1110" s="166" t="str">
        <f t="shared" si="95"/>
        <v>PUZENAT1</v>
      </c>
      <c r="B1110" s="163">
        <f t="shared" si="96"/>
        <v>1</v>
      </c>
      <c r="F1110" s="111" t="str">
        <f t="shared" si="97"/>
        <v>FSGT228677</v>
      </c>
      <c r="G1110" s="230" t="s">
        <v>991</v>
      </c>
      <c r="H1110" s="230" t="s">
        <v>517</v>
      </c>
      <c r="I1110" s="230" t="s">
        <v>632</v>
      </c>
      <c r="J1110" s="231">
        <v>71</v>
      </c>
      <c r="K1110" s="230" t="s">
        <v>1058</v>
      </c>
      <c r="L1110" s="230">
        <v>228677</v>
      </c>
      <c r="M1110" s="232">
        <v>31630</v>
      </c>
      <c r="N1110" s="230">
        <v>3</v>
      </c>
      <c r="O1110" s="163">
        <f t="shared" si="98"/>
        <v>0</v>
      </c>
      <c r="P1110" s="163">
        <f t="shared" si="99"/>
        <v>0</v>
      </c>
      <c r="Q1110" s="112">
        <v>0</v>
      </c>
    </row>
    <row r="1111" spans="1:17" x14ac:dyDescent="0.25">
      <c r="A1111" s="166" t="str">
        <f t="shared" si="95"/>
        <v>PUZENAT2</v>
      </c>
      <c r="B1111" s="163">
        <f t="shared" si="96"/>
        <v>2</v>
      </c>
      <c r="F1111" s="111" t="str">
        <f t="shared" si="97"/>
        <v>FSGT228678</v>
      </c>
      <c r="G1111" s="230" t="s">
        <v>991</v>
      </c>
      <c r="H1111" s="230" t="s">
        <v>176</v>
      </c>
      <c r="I1111" s="230" t="s">
        <v>632</v>
      </c>
      <c r="J1111" s="231">
        <v>71</v>
      </c>
      <c r="K1111" s="230" t="s">
        <v>1058</v>
      </c>
      <c r="L1111" s="230">
        <v>228678</v>
      </c>
      <c r="M1111" s="232">
        <v>29865</v>
      </c>
      <c r="N1111" s="230">
        <v>5</v>
      </c>
      <c r="O1111" s="163">
        <f t="shared" si="98"/>
        <v>0</v>
      </c>
      <c r="P1111" s="163">
        <f t="shared" si="99"/>
        <v>0</v>
      </c>
      <c r="Q1111" s="112">
        <v>0</v>
      </c>
    </row>
    <row r="1112" spans="1:17" x14ac:dyDescent="0.25">
      <c r="A1112" s="166" t="str">
        <f t="shared" si="95"/>
        <v>QUIVET1</v>
      </c>
      <c r="B1112" s="163">
        <f t="shared" si="96"/>
        <v>1</v>
      </c>
      <c r="F1112" s="111" t="str">
        <f t="shared" si="97"/>
        <v>FSGT55542370</v>
      </c>
      <c r="G1112" s="230" t="s">
        <v>264</v>
      </c>
      <c r="H1112" s="230" t="s">
        <v>61</v>
      </c>
      <c r="I1112" s="230" t="s">
        <v>611</v>
      </c>
      <c r="J1112" s="231">
        <v>71</v>
      </c>
      <c r="K1112" s="230" t="s">
        <v>1058</v>
      </c>
      <c r="L1112" s="230">
        <v>55542370</v>
      </c>
      <c r="M1112" s="232">
        <v>18234</v>
      </c>
      <c r="N1112" s="230">
        <v>5</v>
      </c>
      <c r="O1112" s="163">
        <f t="shared" si="98"/>
        <v>0</v>
      </c>
      <c r="P1112" s="163">
        <f t="shared" si="99"/>
        <v>0</v>
      </c>
      <c r="Q1112" s="112">
        <v>0</v>
      </c>
    </row>
    <row r="1113" spans="1:17" x14ac:dyDescent="0.25">
      <c r="A1113" s="166" t="str">
        <f t="shared" si="95"/>
        <v>QUOY1</v>
      </c>
      <c r="B1113" s="163">
        <f t="shared" si="96"/>
        <v>1</v>
      </c>
      <c r="F1113" s="111" t="str">
        <f t="shared" si="97"/>
        <v>FSGT485448</v>
      </c>
      <c r="G1113" s="230" t="s">
        <v>992</v>
      </c>
      <c r="H1113" s="230" t="s">
        <v>113</v>
      </c>
      <c r="I1113" s="230" t="s">
        <v>678</v>
      </c>
      <c r="J1113" s="231">
        <v>71</v>
      </c>
      <c r="K1113" s="230" t="s">
        <v>1058</v>
      </c>
      <c r="L1113" s="230">
        <v>485448</v>
      </c>
      <c r="M1113" s="232">
        <v>21599</v>
      </c>
      <c r="N1113" s="230">
        <v>5</v>
      </c>
      <c r="O1113" s="163">
        <f t="shared" si="98"/>
        <v>0</v>
      </c>
      <c r="P1113" s="163">
        <f t="shared" si="99"/>
        <v>0</v>
      </c>
      <c r="Q1113" s="112">
        <v>0</v>
      </c>
    </row>
    <row r="1114" spans="1:17" x14ac:dyDescent="0.25">
      <c r="A1114" s="166" t="str">
        <f t="shared" si="95"/>
        <v>QUOY2</v>
      </c>
      <c r="B1114" s="163">
        <f t="shared" si="96"/>
        <v>2</v>
      </c>
      <c r="F1114" s="111" t="str">
        <f t="shared" si="97"/>
        <v>FSGT424094</v>
      </c>
      <c r="G1114" s="230" t="s">
        <v>992</v>
      </c>
      <c r="H1114" s="230" t="s">
        <v>993</v>
      </c>
      <c r="I1114" s="230" t="s">
        <v>678</v>
      </c>
      <c r="J1114" s="231">
        <v>71</v>
      </c>
      <c r="K1114" s="230" t="s">
        <v>1058</v>
      </c>
      <c r="L1114" s="230">
        <v>424094</v>
      </c>
      <c r="M1114" s="232">
        <v>21907</v>
      </c>
      <c r="N1114" s="230" t="s">
        <v>14</v>
      </c>
      <c r="O1114" s="163" t="str">
        <f t="shared" si="98"/>
        <v>F</v>
      </c>
      <c r="P1114" s="163">
        <f t="shared" si="99"/>
        <v>0</v>
      </c>
      <c r="Q1114" s="112">
        <v>0</v>
      </c>
    </row>
    <row r="1115" spans="1:17" x14ac:dyDescent="0.25">
      <c r="A1115" s="166" t="str">
        <f t="shared" si="95"/>
        <v>RABUT1</v>
      </c>
      <c r="B1115" s="163">
        <f t="shared" si="96"/>
        <v>1</v>
      </c>
      <c r="F1115" s="111" t="str">
        <f t="shared" si="97"/>
        <v>FSGT253329</v>
      </c>
      <c r="G1115" s="230" t="s">
        <v>994</v>
      </c>
      <c r="H1115" s="230" t="s">
        <v>633</v>
      </c>
      <c r="I1115" s="230" t="s">
        <v>621</v>
      </c>
      <c r="J1115" s="231">
        <v>71</v>
      </c>
      <c r="K1115" s="230" t="s">
        <v>1058</v>
      </c>
      <c r="L1115" s="230">
        <v>253329</v>
      </c>
      <c r="M1115" s="232">
        <v>33856</v>
      </c>
      <c r="N1115" s="230" t="s">
        <v>14</v>
      </c>
      <c r="O1115" s="163" t="str">
        <f t="shared" si="98"/>
        <v>F</v>
      </c>
      <c r="P1115" s="163">
        <f t="shared" si="99"/>
        <v>0</v>
      </c>
      <c r="Q1115" s="112">
        <v>0</v>
      </c>
    </row>
    <row r="1116" spans="1:17" x14ac:dyDescent="0.25">
      <c r="A1116" s="166" t="str">
        <f t="shared" si="95"/>
        <v>RABUT2</v>
      </c>
      <c r="B1116" s="163">
        <f t="shared" si="96"/>
        <v>2</v>
      </c>
      <c r="F1116" s="111" t="str">
        <f t="shared" si="97"/>
        <v>FSGT244210</v>
      </c>
      <c r="G1116" s="230" t="s">
        <v>994</v>
      </c>
      <c r="H1116" s="230" t="s">
        <v>37</v>
      </c>
      <c r="I1116" s="230" t="s">
        <v>621</v>
      </c>
      <c r="J1116" s="231">
        <v>71</v>
      </c>
      <c r="K1116" s="230" t="s">
        <v>1058</v>
      </c>
      <c r="L1116" s="230">
        <v>244210</v>
      </c>
      <c r="M1116" s="232">
        <v>23214</v>
      </c>
      <c r="N1116" s="230">
        <v>5</v>
      </c>
      <c r="O1116" s="163">
        <f t="shared" si="98"/>
        <v>0</v>
      </c>
      <c r="P1116" s="163">
        <f t="shared" si="99"/>
        <v>0</v>
      </c>
      <c r="Q1116" s="112">
        <v>0</v>
      </c>
    </row>
    <row r="1117" spans="1:17" x14ac:dyDescent="0.25">
      <c r="A1117" s="166" t="str">
        <f t="shared" ref="A1117:A1180" si="100">CONCATENATE(G1117,B1117)</f>
        <v>RABUT3</v>
      </c>
      <c r="B1117" s="163">
        <f t="shared" si="96"/>
        <v>3</v>
      </c>
      <c r="F1117" s="111" t="str">
        <f t="shared" si="97"/>
        <v>FSGT236087</v>
      </c>
      <c r="G1117" s="230" t="s">
        <v>994</v>
      </c>
      <c r="H1117" s="230" t="s">
        <v>95</v>
      </c>
      <c r="I1117" s="230" t="s">
        <v>636</v>
      </c>
      <c r="J1117" s="231">
        <v>71</v>
      </c>
      <c r="K1117" s="230" t="s">
        <v>1058</v>
      </c>
      <c r="L1117" s="230">
        <v>236087</v>
      </c>
      <c r="M1117" s="232">
        <v>20040</v>
      </c>
      <c r="N1117" s="230">
        <v>5</v>
      </c>
      <c r="O1117" s="163">
        <f t="shared" si="98"/>
        <v>0</v>
      </c>
      <c r="P1117" s="163">
        <f t="shared" si="99"/>
        <v>0</v>
      </c>
      <c r="Q1117" s="112">
        <v>0</v>
      </c>
    </row>
    <row r="1118" spans="1:17" x14ac:dyDescent="0.25">
      <c r="A1118" s="166" t="str">
        <f t="shared" si="100"/>
        <v>RABUT4</v>
      </c>
      <c r="B1118" s="163">
        <f t="shared" si="96"/>
        <v>4</v>
      </c>
      <c r="F1118" s="111" t="str">
        <f t="shared" si="97"/>
        <v>FSGT244211</v>
      </c>
      <c r="G1118" s="230" t="s">
        <v>994</v>
      </c>
      <c r="H1118" s="230" t="s">
        <v>270</v>
      </c>
      <c r="I1118" s="230" t="s">
        <v>621</v>
      </c>
      <c r="J1118" s="231">
        <v>71</v>
      </c>
      <c r="K1118" s="230" t="s">
        <v>1058</v>
      </c>
      <c r="L1118" s="230">
        <v>244211</v>
      </c>
      <c r="M1118" s="232">
        <v>24481</v>
      </c>
      <c r="N1118" s="230" t="s">
        <v>14</v>
      </c>
      <c r="O1118" s="163" t="str">
        <f t="shared" si="98"/>
        <v>F</v>
      </c>
      <c r="P1118" s="163">
        <f t="shared" si="99"/>
        <v>0</v>
      </c>
      <c r="Q1118" s="112">
        <v>0</v>
      </c>
    </row>
    <row r="1119" spans="1:17" x14ac:dyDescent="0.25">
      <c r="A1119" s="166" t="str">
        <f t="shared" si="100"/>
        <v>RABUT5</v>
      </c>
      <c r="B1119" s="163">
        <f t="shared" si="96"/>
        <v>5</v>
      </c>
      <c r="F1119" s="111" t="str">
        <f t="shared" si="97"/>
        <v>FSGT230029</v>
      </c>
      <c r="G1119" s="230" t="s">
        <v>994</v>
      </c>
      <c r="H1119" s="230" t="s">
        <v>155</v>
      </c>
      <c r="I1119" s="230" t="s">
        <v>632</v>
      </c>
      <c r="J1119" s="231">
        <v>71</v>
      </c>
      <c r="K1119" s="230" t="s">
        <v>1058</v>
      </c>
      <c r="L1119" s="230">
        <v>230029</v>
      </c>
      <c r="M1119" s="232">
        <v>28922</v>
      </c>
      <c r="N1119" s="230">
        <v>4</v>
      </c>
      <c r="O1119" s="163">
        <f t="shared" si="98"/>
        <v>0</v>
      </c>
      <c r="P1119" s="163">
        <f t="shared" si="99"/>
        <v>0</v>
      </c>
      <c r="Q1119" s="112">
        <v>0</v>
      </c>
    </row>
    <row r="1120" spans="1:17" x14ac:dyDescent="0.25">
      <c r="A1120" s="166" t="str">
        <f t="shared" si="100"/>
        <v>RACINE1</v>
      </c>
      <c r="B1120" s="163">
        <f t="shared" si="96"/>
        <v>1</v>
      </c>
      <c r="F1120" s="111" t="str">
        <f t="shared" si="97"/>
        <v>FSGT228916</v>
      </c>
      <c r="G1120" s="230" t="s">
        <v>1559</v>
      </c>
      <c r="H1120" s="230" t="s">
        <v>95</v>
      </c>
      <c r="I1120" s="230" t="s">
        <v>1421</v>
      </c>
      <c r="J1120" s="231">
        <v>71</v>
      </c>
      <c r="K1120" s="230" t="s">
        <v>1058</v>
      </c>
      <c r="L1120" s="230">
        <v>228916</v>
      </c>
      <c r="M1120" s="232">
        <v>20536</v>
      </c>
      <c r="N1120" s="230">
        <v>5</v>
      </c>
      <c r="O1120" s="163">
        <f t="shared" si="98"/>
        <v>0</v>
      </c>
      <c r="P1120" s="163">
        <f t="shared" si="99"/>
        <v>0</v>
      </c>
      <c r="Q1120" s="112">
        <v>0</v>
      </c>
    </row>
    <row r="1121" spans="1:17" x14ac:dyDescent="0.25">
      <c r="A1121" s="166" t="str">
        <f t="shared" si="100"/>
        <v>RAGAINE1</v>
      </c>
      <c r="B1121" s="163">
        <f t="shared" si="96"/>
        <v>1</v>
      </c>
      <c r="F1121" s="111" t="str">
        <f t="shared" si="97"/>
        <v>FSGT55488619</v>
      </c>
      <c r="G1121" s="230" t="s">
        <v>995</v>
      </c>
      <c r="H1121" s="230" t="s">
        <v>982</v>
      </c>
      <c r="I1121" s="230" t="s">
        <v>621</v>
      </c>
      <c r="J1121" s="231">
        <v>71</v>
      </c>
      <c r="K1121" s="230" t="s">
        <v>1058</v>
      </c>
      <c r="L1121" s="230">
        <v>55488619</v>
      </c>
      <c r="M1121" s="232">
        <v>29801</v>
      </c>
      <c r="N1121" s="230">
        <v>4</v>
      </c>
      <c r="O1121" s="163">
        <f t="shared" si="98"/>
        <v>0</v>
      </c>
      <c r="P1121" s="163">
        <f t="shared" si="99"/>
        <v>0</v>
      </c>
      <c r="Q1121" s="112">
        <v>0</v>
      </c>
    </row>
    <row r="1122" spans="1:17" x14ac:dyDescent="0.25">
      <c r="A1122" s="166" t="str">
        <f t="shared" si="100"/>
        <v>RATEAU1</v>
      </c>
      <c r="B1122" s="163">
        <f t="shared" si="96"/>
        <v>1</v>
      </c>
      <c r="F1122" s="111" t="str">
        <f t="shared" si="97"/>
        <v>FSGT495629</v>
      </c>
      <c r="G1122" s="230" t="s">
        <v>996</v>
      </c>
      <c r="H1122" s="230" t="s">
        <v>138</v>
      </c>
      <c r="I1122" s="230" t="s">
        <v>608</v>
      </c>
      <c r="J1122" s="231">
        <v>71</v>
      </c>
      <c r="K1122" s="230" t="s">
        <v>1058</v>
      </c>
      <c r="L1122" s="230">
        <v>495629</v>
      </c>
      <c r="M1122" s="232">
        <v>22342</v>
      </c>
      <c r="N1122" s="230">
        <v>5</v>
      </c>
      <c r="O1122" s="163">
        <f t="shared" si="98"/>
        <v>0</v>
      </c>
      <c r="P1122" s="163">
        <f t="shared" si="99"/>
        <v>0</v>
      </c>
      <c r="Q1122" s="112">
        <v>0</v>
      </c>
    </row>
    <row r="1123" spans="1:17" x14ac:dyDescent="0.25">
      <c r="A1123" s="166" t="str">
        <f t="shared" si="100"/>
        <v>RAVAT1</v>
      </c>
      <c r="B1123" s="163">
        <f t="shared" si="96"/>
        <v>1</v>
      </c>
      <c r="F1123" s="111" t="str">
        <f t="shared" si="97"/>
        <v>FSGT426318</v>
      </c>
      <c r="G1123" s="230" t="s">
        <v>1679</v>
      </c>
      <c r="H1123" s="230" t="s">
        <v>247</v>
      </c>
      <c r="I1123" s="230" t="s">
        <v>605</v>
      </c>
      <c r="J1123" s="231">
        <v>71</v>
      </c>
      <c r="K1123" s="230" t="s">
        <v>1058</v>
      </c>
      <c r="L1123" s="230">
        <v>426318</v>
      </c>
      <c r="M1123" s="232">
        <v>21007</v>
      </c>
      <c r="N1123" s="230">
        <v>6</v>
      </c>
      <c r="O1123" s="163">
        <f t="shared" si="98"/>
        <v>0</v>
      </c>
      <c r="P1123" s="163">
        <f t="shared" si="99"/>
        <v>0</v>
      </c>
      <c r="Q1123" s="112">
        <v>0</v>
      </c>
    </row>
    <row r="1124" spans="1:17" x14ac:dyDescent="0.25">
      <c r="A1124" s="166" t="str">
        <f t="shared" si="100"/>
        <v>RAVIOT1</v>
      </c>
      <c r="B1124" s="163">
        <f t="shared" si="96"/>
        <v>1</v>
      </c>
      <c r="F1124" s="111" t="str">
        <f t="shared" si="97"/>
        <v>FSGT55153</v>
      </c>
      <c r="G1124" s="230" t="s">
        <v>1560</v>
      </c>
      <c r="H1124" s="230" t="s">
        <v>291</v>
      </c>
      <c r="I1124" s="230" t="s">
        <v>618</v>
      </c>
      <c r="J1124" s="231">
        <v>71</v>
      </c>
      <c r="K1124" s="230" t="s">
        <v>1058</v>
      </c>
      <c r="L1124" s="230">
        <v>55153</v>
      </c>
      <c r="M1124" s="232">
        <v>31912</v>
      </c>
      <c r="N1124" s="230">
        <v>3</v>
      </c>
      <c r="O1124" s="163">
        <f t="shared" si="98"/>
        <v>0</v>
      </c>
      <c r="P1124" s="163">
        <f t="shared" si="99"/>
        <v>0</v>
      </c>
      <c r="Q1124" s="112">
        <v>0</v>
      </c>
    </row>
    <row r="1125" spans="1:17" x14ac:dyDescent="0.25">
      <c r="A1125" s="166" t="str">
        <f t="shared" si="100"/>
        <v>RAYMOND1</v>
      </c>
      <c r="B1125" s="163">
        <f t="shared" si="96"/>
        <v>1</v>
      </c>
      <c r="F1125" s="111" t="str">
        <f t="shared" si="97"/>
        <v>FSGT55546721</v>
      </c>
      <c r="G1125" s="230" t="s">
        <v>1920</v>
      </c>
      <c r="H1125" s="230" t="s">
        <v>117</v>
      </c>
      <c r="I1125" s="230" t="s">
        <v>1666</v>
      </c>
      <c r="J1125" s="231">
        <v>71</v>
      </c>
      <c r="K1125" s="230" t="s">
        <v>1058</v>
      </c>
      <c r="L1125" s="230">
        <v>55546721</v>
      </c>
      <c r="M1125" s="232">
        <v>21550</v>
      </c>
      <c r="N1125" s="230">
        <v>3</v>
      </c>
      <c r="O1125" s="163">
        <f t="shared" si="98"/>
        <v>0</v>
      </c>
      <c r="P1125" s="163">
        <f t="shared" si="99"/>
        <v>0</v>
      </c>
      <c r="Q1125" s="112">
        <v>0</v>
      </c>
    </row>
    <row r="1126" spans="1:17" x14ac:dyDescent="0.25">
      <c r="A1126" s="166" t="str">
        <f t="shared" si="100"/>
        <v>RE1</v>
      </c>
      <c r="B1126" s="163">
        <f t="shared" si="96"/>
        <v>1</v>
      </c>
      <c r="F1126" s="111" t="str">
        <f t="shared" si="97"/>
        <v>FSGT247669</v>
      </c>
      <c r="G1126" s="230" t="s">
        <v>1561</v>
      </c>
      <c r="H1126" s="230" t="s">
        <v>144</v>
      </c>
      <c r="I1126" s="230" t="s">
        <v>614</v>
      </c>
      <c r="J1126" s="231">
        <v>71</v>
      </c>
      <c r="K1126" s="230" t="s">
        <v>1058</v>
      </c>
      <c r="L1126" s="230">
        <v>247669</v>
      </c>
      <c r="M1126" s="232">
        <v>22263</v>
      </c>
      <c r="N1126" s="230">
        <v>6</v>
      </c>
      <c r="O1126" s="163">
        <f t="shared" si="98"/>
        <v>0</v>
      </c>
      <c r="P1126" s="163">
        <f t="shared" si="99"/>
        <v>0</v>
      </c>
      <c r="Q1126" s="112">
        <v>0</v>
      </c>
    </row>
    <row r="1127" spans="1:17" x14ac:dyDescent="0.25">
      <c r="A1127" s="166" t="str">
        <f t="shared" si="100"/>
        <v>REBILLARD1</v>
      </c>
      <c r="B1127" s="163">
        <f t="shared" si="96"/>
        <v>1</v>
      </c>
      <c r="F1127" s="111" t="str">
        <f t="shared" si="97"/>
        <v>FSGT229041</v>
      </c>
      <c r="G1127" s="230" t="s">
        <v>997</v>
      </c>
      <c r="H1127" s="230" t="s">
        <v>131</v>
      </c>
      <c r="I1127" s="230" t="s">
        <v>621</v>
      </c>
      <c r="J1127" s="231">
        <v>71</v>
      </c>
      <c r="K1127" s="230" t="s">
        <v>1058</v>
      </c>
      <c r="L1127" s="230">
        <v>229041</v>
      </c>
      <c r="M1127" s="232">
        <v>16004</v>
      </c>
      <c r="N1127" s="230">
        <v>6</v>
      </c>
      <c r="O1127" s="163">
        <f t="shared" si="98"/>
        <v>0</v>
      </c>
      <c r="P1127" s="163">
        <f t="shared" si="99"/>
        <v>0</v>
      </c>
      <c r="Q1127" s="112">
        <v>0</v>
      </c>
    </row>
    <row r="1128" spans="1:17" x14ac:dyDescent="0.25">
      <c r="A1128" s="166" t="str">
        <f t="shared" si="100"/>
        <v>REBILLARD2</v>
      </c>
      <c r="B1128" s="163">
        <f t="shared" si="96"/>
        <v>2</v>
      </c>
      <c r="F1128" s="111" t="str">
        <f t="shared" si="97"/>
        <v>FSGT367173</v>
      </c>
      <c r="G1128" s="230" t="s">
        <v>997</v>
      </c>
      <c r="H1128" s="230" t="s">
        <v>17</v>
      </c>
      <c r="I1128" s="230" t="s">
        <v>1390</v>
      </c>
      <c r="J1128" s="231">
        <v>71</v>
      </c>
      <c r="K1128" s="230" t="s">
        <v>1058</v>
      </c>
      <c r="L1128" s="230">
        <v>367173</v>
      </c>
      <c r="M1128" s="232">
        <v>25070</v>
      </c>
      <c r="N1128" s="230">
        <v>3</v>
      </c>
      <c r="O1128" s="163">
        <f t="shared" si="98"/>
        <v>0</v>
      </c>
      <c r="P1128" s="163">
        <f t="shared" si="99"/>
        <v>0</v>
      </c>
      <c r="Q1128" s="112">
        <v>0</v>
      </c>
    </row>
    <row r="1129" spans="1:17" x14ac:dyDescent="0.25">
      <c r="A1129" s="166" t="str">
        <f t="shared" si="100"/>
        <v>REMADNIA1</v>
      </c>
      <c r="B1129" s="163">
        <f t="shared" si="96"/>
        <v>1</v>
      </c>
      <c r="F1129" s="111" t="str">
        <f t="shared" si="97"/>
        <v>FSGT55536399</v>
      </c>
      <c r="G1129" s="230" t="s">
        <v>1680</v>
      </c>
      <c r="H1129" s="230" t="s">
        <v>1118</v>
      </c>
      <c r="I1129" s="230" t="s">
        <v>608</v>
      </c>
      <c r="J1129" s="231">
        <v>71</v>
      </c>
      <c r="K1129" s="230" t="s">
        <v>1058</v>
      </c>
      <c r="L1129" s="230">
        <v>55536399</v>
      </c>
      <c r="M1129" s="232">
        <v>32721</v>
      </c>
      <c r="N1129" s="230">
        <v>2</v>
      </c>
      <c r="O1129" s="163">
        <f t="shared" si="98"/>
        <v>0</v>
      </c>
      <c r="P1129" s="163">
        <f t="shared" si="99"/>
        <v>0</v>
      </c>
      <c r="Q1129" s="112">
        <v>0</v>
      </c>
    </row>
    <row r="1130" spans="1:17" x14ac:dyDescent="0.25">
      <c r="A1130" s="166" t="str">
        <f t="shared" si="100"/>
        <v>RENAUD1</v>
      </c>
      <c r="B1130" s="163">
        <f t="shared" si="96"/>
        <v>1</v>
      </c>
      <c r="F1130" s="111" t="str">
        <f t="shared" si="97"/>
        <v>FSGT423298</v>
      </c>
      <c r="G1130" s="230" t="s">
        <v>391</v>
      </c>
      <c r="H1130" s="230" t="s">
        <v>719</v>
      </c>
      <c r="I1130" s="230" t="s">
        <v>668</v>
      </c>
      <c r="J1130" s="231">
        <v>71</v>
      </c>
      <c r="K1130" s="230" t="s">
        <v>1058</v>
      </c>
      <c r="L1130" s="230">
        <v>423298</v>
      </c>
      <c r="M1130" s="232">
        <v>29398</v>
      </c>
      <c r="N1130" s="230">
        <v>2</v>
      </c>
      <c r="O1130" s="163">
        <f t="shared" si="98"/>
        <v>0</v>
      </c>
      <c r="P1130" s="163">
        <f t="shared" si="99"/>
        <v>0</v>
      </c>
      <c r="Q1130" s="112">
        <v>0</v>
      </c>
    </row>
    <row r="1131" spans="1:17" x14ac:dyDescent="0.25">
      <c r="A1131" s="166" t="str">
        <f t="shared" si="100"/>
        <v>RESCOURIO1</v>
      </c>
      <c r="B1131" s="163">
        <f t="shared" si="96"/>
        <v>1</v>
      </c>
      <c r="F1131" s="111" t="str">
        <f t="shared" si="97"/>
        <v>FSGT227126</v>
      </c>
      <c r="G1131" s="230" t="s">
        <v>998</v>
      </c>
      <c r="H1131" s="230" t="s">
        <v>61</v>
      </c>
      <c r="I1131" s="230" t="s">
        <v>608</v>
      </c>
      <c r="J1131" s="231">
        <v>71</v>
      </c>
      <c r="K1131" s="230" t="s">
        <v>1058</v>
      </c>
      <c r="L1131" s="230">
        <v>227126</v>
      </c>
      <c r="M1131" s="232">
        <v>21453</v>
      </c>
      <c r="N1131" s="230">
        <v>3</v>
      </c>
      <c r="O1131" s="163">
        <f t="shared" si="98"/>
        <v>0</v>
      </c>
      <c r="P1131" s="163">
        <f t="shared" si="99"/>
        <v>0</v>
      </c>
      <c r="Q1131" s="112">
        <v>0</v>
      </c>
    </row>
    <row r="1132" spans="1:17" x14ac:dyDescent="0.25">
      <c r="A1132" s="166" t="str">
        <f t="shared" si="100"/>
        <v>RETHORE1</v>
      </c>
      <c r="B1132" s="163">
        <f t="shared" si="96"/>
        <v>1</v>
      </c>
      <c r="F1132" s="111" t="str">
        <f t="shared" si="97"/>
        <v>FSGT228927</v>
      </c>
      <c r="G1132" s="230" t="s">
        <v>1562</v>
      </c>
      <c r="H1132" s="230" t="s">
        <v>180</v>
      </c>
      <c r="I1132" s="230" t="s">
        <v>1390</v>
      </c>
      <c r="J1132" s="231">
        <v>71</v>
      </c>
      <c r="K1132" s="230" t="s">
        <v>1058</v>
      </c>
      <c r="L1132" s="230">
        <v>228927</v>
      </c>
      <c r="M1132" s="232">
        <v>28264</v>
      </c>
      <c r="N1132" s="230">
        <v>3</v>
      </c>
      <c r="O1132" s="163">
        <f t="shared" si="98"/>
        <v>0</v>
      </c>
      <c r="P1132" s="163">
        <f t="shared" si="99"/>
        <v>0</v>
      </c>
      <c r="Q1132" s="112">
        <v>0</v>
      </c>
    </row>
    <row r="1133" spans="1:17" x14ac:dyDescent="0.25">
      <c r="A1133" s="166" t="str">
        <f t="shared" si="100"/>
        <v>REVENU1</v>
      </c>
      <c r="B1133" s="163">
        <f t="shared" si="96"/>
        <v>1</v>
      </c>
      <c r="F1133" s="111" t="str">
        <f t="shared" si="97"/>
        <v>FSGT228921</v>
      </c>
      <c r="G1133" s="230" t="s">
        <v>1563</v>
      </c>
      <c r="H1133" s="230" t="s">
        <v>31</v>
      </c>
      <c r="I1133" s="230" t="s">
        <v>1421</v>
      </c>
      <c r="J1133" s="231">
        <v>71</v>
      </c>
      <c r="K1133" s="230" t="s">
        <v>1058</v>
      </c>
      <c r="L1133" s="230">
        <v>228921</v>
      </c>
      <c r="M1133" s="232">
        <v>16127</v>
      </c>
      <c r="N1133" s="230">
        <v>6</v>
      </c>
      <c r="O1133" s="163">
        <f t="shared" si="98"/>
        <v>0</v>
      </c>
      <c r="P1133" s="163">
        <f t="shared" si="99"/>
        <v>0</v>
      </c>
      <c r="Q1133" s="112">
        <v>0</v>
      </c>
    </row>
    <row r="1134" spans="1:17" x14ac:dyDescent="0.25">
      <c r="A1134" s="166" t="str">
        <f t="shared" si="100"/>
        <v>REY1</v>
      </c>
      <c r="B1134" s="163">
        <f t="shared" si="96"/>
        <v>1</v>
      </c>
      <c r="F1134" s="111" t="str">
        <f t="shared" si="97"/>
        <v>FSGT228775</v>
      </c>
      <c r="G1134" s="230" t="s">
        <v>1564</v>
      </c>
      <c r="H1134" s="230" t="s">
        <v>24</v>
      </c>
      <c r="I1134" s="230" t="s">
        <v>618</v>
      </c>
      <c r="J1134" s="231">
        <v>71</v>
      </c>
      <c r="K1134" s="230" t="s">
        <v>1058</v>
      </c>
      <c r="L1134" s="230">
        <v>228775</v>
      </c>
      <c r="M1134" s="232">
        <v>16017</v>
      </c>
      <c r="N1134" s="230">
        <v>6</v>
      </c>
      <c r="O1134" s="163">
        <f t="shared" si="98"/>
        <v>0</v>
      </c>
      <c r="P1134" s="163">
        <f t="shared" si="99"/>
        <v>0</v>
      </c>
      <c r="Q1134" s="112">
        <v>0</v>
      </c>
    </row>
    <row r="1135" spans="1:17" x14ac:dyDescent="0.25">
      <c r="A1135" s="166" t="str">
        <f t="shared" si="100"/>
        <v>RICHARD1</v>
      </c>
      <c r="B1135" s="163">
        <f t="shared" si="96"/>
        <v>1</v>
      </c>
      <c r="F1135" s="111" t="str">
        <f t="shared" si="97"/>
        <v>FSGT232339</v>
      </c>
      <c r="G1135" s="230" t="s">
        <v>265</v>
      </c>
      <c r="H1135" s="230" t="s">
        <v>779</v>
      </c>
      <c r="I1135" s="230" t="s">
        <v>618</v>
      </c>
      <c r="J1135" s="231">
        <v>71</v>
      </c>
      <c r="K1135" s="230" t="s">
        <v>1058</v>
      </c>
      <c r="L1135" s="230">
        <v>232339</v>
      </c>
      <c r="M1135" s="232">
        <v>19401</v>
      </c>
      <c r="N1135" s="230">
        <v>5</v>
      </c>
      <c r="O1135" s="163">
        <f t="shared" si="98"/>
        <v>0</v>
      </c>
      <c r="P1135" s="163">
        <f t="shared" si="99"/>
        <v>0</v>
      </c>
      <c r="Q1135" s="112">
        <v>0</v>
      </c>
    </row>
    <row r="1136" spans="1:17" x14ac:dyDescent="0.25">
      <c r="A1136" s="166" t="str">
        <f t="shared" si="100"/>
        <v>RICHARD2</v>
      </c>
      <c r="B1136" s="163">
        <f t="shared" si="96"/>
        <v>2</v>
      </c>
      <c r="F1136" s="111" t="str">
        <f t="shared" si="97"/>
        <v>FSGT55548176</v>
      </c>
      <c r="G1136" s="230" t="s">
        <v>265</v>
      </c>
      <c r="H1136" s="230" t="s">
        <v>612</v>
      </c>
      <c r="I1136" s="230" t="s">
        <v>608</v>
      </c>
      <c r="J1136" s="231">
        <v>71</v>
      </c>
      <c r="K1136" s="230" t="s">
        <v>1058</v>
      </c>
      <c r="L1136" s="230">
        <v>55548176</v>
      </c>
      <c r="M1136" s="232">
        <v>28492</v>
      </c>
      <c r="N1136" s="230">
        <v>4</v>
      </c>
      <c r="O1136" s="163">
        <f t="shared" si="98"/>
        <v>0</v>
      </c>
      <c r="P1136" s="163">
        <f t="shared" si="99"/>
        <v>0</v>
      </c>
      <c r="Q1136" s="112">
        <v>0</v>
      </c>
    </row>
    <row r="1137" spans="1:17" x14ac:dyDescent="0.25">
      <c r="A1137" s="166" t="str">
        <f t="shared" si="100"/>
        <v>RICHARD3</v>
      </c>
      <c r="B1137" s="163">
        <f t="shared" si="96"/>
        <v>3</v>
      </c>
      <c r="F1137" s="111" t="str">
        <f t="shared" si="97"/>
        <v>FSGT236031</v>
      </c>
      <c r="G1137" s="230" t="s">
        <v>265</v>
      </c>
      <c r="H1137" s="230" t="s">
        <v>27</v>
      </c>
      <c r="I1137" s="230" t="s">
        <v>629</v>
      </c>
      <c r="J1137" s="231">
        <v>71</v>
      </c>
      <c r="K1137" s="230" t="s">
        <v>1058</v>
      </c>
      <c r="L1137" s="230">
        <v>236031</v>
      </c>
      <c r="M1137" s="232">
        <v>23192</v>
      </c>
      <c r="N1137" s="230">
        <v>4</v>
      </c>
      <c r="O1137" s="163">
        <f t="shared" si="98"/>
        <v>0</v>
      </c>
      <c r="P1137" s="163">
        <f t="shared" si="99"/>
        <v>0</v>
      </c>
      <c r="Q1137" s="112">
        <v>0</v>
      </c>
    </row>
    <row r="1138" spans="1:17" x14ac:dyDescent="0.25">
      <c r="A1138" s="166" t="str">
        <f t="shared" si="100"/>
        <v>RIGAUD1</v>
      </c>
      <c r="B1138" s="163">
        <f t="shared" si="96"/>
        <v>1</v>
      </c>
      <c r="F1138" s="111" t="str">
        <f t="shared" si="97"/>
        <v>FSGT370097</v>
      </c>
      <c r="G1138" s="230" t="s">
        <v>999</v>
      </c>
      <c r="H1138" s="230" t="s">
        <v>256</v>
      </c>
      <c r="I1138" s="230" t="s">
        <v>618</v>
      </c>
      <c r="J1138" s="231">
        <v>71</v>
      </c>
      <c r="K1138" s="230" t="s">
        <v>1058</v>
      </c>
      <c r="L1138" s="230">
        <v>370097</v>
      </c>
      <c r="M1138" s="232">
        <v>22749</v>
      </c>
      <c r="N1138" s="230">
        <v>4</v>
      </c>
      <c r="O1138" s="163">
        <f t="shared" si="98"/>
        <v>0</v>
      </c>
      <c r="P1138" s="163">
        <f t="shared" si="99"/>
        <v>0</v>
      </c>
      <c r="Q1138" s="112">
        <v>0</v>
      </c>
    </row>
    <row r="1139" spans="1:17" x14ac:dyDescent="0.25">
      <c r="A1139" s="166" t="str">
        <f t="shared" si="100"/>
        <v>RIZET1</v>
      </c>
      <c r="B1139" s="163">
        <f t="shared" si="96"/>
        <v>1</v>
      </c>
      <c r="F1139" s="111" t="str">
        <f t="shared" si="97"/>
        <v>FSGT55536402</v>
      </c>
      <c r="G1139" s="230" t="s">
        <v>1000</v>
      </c>
      <c r="H1139" s="230" t="s">
        <v>990</v>
      </c>
      <c r="I1139" s="230" t="s">
        <v>608</v>
      </c>
      <c r="J1139" s="231">
        <v>71</v>
      </c>
      <c r="K1139" s="230" t="s">
        <v>1058</v>
      </c>
      <c r="L1139" s="230">
        <v>55536402</v>
      </c>
      <c r="M1139" s="232">
        <v>30696</v>
      </c>
      <c r="N1139" s="230">
        <v>2</v>
      </c>
      <c r="O1139" s="163">
        <f t="shared" si="98"/>
        <v>0</v>
      </c>
      <c r="P1139" s="163">
        <f t="shared" si="99"/>
        <v>0</v>
      </c>
      <c r="Q1139" s="112">
        <v>0</v>
      </c>
    </row>
    <row r="1140" spans="1:17" x14ac:dyDescent="0.25">
      <c r="A1140" s="166" t="str">
        <f t="shared" si="100"/>
        <v>RIZET2</v>
      </c>
      <c r="B1140" s="163">
        <f t="shared" si="96"/>
        <v>2</v>
      </c>
      <c r="F1140" s="111" t="str">
        <f t="shared" si="97"/>
        <v>FSGT228605</v>
      </c>
      <c r="G1140" s="230" t="s">
        <v>1000</v>
      </c>
      <c r="H1140" s="230" t="s">
        <v>27</v>
      </c>
      <c r="I1140" s="230" t="s">
        <v>608</v>
      </c>
      <c r="J1140" s="231">
        <v>71</v>
      </c>
      <c r="K1140" s="230" t="s">
        <v>1058</v>
      </c>
      <c r="L1140" s="230">
        <v>228605</v>
      </c>
      <c r="M1140" s="232">
        <v>23274</v>
      </c>
      <c r="N1140" s="230">
        <v>4</v>
      </c>
      <c r="O1140" s="163">
        <f t="shared" si="98"/>
        <v>0</v>
      </c>
      <c r="P1140" s="163">
        <f t="shared" si="99"/>
        <v>0</v>
      </c>
      <c r="Q1140" s="112">
        <v>0</v>
      </c>
    </row>
    <row r="1141" spans="1:17" x14ac:dyDescent="0.25">
      <c r="A1141" s="166" t="str">
        <f t="shared" si="100"/>
        <v>ROBERT1</v>
      </c>
      <c r="B1141" s="163">
        <f t="shared" si="96"/>
        <v>1</v>
      </c>
      <c r="F1141" s="111" t="str">
        <f t="shared" si="97"/>
        <v>FSGT229882</v>
      </c>
      <c r="G1141" s="230" t="s">
        <v>529</v>
      </c>
      <c r="H1141" s="230" t="s">
        <v>650</v>
      </c>
      <c r="I1141" s="230" t="s">
        <v>624</v>
      </c>
      <c r="J1141" s="231">
        <v>71</v>
      </c>
      <c r="K1141" s="230" t="s">
        <v>1058</v>
      </c>
      <c r="L1141" s="230">
        <v>229882</v>
      </c>
      <c r="M1141" s="232">
        <v>18992</v>
      </c>
      <c r="N1141" s="230">
        <v>5</v>
      </c>
      <c r="O1141" s="163">
        <f t="shared" si="98"/>
        <v>0</v>
      </c>
      <c r="P1141" s="163">
        <f t="shared" si="99"/>
        <v>0</v>
      </c>
      <c r="Q1141" s="112">
        <v>0</v>
      </c>
    </row>
    <row r="1142" spans="1:17" x14ac:dyDescent="0.25">
      <c r="A1142" s="166" t="str">
        <f t="shared" si="100"/>
        <v>ROBERT2</v>
      </c>
      <c r="B1142" s="163">
        <f t="shared" si="96"/>
        <v>2</v>
      </c>
      <c r="F1142" s="111" t="str">
        <f t="shared" si="97"/>
        <v>FSGT496515</v>
      </c>
      <c r="G1142" s="230" t="s">
        <v>529</v>
      </c>
      <c r="H1142" s="230" t="s">
        <v>424</v>
      </c>
      <c r="I1142" s="230" t="s">
        <v>608</v>
      </c>
      <c r="J1142" s="231">
        <v>71</v>
      </c>
      <c r="K1142" s="230" t="s">
        <v>1058</v>
      </c>
      <c r="L1142" s="230">
        <v>496515</v>
      </c>
      <c r="M1142" s="232">
        <v>35194</v>
      </c>
      <c r="N1142" s="230">
        <v>5</v>
      </c>
      <c r="O1142" s="163">
        <f t="shared" si="98"/>
        <v>0</v>
      </c>
      <c r="P1142" s="163">
        <f t="shared" si="99"/>
        <v>0</v>
      </c>
      <c r="Q1142" s="112">
        <v>0</v>
      </c>
    </row>
    <row r="1143" spans="1:17" x14ac:dyDescent="0.25">
      <c r="A1143" s="166" t="str">
        <f t="shared" si="100"/>
        <v>ROBERT3</v>
      </c>
      <c r="B1143" s="163">
        <f t="shared" si="96"/>
        <v>3</v>
      </c>
      <c r="F1143" s="111" t="str">
        <f t="shared" si="97"/>
        <v>FSGT248390</v>
      </c>
      <c r="G1143" s="230" t="s">
        <v>529</v>
      </c>
      <c r="H1143" s="230" t="s">
        <v>612</v>
      </c>
      <c r="I1143" s="230" t="s">
        <v>624</v>
      </c>
      <c r="J1143" s="231">
        <v>71</v>
      </c>
      <c r="K1143" s="230" t="s">
        <v>1058</v>
      </c>
      <c r="L1143" s="230">
        <v>248390</v>
      </c>
      <c r="M1143" s="232">
        <v>24874</v>
      </c>
      <c r="N1143" s="230">
        <v>4</v>
      </c>
      <c r="O1143" s="163">
        <f t="shared" si="98"/>
        <v>0</v>
      </c>
      <c r="P1143" s="163">
        <f t="shared" si="99"/>
        <v>0</v>
      </c>
      <c r="Q1143" s="112">
        <v>0</v>
      </c>
    </row>
    <row r="1144" spans="1:17" x14ac:dyDescent="0.25">
      <c r="A1144" s="166" t="str">
        <f t="shared" si="100"/>
        <v>ROBINSON1</v>
      </c>
      <c r="B1144" s="163">
        <f t="shared" si="96"/>
        <v>1</v>
      </c>
      <c r="F1144" s="111" t="str">
        <f t="shared" si="97"/>
        <v>FSGT361482</v>
      </c>
      <c r="G1144" s="230" t="s">
        <v>1565</v>
      </c>
      <c r="H1144" s="230" t="s">
        <v>1566</v>
      </c>
      <c r="I1144" s="230" t="s">
        <v>1387</v>
      </c>
      <c r="J1144" s="231">
        <v>71</v>
      </c>
      <c r="K1144" s="230" t="s">
        <v>1058</v>
      </c>
      <c r="L1144" s="230">
        <v>361482</v>
      </c>
      <c r="M1144" s="232">
        <v>19858</v>
      </c>
      <c r="N1144" s="230">
        <v>6</v>
      </c>
      <c r="O1144" s="163">
        <f t="shared" si="98"/>
        <v>0</v>
      </c>
      <c r="P1144" s="163">
        <f t="shared" si="99"/>
        <v>0</v>
      </c>
      <c r="Q1144" s="112">
        <v>0</v>
      </c>
    </row>
    <row r="1145" spans="1:17" x14ac:dyDescent="0.25">
      <c r="A1145" s="166" t="str">
        <f t="shared" si="100"/>
        <v>ROBINSON2</v>
      </c>
      <c r="B1145" s="163">
        <f t="shared" si="96"/>
        <v>2</v>
      </c>
      <c r="F1145" s="111" t="str">
        <f t="shared" si="97"/>
        <v>FSGT361481</v>
      </c>
      <c r="G1145" s="230" t="s">
        <v>1565</v>
      </c>
      <c r="H1145" s="230" t="s">
        <v>1567</v>
      </c>
      <c r="I1145" s="230" t="s">
        <v>1387</v>
      </c>
      <c r="J1145" s="231">
        <v>71</v>
      </c>
      <c r="K1145" s="230" t="s">
        <v>1058</v>
      </c>
      <c r="L1145" s="230">
        <v>361481</v>
      </c>
      <c r="M1145" s="232">
        <v>21232</v>
      </c>
      <c r="N1145" s="230" t="s">
        <v>14</v>
      </c>
      <c r="O1145" s="163" t="str">
        <f t="shared" si="98"/>
        <v>F</v>
      </c>
      <c r="P1145" s="163">
        <f t="shared" si="99"/>
        <v>0</v>
      </c>
      <c r="Q1145" s="112">
        <v>0</v>
      </c>
    </row>
    <row r="1146" spans="1:17" x14ac:dyDescent="0.25">
      <c r="A1146" s="166" t="str">
        <f t="shared" si="100"/>
        <v>ROCHET1</v>
      </c>
      <c r="B1146" s="163">
        <f t="shared" si="96"/>
        <v>1</v>
      </c>
      <c r="F1146" s="111" t="str">
        <f t="shared" si="97"/>
        <v>FSGT231215</v>
      </c>
      <c r="G1146" s="230" t="s">
        <v>1001</v>
      </c>
      <c r="H1146" s="230" t="s">
        <v>260</v>
      </c>
      <c r="I1146" s="230" t="s">
        <v>621</v>
      </c>
      <c r="J1146" s="231">
        <v>71</v>
      </c>
      <c r="K1146" s="230" t="s">
        <v>1058</v>
      </c>
      <c r="L1146" s="230">
        <v>231215</v>
      </c>
      <c r="M1146" s="232">
        <v>33052</v>
      </c>
      <c r="N1146" s="230">
        <v>3</v>
      </c>
      <c r="O1146" s="163">
        <f t="shared" si="98"/>
        <v>0</v>
      </c>
      <c r="P1146" s="163">
        <f t="shared" si="99"/>
        <v>0</v>
      </c>
      <c r="Q1146" s="112">
        <v>0</v>
      </c>
    </row>
    <row r="1147" spans="1:17" x14ac:dyDescent="0.25">
      <c r="A1147" s="166" t="str">
        <f t="shared" si="100"/>
        <v>ROCHET2</v>
      </c>
      <c r="B1147" s="163">
        <f t="shared" si="96"/>
        <v>2</v>
      </c>
      <c r="F1147" s="111" t="str">
        <f t="shared" si="97"/>
        <v>FSGT231214</v>
      </c>
      <c r="G1147" s="230" t="s">
        <v>1001</v>
      </c>
      <c r="H1147" s="230" t="s">
        <v>138</v>
      </c>
      <c r="I1147" s="230" t="s">
        <v>621</v>
      </c>
      <c r="J1147" s="231">
        <v>71</v>
      </c>
      <c r="K1147" s="230" t="s">
        <v>1058</v>
      </c>
      <c r="L1147" s="230">
        <v>231214</v>
      </c>
      <c r="M1147" s="232">
        <v>22909</v>
      </c>
      <c r="N1147" s="230">
        <v>6</v>
      </c>
      <c r="O1147" s="163">
        <f t="shared" si="98"/>
        <v>0</v>
      </c>
      <c r="P1147" s="163">
        <f t="shared" si="99"/>
        <v>0</v>
      </c>
      <c r="Q1147" s="112">
        <v>0</v>
      </c>
    </row>
    <row r="1148" spans="1:17" x14ac:dyDescent="0.25">
      <c r="A1148" s="166" t="str">
        <f t="shared" si="100"/>
        <v>RODRIGUES1</v>
      </c>
      <c r="B1148" s="163">
        <f t="shared" si="96"/>
        <v>1</v>
      </c>
      <c r="F1148" s="111" t="str">
        <f t="shared" si="97"/>
        <v>FSGT436115</v>
      </c>
      <c r="G1148" s="230" t="s">
        <v>1002</v>
      </c>
      <c r="H1148" s="230" t="s">
        <v>44</v>
      </c>
      <c r="I1148" s="230" t="s">
        <v>676</v>
      </c>
      <c r="J1148" s="231">
        <v>71</v>
      </c>
      <c r="K1148" s="230" t="s">
        <v>1058</v>
      </c>
      <c r="L1148" s="230">
        <v>436115</v>
      </c>
      <c r="M1148" s="232">
        <v>29481</v>
      </c>
      <c r="N1148" s="230">
        <v>2</v>
      </c>
      <c r="O1148" s="163">
        <f t="shared" si="98"/>
        <v>0</v>
      </c>
      <c r="P1148" s="163">
        <f t="shared" si="99"/>
        <v>0</v>
      </c>
      <c r="Q1148" s="112">
        <v>0</v>
      </c>
    </row>
    <row r="1149" spans="1:17" x14ac:dyDescent="0.25">
      <c r="A1149" s="166" t="str">
        <f t="shared" si="100"/>
        <v>ROLLET1</v>
      </c>
      <c r="B1149" s="163">
        <f t="shared" si="96"/>
        <v>1</v>
      </c>
      <c r="F1149" s="111" t="str">
        <f t="shared" si="97"/>
        <v>FSGT55550951</v>
      </c>
      <c r="G1149" s="230" t="s">
        <v>1755</v>
      </c>
      <c r="H1149" s="230" t="s">
        <v>652</v>
      </c>
      <c r="I1149" s="230" t="s">
        <v>624</v>
      </c>
      <c r="J1149" s="231">
        <v>71</v>
      </c>
      <c r="K1149" s="230" t="s">
        <v>1058</v>
      </c>
      <c r="L1149" s="230">
        <v>55550951</v>
      </c>
      <c r="M1149" s="232">
        <v>19653</v>
      </c>
      <c r="N1149" s="230">
        <v>6</v>
      </c>
      <c r="O1149" s="163">
        <f t="shared" si="98"/>
        <v>0</v>
      </c>
      <c r="P1149" s="163">
        <f t="shared" si="99"/>
        <v>0</v>
      </c>
      <c r="Q1149" s="112">
        <v>0</v>
      </c>
    </row>
    <row r="1150" spans="1:17" x14ac:dyDescent="0.25">
      <c r="A1150" s="166" t="str">
        <f t="shared" si="100"/>
        <v>ROMEY-HUE1</v>
      </c>
      <c r="B1150" s="163">
        <f t="shared" si="96"/>
        <v>1</v>
      </c>
      <c r="F1150" s="111" t="str">
        <f t="shared" si="97"/>
        <v>FSGT366142</v>
      </c>
      <c r="G1150" s="230" t="s">
        <v>1734</v>
      </c>
      <c r="H1150" s="230" t="s">
        <v>857</v>
      </c>
      <c r="I1150" s="230" t="s">
        <v>618</v>
      </c>
      <c r="J1150" s="231">
        <v>71</v>
      </c>
      <c r="K1150" s="230" t="s">
        <v>1058</v>
      </c>
      <c r="L1150" s="230">
        <v>366142</v>
      </c>
      <c r="M1150" s="232">
        <v>19182</v>
      </c>
      <c r="N1150" s="230" t="s">
        <v>14</v>
      </c>
      <c r="O1150" s="163" t="str">
        <f t="shared" si="98"/>
        <v>F</v>
      </c>
      <c r="P1150" s="163">
        <f t="shared" si="99"/>
        <v>0</v>
      </c>
      <c r="Q1150" s="112">
        <v>0</v>
      </c>
    </row>
    <row r="1151" spans="1:17" x14ac:dyDescent="0.25">
      <c r="A1151" s="166" t="str">
        <f t="shared" si="100"/>
        <v>ROUCHON1</v>
      </c>
      <c r="B1151" s="163">
        <f t="shared" si="96"/>
        <v>1</v>
      </c>
      <c r="F1151" s="111" t="str">
        <f t="shared" si="97"/>
        <v>FSGT375624</v>
      </c>
      <c r="G1151" s="230" t="s">
        <v>1003</v>
      </c>
      <c r="H1151" s="230" t="s">
        <v>18</v>
      </c>
      <c r="I1151" s="230" t="s">
        <v>624</v>
      </c>
      <c r="J1151" s="231">
        <v>71</v>
      </c>
      <c r="K1151" s="230" t="s">
        <v>1058</v>
      </c>
      <c r="L1151" s="230">
        <v>375624</v>
      </c>
      <c r="M1151" s="232">
        <v>25721</v>
      </c>
      <c r="N1151" s="230">
        <v>4</v>
      </c>
      <c r="O1151" s="163">
        <f t="shared" si="98"/>
        <v>0</v>
      </c>
      <c r="P1151" s="163">
        <f t="shared" si="99"/>
        <v>0</v>
      </c>
      <c r="Q1151" s="112">
        <v>0</v>
      </c>
    </row>
    <row r="1152" spans="1:17" x14ac:dyDescent="0.25">
      <c r="A1152" s="166" t="str">
        <f t="shared" si="100"/>
        <v>ROUGEMONT1</v>
      </c>
      <c r="B1152" s="163">
        <f t="shared" si="96"/>
        <v>1</v>
      </c>
      <c r="F1152" s="111" t="str">
        <f t="shared" si="97"/>
        <v>FSGT55538405</v>
      </c>
      <c r="G1152" s="230" t="s">
        <v>1004</v>
      </c>
      <c r="H1152" s="230" t="s">
        <v>26</v>
      </c>
      <c r="I1152" s="230" t="s">
        <v>628</v>
      </c>
      <c r="J1152" s="231">
        <v>71</v>
      </c>
      <c r="K1152" s="230" t="s">
        <v>1058</v>
      </c>
      <c r="L1152" s="230">
        <v>55538405</v>
      </c>
      <c r="M1152" s="232">
        <v>26975</v>
      </c>
      <c r="N1152" s="230">
        <v>3</v>
      </c>
      <c r="O1152" s="163">
        <f t="shared" si="98"/>
        <v>0</v>
      </c>
      <c r="P1152" s="163">
        <f t="shared" si="99"/>
        <v>0</v>
      </c>
      <c r="Q1152" s="112">
        <v>0</v>
      </c>
    </row>
    <row r="1153" spans="1:17" x14ac:dyDescent="0.25">
      <c r="A1153" s="166" t="str">
        <f t="shared" si="100"/>
        <v>ROUGEMONT2</v>
      </c>
      <c r="B1153" s="163">
        <f t="shared" si="96"/>
        <v>2</v>
      </c>
      <c r="F1153" s="111" t="str">
        <f t="shared" si="97"/>
        <v>FSGT427723</v>
      </c>
      <c r="G1153" s="230" t="s">
        <v>1004</v>
      </c>
      <c r="H1153" s="230" t="s">
        <v>185</v>
      </c>
      <c r="I1153" s="230" t="s">
        <v>628</v>
      </c>
      <c r="J1153" s="231">
        <v>71</v>
      </c>
      <c r="K1153" s="230" t="s">
        <v>1058</v>
      </c>
      <c r="L1153" s="230">
        <v>427723</v>
      </c>
      <c r="M1153" s="232">
        <v>17285</v>
      </c>
      <c r="N1153" s="230">
        <v>5</v>
      </c>
      <c r="O1153" s="163">
        <f t="shared" si="98"/>
        <v>0</v>
      </c>
      <c r="P1153" s="163">
        <f t="shared" si="99"/>
        <v>0</v>
      </c>
      <c r="Q1153" s="112">
        <v>0</v>
      </c>
    </row>
    <row r="1154" spans="1:17" x14ac:dyDescent="0.25">
      <c r="A1154" s="166" t="str">
        <f t="shared" si="100"/>
        <v>ROUSSEAUX1</v>
      </c>
      <c r="B1154" s="163">
        <f t="shared" si="96"/>
        <v>1</v>
      </c>
      <c r="F1154" s="111" t="str">
        <f t="shared" si="97"/>
        <v>FSGT242011</v>
      </c>
      <c r="G1154" s="230" t="s">
        <v>1005</v>
      </c>
      <c r="H1154" s="230" t="s">
        <v>158</v>
      </c>
      <c r="I1154" s="230" t="s">
        <v>618</v>
      </c>
      <c r="J1154" s="231">
        <v>71</v>
      </c>
      <c r="K1154" s="230" t="s">
        <v>1058</v>
      </c>
      <c r="L1154" s="230">
        <v>242011</v>
      </c>
      <c r="M1154" s="232">
        <v>23668</v>
      </c>
      <c r="N1154" s="230">
        <v>5</v>
      </c>
      <c r="O1154" s="163">
        <f t="shared" si="98"/>
        <v>0</v>
      </c>
      <c r="P1154" s="163">
        <f t="shared" si="99"/>
        <v>0</v>
      </c>
      <c r="Q1154" s="112">
        <v>0</v>
      </c>
    </row>
    <row r="1155" spans="1:17" x14ac:dyDescent="0.25">
      <c r="A1155" s="166" t="str">
        <f t="shared" si="100"/>
        <v>ROUSSEAUX2</v>
      </c>
      <c r="B1155" s="163">
        <f t="shared" si="96"/>
        <v>2</v>
      </c>
      <c r="F1155" s="111" t="str">
        <f t="shared" si="97"/>
        <v>FSGT55148</v>
      </c>
      <c r="G1155" s="230" t="s">
        <v>1005</v>
      </c>
      <c r="H1155" s="230" t="s">
        <v>341</v>
      </c>
      <c r="I1155" s="230" t="s">
        <v>618</v>
      </c>
      <c r="J1155" s="231">
        <v>71</v>
      </c>
      <c r="K1155" s="230" t="s">
        <v>1058</v>
      </c>
      <c r="L1155" s="230">
        <v>55148</v>
      </c>
      <c r="M1155" s="232">
        <v>15922</v>
      </c>
      <c r="N1155" s="230">
        <v>6</v>
      </c>
      <c r="O1155" s="163">
        <f t="shared" si="98"/>
        <v>0</v>
      </c>
      <c r="P1155" s="163">
        <f t="shared" si="99"/>
        <v>0</v>
      </c>
      <c r="Q1155" s="112">
        <v>0</v>
      </c>
    </row>
    <row r="1156" spans="1:17" x14ac:dyDescent="0.25">
      <c r="A1156" s="166" t="str">
        <f t="shared" si="100"/>
        <v>ROUSSET1</v>
      </c>
      <c r="B1156" s="163">
        <f t="shared" si="96"/>
        <v>1</v>
      </c>
      <c r="F1156" s="111" t="str">
        <f t="shared" si="97"/>
        <v>FSGT436373</v>
      </c>
      <c r="G1156" s="230" t="s">
        <v>490</v>
      </c>
      <c r="H1156" s="230" t="s">
        <v>95</v>
      </c>
      <c r="I1156" s="230" t="s">
        <v>608</v>
      </c>
      <c r="J1156" s="231">
        <v>71</v>
      </c>
      <c r="K1156" s="230" t="s">
        <v>1058</v>
      </c>
      <c r="L1156" s="230">
        <v>436373</v>
      </c>
      <c r="M1156" s="232">
        <v>21272</v>
      </c>
      <c r="N1156" s="230">
        <v>4</v>
      </c>
      <c r="O1156" s="163">
        <f t="shared" si="98"/>
        <v>0</v>
      </c>
      <c r="P1156" s="163">
        <f t="shared" si="99"/>
        <v>0</v>
      </c>
      <c r="Q1156" s="112">
        <v>0</v>
      </c>
    </row>
    <row r="1157" spans="1:17" x14ac:dyDescent="0.25">
      <c r="A1157" s="166" t="str">
        <f t="shared" si="100"/>
        <v>ROUSSON1</v>
      </c>
      <c r="B1157" s="163">
        <f t="shared" si="96"/>
        <v>1</v>
      </c>
      <c r="F1157" s="111" t="str">
        <f t="shared" si="97"/>
        <v>FSGT231701</v>
      </c>
      <c r="G1157" s="230" t="s">
        <v>1681</v>
      </c>
      <c r="H1157" s="230" t="s">
        <v>247</v>
      </c>
      <c r="I1157" s="230" t="s">
        <v>1666</v>
      </c>
      <c r="J1157" s="231">
        <v>71</v>
      </c>
      <c r="K1157" s="230" t="s">
        <v>1058</v>
      </c>
      <c r="L1157" s="230">
        <v>231701</v>
      </c>
      <c r="M1157" s="232">
        <v>18865</v>
      </c>
      <c r="N1157" s="230">
        <v>4</v>
      </c>
      <c r="O1157" s="163">
        <f t="shared" si="98"/>
        <v>0</v>
      </c>
      <c r="P1157" s="163">
        <f t="shared" si="99"/>
        <v>0</v>
      </c>
      <c r="Q1157" s="112">
        <v>0</v>
      </c>
    </row>
    <row r="1158" spans="1:17" x14ac:dyDescent="0.25">
      <c r="A1158" s="166" t="str">
        <f t="shared" si="100"/>
        <v>ROUSSOT1</v>
      </c>
      <c r="B1158" s="163">
        <f t="shared" si="96"/>
        <v>1</v>
      </c>
      <c r="F1158" s="111" t="str">
        <f t="shared" si="97"/>
        <v>FSGT230710</v>
      </c>
      <c r="G1158" s="230" t="s">
        <v>1568</v>
      </c>
      <c r="H1158" s="230" t="s">
        <v>59</v>
      </c>
      <c r="I1158" s="230" t="s">
        <v>614</v>
      </c>
      <c r="J1158" s="231">
        <v>71</v>
      </c>
      <c r="K1158" s="230" t="s">
        <v>1058</v>
      </c>
      <c r="L1158" s="230">
        <v>230710</v>
      </c>
      <c r="M1158" s="232">
        <v>20103</v>
      </c>
      <c r="N1158" s="230">
        <v>6</v>
      </c>
      <c r="O1158" s="163">
        <f t="shared" si="98"/>
        <v>0</v>
      </c>
      <c r="P1158" s="163">
        <f t="shared" si="99"/>
        <v>0</v>
      </c>
      <c r="Q1158" s="112">
        <v>0</v>
      </c>
    </row>
    <row r="1159" spans="1:17" x14ac:dyDescent="0.25">
      <c r="A1159" s="166" t="str">
        <f t="shared" si="100"/>
        <v>ROUX1</v>
      </c>
      <c r="B1159" s="163">
        <f t="shared" si="96"/>
        <v>1</v>
      </c>
      <c r="F1159" s="111" t="str">
        <f t="shared" si="97"/>
        <v>FSGT227354</v>
      </c>
      <c r="G1159" s="230" t="s">
        <v>1569</v>
      </c>
      <c r="H1159" s="230" t="s">
        <v>31</v>
      </c>
      <c r="I1159" s="230" t="s">
        <v>1387</v>
      </c>
      <c r="J1159" s="231">
        <v>71</v>
      </c>
      <c r="K1159" s="230" t="s">
        <v>1058</v>
      </c>
      <c r="L1159" s="230">
        <v>227354</v>
      </c>
      <c r="M1159" s="232">
        <v>16174</v>
      </c>
      <c r="N1159" s="230">
        <v>6</v>
      </c>
      <c r="O1159" s="163">
        <f t="shared" si="98"/>
        <v>0</v>
      </c>
      <c r="P1159" s="163">
        <f t="shared" si="99"/>
        <v>0</v>
      </c>
      <c r="Q1159" s="112">
        <v>0</v>
      </c>
    </row>
    <row r="1160" spans="1:17" x14ac:dyDescent="0.25">
      <c r="A1160" s="166" t="str">
        <f t="shared" si="100"/>
        <v>ROUX2</v>
      </c>
      <c r="B1160" s="163">
        <f t="shared" si="96"/>
        <v>2</v>
      </c>
      <c r="F1160" s="111" t="str">
        <f t="shared" si="97"/>
        <v>FSGT55483243</v>
      </c>
      <c r="G1160" s="230" t="s">
        <v>1569</v>
      </c>
      <c r="H1160" s="230" t="s">
        <v>1570</v>
      </c>
      <c r="I1160" s="230" t="s">
        <v>1387</v>
      </c>
      <c r="J1160" s="231">
        <v>71</v>
      </c>
      <c r="K1160" s="230" t="s">
        <v>1058</v>
      </c>
      <c r="L1160" s="230">
        <v>55483243</v>
      </c>
      <c r="M1160" s="232">
        <v>17010</v>
      </c>
      <c r="N1160" s="230" t="s">
        <v>14</v>
      </c>
      <c r="O1160" s="163" t="str">
        <f t="shared" si="98"/>
        <v>F</v>
      </c>
      <c r="P1160" s="163">
        <f t="shared" si="99"/>
        <v>0</v>
      </c>
      <c r="Q1160" s="112">
        <v>0</v>
      </c>
    </row>
    <row r="1161" spans="1:17" x14ac:dyDescent="0.25">
      <c r="A1161" s="166" t="str">
        <f t="shared" si="100"/>
        <v>ROUX 1</v>
      </c>
      <c r="B1161" s="163">
        <f t="shared" si="96"/>
        <v>1</v>
      </c>
      <c r="F1161" s="111" t="str">
        <f t="shared" si="97"/>
        <v>FSGT55492061</v>
      </c>
      <c r="G1161" s="230" t="s">
        <v>1119</v>
      </c>
      <c r="H1161" s="230" t="s">
        <v>44</v>
      </c>
      <c r="I1161" s="230" t="s">
        <v>639</v>
      </c>
      <c r="J1161" s="231">
        <v>71</v>
      </c>
      <c r="K1161" s="230" t="s">
        <v>1058</v>
      </c>
      <c r="L1161" s="230">
        <v>55492061</v>
      </c>
      <c r="M1161" s="232">
        <v>34614</v>
      </c>
      <c r="N1161" s="230">
        <v>2</v>
      </c>
      <c r="O1161" s="163">
        <f t="shared" si="98"/>
        <v>0</v>
      </c>
      <c r="P1161" s="163">
        <f t="shared" si="99"/>
        <v>0</v>
      </c>
      <c r="Q1161" s="112">
        <v>0</v>
      </c>
    </row>
    <row r="1162" spans="1:17" x14ac:dyDescent="0.25">
      <c r="A1162" s="166" t="str">
        <f t="shared" si="100"/>
        <v>ROY1</v>
      </c>
      <c r="B1162" s="163">
        <f t="shared" si="96"/>
        <v>1</v>
      </c>
      <c r="F1162" s="111" t="str">
        <f t="shared" si="97"/>
        <v>FSGT55480507</v>
      </c>
      <c r="G1162" s="230" t="s">
        <v>1006</v>
      </c>
      <c r="H1162" s="230" t="s">
        <v>957</v>
      </c>
      <c r="I1162" s="230" t="s">
        <v>639</v>
      </c>
      <c r="J1162" s="231">
        <v>71</v>
      </c>
      <c r="K1162" s="230" t="s">
        <v>1058</v>
      </c>
      <c r="L1162" s="230">
        <v>55480507</v>
      </c>
      <c r="M1162" s="232">
        <v>27133</v>
      </c>
      <c r="N1162" s="230">
        <v>2</v>
      </c>
      <c r="O1162" s="163">
        <f t="shared" si="98"/>
        <v>0</v>
      </c>
      <c r="P1162" s="163">
        <f t="shared" si="99"/>
        <v>0</v>
      </c>
      <c r="Q1162" s="112">
        <v>0</v>
      </c>
    </row>
    <row r="1163" spans="1:17" x14ac:dyDescent="0.25">
      <c r="A1163" s="166" t="str">
        <f t="shared" si="100"/>
        <v>ROYER1</v>
      </c>
      <c r="B1163" s="163">
        <f t="shared" si="96"/>
        <v>1</v>
      </c>
      <c r="F1163" s="111" t="str">
        <f t="shared" si="97"/>
        <v>FSGT229042</v>
      </c>
      <c r="G1163" s="230" t="s">
        <v>268</v>
      </c>
      <c r="H1163" s="230" t="s">
        <v>197</v>
      </c>
      <c r="I1163" s="230" t="s">
        <v>621</v>
      </c>
      <c r="J1163" s="231">
        <v>71</v>
      </c>
      <c r="K1163" s="230" t="s">
        <v>1058</v>
      </c>
      <c r="L1163" s="230">
        <v>229042</v>
      </c>
      <c r="M1163" s="232">
        <v>30267</v>
      </c>
      <c r="N1163" s="230">
        <v>2</v>
      </c>
      <c r="O1163" s="163">
        <f t="shared" si="98"/>
        <v>0</v>
      </c>
      <c r="P1163" s="163">
        <f t="shared" si="99"/>
        <v>0</v>
      </c>
      <c r="Q1163" s="112">
        <v>0</v>
      </c>
    </row>
    <row r="1164" spans="1:17" x14ac:dyDescent="0.25">
      <c r="A1164" s="166" t="str">
        <f t="shared" si="100"/>
        <v>RUER1</v>
      </c>
      <c r="B1164" s="163">
        <f t="shared" si="96"/>
        <v>1</v>
      </c>
      <c r="F1164" s="111" t="str">
        <f t="shared" si="97"/>
        <v>FSGT55477177</v>
      </c>
      <c r="G1164" s="230" t="s">
        <v>1007</v>
      </c>
      <c r="H1164" s="230" t="s">
        <v>17</v>
      </c>
      <c r="I1164" s="230" t="s">
        <v>632</v>
      </c>
      <c r="J1164" s="231">
        <v>71</v>
      </c>
      <c r="K1164" s="230" t="s">
        <v>1058</v>
      </c>
      <c r="L1164" s="230">
        <v>55477177</v>
      </c>
      <c r="M1164" s="232">
        <v>26628</v>
      </c>
      <c r="N1164" s="230">
        <v>3</v>
      </c>
      <c r="O1164" s="163">
        <f t="shared" si="98"/>
        <v>0</v>
      </c>
      <c r="P1164" s="163">
        <f t="shared" si="99"/>
        <v>0</v>
      </c>
      <c r="Q1164" s="112">
        <v>0</v>
      </c>
    </row>
    <row r="1165" spans="1:17" x14ac:dyDescent="0.25">
      <c r="A1165" s="166" t="str">
        <f t="shared" si="100"/>
        <v>SABRE1</v>
      </c>
      <c r="B1165" s="163">
        <f t="shared" si="96"/>
        <v>1</v>
      </c>
      <c r="F1165" s="111" t="str">
        <f t="shared" si="97"/>
        <v>FSGT55482756</v>
      </c>
      <c r="G1165" s="230" t="s">
        <v>1008</v>
      </c>
      <c r="H1165" s="230" t="s">
        <v>61</v>
      </c>
      <c r="I1165" s="230" t="s">
        <v>19</v>
      </c>
      <c r="J1165" s="231">
        <v>71</v>
      </c>
      <c r="K1165" s="230" t="s">
        <v>1058</v>
      </c>
      <c r="L1165" s="230">
        <v>55482756</v>
      </c>
      <c r="M1165" s="232">
        <v>23668</v>
      </c>
      <c r="N1165" s="230">
        <v>3</v>
      </c>
      <c r="O1165" s="163">
        <f t="shared" si="98"/>
        <v>0</v>
      </c>
      <c r="P1165" s="163">
        <f t="shared" si="99"/>
        <v>0</v>
      </c>
      <c r="Q1165" s="112">
        <v>0</v>
      </c>
    </row>
    <row r="1166" spans="1:17" x14ac:dyDescent="0.25">
      <c r="A1166" s="166" t="str">
        <f t="shared" si="100"/>
        <v>SABRE2</v>
      </c>
      <c r="B1166" s="163">
        <f t="shared" ref="B1166:B1229" si="101">IF(G1166&lt;&gt;G1165,1,(B1165+1))</f>
        <v>2</v>
      </c>
      <c r="F1166" s="111" t="str">
        <f t="shared" ref="F1166:F1229" si="102">CONCATENATE(K1166,L1166)</f>
        <v>FSGT424095</v>
      </c>
      <c r="G1166" s="230" t="s">
        <v>1008</v>
      </c>
      <c r="H1166" s="230" t="s">
        <v>81</v>
      </c>
      <c r="I1166" s="230" t="s">
        <v>678</v>
      </c>
      <c r="J1166" s="231">
        <v>71</v>
      </c>
      <c r="K1166" s="230" t="s">
        <v>1058</v>
      </c>
      <c r="L1166" s="230">
        <v>424095</v>
      </c>
      <c r="M1166" s="232">
        <v>14898</v>
      </c>
      <c r="N1166" s="230">
        <v>6</v>
      </c>
      <c r="O1166" s="163">
        <f t="shared" si="98"/>
        <v>0</v>
      </c>
      <c r="P1166" s="163">
        <f t="shared" si="99"/>
        <v>0</v>
      </c>
      <c r="Q1166" s="112">
        <v>0</v>
      </c>
    </row>
    <row r="1167" spans="1:17" x14ac:dyDescent="0.25">
      <c r="A1167" s="166" t="str">
        <f t="shared" si="100"/>
        <v>SAINT-ANDRE1</v>
      </c>
      <c r="B1167" s="163">
        <f t="shared" si="101"/>
        <v>1</v>
      </c>
      <c r="F1167" s="111" t="str">
        <f t="shared" si="102"/>
        <v>FSGT55538269</v>
      </c>
      <c r="G1167" s="230" t="s">
        <v>1120</v>
      </c>
      <c r="H1167" s="230" t="s">
        <v>1121</v>
      </c>
      <c r="I1167" s="230" t="s">
        <v>632</v>
      </c>
      <c r="J1167" s="231">
        <v>71</v>
      </c>
      <c r="K1167" s="230" t="s">
        <v>1058</v>
      </c>
      <c r="L1167" s="230">
        <v>55538269</v>
      </c>
      <c r="M1167" s="232">
        <v>26827</v>
      </c>
      <c r="N1167" s="230">
        <v>4</v>
      </c>
      <c r="O1167" s="163">
        <f t="shared" ref="O1167:O1230" si="103">IF(N1167="F","F",0)</f>
        <v>0</v>
      </c>
      <c r="P1167" s="163">
        <f t="shared" ref="P1167:P1230" si="104">IF(N1167="M","M",0)</f>
        <v>0</v>
      </c>
      <c r="Q1167" s="112">
        <v>0</v>
      </c>
    </row>
    <row r="1168" spans="1:17" x14ac:dyDescent="0.25">
      <c r="A1168" s="166" t="str">
        <f t="shared" si="100"/>
        <v>SANTORO1</v>
      </c>
      <c r="B1168" s="163">
        <f t="shared" si="101"/>
        <v>1</v>
      </c>
      <c r="F1168" s="111" t="str">
        <f t="shared" si="102"/>
        <v>FSGT55492881</v>
      </c>
      <c r="G1168" s="230" t="s">
        <v>1122</v>
      </c>
      <c r="H1168" s="230" t="s">
        <v>1123</v>
      </c>
      <c r="I1168" s="230" t="s">
        <v>628</v>
      </c>
      <c r="J1168" s="231">
        <v>71</v>
      </c>
      <c r="K1168" s="230" t="s">
        <v>1058</v>
      </c>
      <c r="L1168" s="230">
        <v>55492881</v>
      </c>
      <c r="M1168" s="232">
        <v>20443</v>
      </c>
      <c r="N1168" s="230">
        <v>5</v>
      </c>
      <c r="O1168" s="163">
        <f t="shared" si="103"/>
        <v>0</v>
      </c>
      <c r="P1168" s="163">
        <f t="shared" si="104"/>
        <v>0</v>
      </c>
      <c r="Q1168" s="112">
        <v>0</v>
      </c>
    </row>
    <row r="1169" spans="1:17" x14ac:dyDescent="0.25">
      <c r="A1169" s="166" t="str">
        <f t="shared" si="100"/>
        <v>SARAIVA1</v>
      </c>
      <c r="B1169" s="163">
        <f t="shared" si="101"/>
        <v>1</v>
      </c>
      <c r="F1169" s="111" t="str">
        <f t="shared" si="102"/>
        <v>FSGT229926</v>
      </c>
      <c r="G1169" s="230" t="s">
        <v>1009</v>
      </c>
      <c r="H1169" s="230" t="s">
        <v>519</v>
      </c>
      <c r="I1169" s="230" t="s">
        <v>668</v>
      </c>
      <c r="J1169" s="231">
        <v>71</v>
      </c>
      <c r="K1169" s="230" t="s">
        <v>1058</v>
      </c>
      <c r="L1169" s="230">
        <v>229926</v>
      </c>
      <c r="M1169" s="232">
        <v>21559</v>
      </c>
      <c r="N1169" s="230">
        <v>4</v>
      </c>
      <c r="O1169" s="163">
        <f t="shared" si="103"/>
        <v>0</v>
      </c>
      <c r="P1169" s="163">
        <f t="shared" si="104"/>
        <v>0</v>
      </c>
      <c r="Q1169" s="112">
        <v>0</v>
      </c>
    </row>
    <row r="1170" spans="1:17" x14ac:dyDescent="0.25">
      <c r="A1170" s="166" t="str">
        <f t="shared" si="100"/>
        <v>SAUNIER1</v>
      </c>
      <c r="B1170" s="163">
        <f t="shared" si="101"/>
        <v>1</v>
      </c>
      <c r="F1170" s="111" t="str">
        <f t="shared" si="102"/>
        <v>FSGT226811</v>
      </c>
      <c r="G1170" s="230" t="s">
        <v>1010</v>
      </c>
      <c r="H1170" s="230" t="s">
        <v>27</v>
      </c>
      <c r="I1170" s="230" t="s">
        <v>676</v>
      </c>
      <c r="J1170" s="231">
        <v>71</v>
      </c>
      <c r="K1170" s="230" t="s">
        <v>1058</v>
      </c>
      <c r="L1170" s="230">
        <v>226811</v>
      </c>
      <c r="M1170" s="232">
        <v>23136</v>
      </c>
      <c r="N1170" s="230">
        <v>3</v>
      </c>
      <c r="O1170" s="163">
        <f t="shared" si="103"/>
        <v>0</v>
      </c>
      <c r="P1170" s="163">
        <f t="shared" si="104"/>
        <v>0</v>
      </c>
      <c r="Q1170" s="112">
        <v>0</v>
      </c>
    </row>
    <row r="1171" spans="1:17" x14ac:dyDescent="0.25">
      <c r="A1171" s="166" t="str">
        <f t="shared" si="100"/>
        <v>SCHMIDT1</v>
      </c>
      <c r="B1171" s="163">
        <f t="shared" si="101"/>
        <v>1</v>
      </c>
      <c r="F1171" s="111" t="str">
        <f t="shared" si="102"/>
        <v>FSGT227356</v>
      </c>
      <c r="G1171" s="230" t="s">
        <v>1571</v>
      </c>
      <c r="H1171" s="230" t="s">
        <v>166</v>
      </c>
      <c r="I1171" s="230" t="s">
        <v>1387</v>
      </c>
      <c r="J1171" s="231">
        <v>71</v>
      </c>
      <c r="K1171" s="230" t="s">
        <v>1058</v>
      </c>
      <c r="L1171" s="230">
        <v>227356</v>
      </c>
      <c r="M1171" s="232">
        <v>14903</v>
      </c>
      <c r="N1171" s="230">
        <v>6</v>
      </c>
      <c r="O1171" s="163">
        <f t="shared" si="103"/>
        <v>0</v>
      </c>
      <c r="P1171" s="163">
        <f t="shared" si="104"/>
        <v>0</v>
      </c>
      <c r="Q1171" s="112">
        <v>0</v>
      </c>
    </row>
    <row r="1172" spans="1:17" x14ac:dyDescent="0.25">
      <c r="A1172" s="166" t="str">
        <f t="shared" si="100"/>
        <v>SEMPE1</v>
      </c>
      <c r="B1172" s="163">
        <f t="shared" si="101"/>
        <v>1</v>
      </c>
      <c r="F1172" s="111" t="str">
        <f t="shared" si="102"/>
        <v>FSGT232257</v>
      </c>
      <c r="G1172" s="230" t="s">
        <v>1735</v>
      </c>
      <c r="H1172" s="230" t="s">
        <v>24</v>
      </c>
      <c r="I1172" s="230" t="s">
        <v>636</v>
      </c>
      <c r="J1172" s="231">
        <v>71</v>
      </c>
      <c r="K1172" s="230" t="s">
        <v>1058</v>
      </c>
      <c r="L1172" s="230">
        <v>232257</v>
      </c>
      <c r="M1172" s="232">
        <v>13704</v>
      </c>
      <c r="N1172" s="230">
        <v>6</v>
      </c>
      <c r="O1172" s="163">
        <f t="shared" si="103"/>
        <v>0</v>
      </c>
      <c r="P1172" s="163">
        <f t="shared" si="104"/>
        <v>0</v>
      </c>
      <c r="Q1172" s="112">
        <v>0</v>
      </c>
    </row>
    <row r="1173" spans="1:17" x14ac:dyDescent="0.25">
      <c r="A1173" s="166" t="str">
        <f t="shared" si="100"/>
        <v>SERAUT1</v>
      </c>
      <c r="B1173" s="163">
        <f t="shared" si="101"/>
        <v>1</v>
      </c>
      <c r="F1173" s="111" t="str">
        <f t="shared" si="102"/>
        <v>FSGT237425</v>
      </c>
      <c r="G1173" s="230" t="s">
        <v>1682</v>
      </c>
      <c r="H1173" s="230" t="s">
        <v>176</v>
      </c>
      <c r="I1173" s="230" t="s">
        <v>678</v>
      </c>
      <c r="J1173" s="231">
        <v>71</v>
      </c>
      <c r="K1173" s="230" t="s">
        <v>1058</v>
      </c>
      <c r="L1173" s="230">
        <v>237425</v>
      </c>
      <c r="M1173" s="232">
        <v>28535</v>
      </c>
      <c r="N1173" s="230">
        <v>4</v>
      </c>
      <c r="O1173" s="163">
        <f t="shared" si="103"/>
        <v>0</v>
      </c>
      <c r="P1173" s="163">
        <f t="shared" si="104"/>
        <v>0</v>
      </c>
      <c r="Q1173" s="112">
        <v>0</v>
      </c>
    </row>
    <row r="1174" spans="1:17" x14ac:dyDescent="0.25">
      <c r="A1174" s="166" t="str">
        <f t="shared" si="100"/>
        <v>SERVAJEAN1</v>
      </c>
      <c r="B1174" s="163">
        <f t="shared" si="101"/>
        <v>1</v>
      </c>
      <c r="F1174" s="111" t="str">
        <f t="shared" si="102"/>
        <v>FSGT55542506</v>
      </c>
      <c r="G1174" s="230" t="s">
        <v>487</v>
      </c>
      <c r="H1174" s="230" t="s">
        <v>67</v>
      </c>
      <c r="I1174" s="230" t="s">
        <v>616</v>
      </c>
      <c r="J1174" s="231">
        <v>71</v>
      </c>
      <c r="K1174" s="230" t="s">
        <v>1058</v>
      </c>
      <c r="L1174" s="230">
        <v>55542506</v>
      </c>
      <c r="M1174" s="232">
        <v>26531</v>
      </c>
      <c r="N1174" s="230">
        <v>4</v>
      </c>
      <c r="O1174" s="163">
        <f t="shared" si="103"/>
        <v>0</v>
      </c>
      <c r="P1174" s="163">
        <f t="shared" si="104"/>
        <v>0</v>
      </c>
      <c r="Q1174" s="112">
        <v>0</v>
      </c>
    </row>
    <row r="1175" spans="1:17" x14ac:dyDescent="0.25">
      <c r="A1175" s="166" t="str">
        <f t="shared" si="100"/>
        <v>SEURRE1</v>
      </c>
      <c r="B1175" s="163">
        <f t="shared" si="101"/>
        <v>1</v>
      </c>
      <c r="F1175" s="111" t="str">
        <f t="shared" si="102"/>
        <v>FSGT55536403</v>
      </c>
      <c r="G1175" s="230" t="s">
        <v>1124</v>
      </c>
      <c r="H1175" s="230" t="s">
        <v>24</v>
      </c>
      <c r="I1175" s="230" t="s">
        <v>608</v>
      </c>
      <c r="J1175" s="231">
        <v>71</v>
      </c>
      <c r="K1175" s="230" t="s">
        <v>1058</v>
      </c>
      <c r="L1175" s="230">
        <v>55536403</v>
      </c>
      <c r="M1175" s="232">
        <v>16627</v>
      </c>
      <c r="N1175" s="230">
        <v>6</v>
      </c>
      <c r="O1175" s="163">
        <f t="shared" si="103"/>
        <v>0</v>
      </c>
      <c r="P1175" s="163">
        <f t="shared" si="104"/>
        <v>0</v>
      </c>
      <c r="Q1175" s="112">
        <v>0</v>
      </c>
    </row>
    <row r="1176" spans="1:17" x14ac:dyDescent="0.25">
      <c r="A1176" s="166" t="str">
        <f t="shared" si="100"/>
        <v>SIDOTI1</v>
      </c>
      <c r="B1176" s="163">
        <f t="shared" si="101"/>
        <v>1</v>
      </c>
      <c r="F1176" s="111" t="str">
        <f t="shared" si="102"/>
        <v>FSGT484444</v>
      </c>
      <c r="G1176" s="230" t="s">
        <v>1011</v>
      </c>
      <c r="H1176" s="230" t="s">
        <v>95</v>
      </c>
      <c r="I1176" s="230" t="s">
        <v>618</v>
      </c>
      <c r="J1176" s="231">
        <v>71</v>
      </c>
      <c r="K1176" s="230" t="s">
        <v>1058</v>
      </c>
      <c r="L1176" s="230">
        <v>484444</v>
      </c>
      <c r="M1176" s="232">
        <v>21558</v>
      </c>
      <c r="N1176" s="230">
        <v>6</v>
      </c>
      <c r="O1176" s="163">
        <f t="shared" si="103"/>
        <v>0</v>
      </c>
      <c r="P1176" s="163">
        <f t="shared" si="104"/>
        <v>0</v>
      </c>
      <c r="Q1176" s="112">
        <v>0</v>
      </c>
    </row>
    <row r="1177" spans="1:17" x14ac:dyDescent="0.25">
      <c r="A1177" s="166" t="str">
        <f t="shared" si="100"/>
        <v>SIVIGNON1</v>
      </c>
      <c r="B1177" s="163">
        <f t="shared" si="101"/>
        <v>1</v>
      </c>
      <c r="F1177" s="111" t="str">
        <f t="shared" si="102"/>
        <v>FSGT229251</v>
      </c>
      <c r="G1177" s="230" t="s">
        <v>1012</v>
      </c>
      <c r="H1177" s="230" t="s">
        <v>138</v>
      </c>
      <c r="I1177" s="230" t="s">
        <v>641</v>
      </c>
      <c r="J1177" s="231">
        <v>71</v>
      </c>
      <c r="K1177" s="230" t="s">
        <v>1058</v>
      </c>
      <c r="L1177" s="230">
        <v>229251</v>
      </c>
      <c r="M1177" s="232">
        <v>21953</v>
      </c>
      <c r="N1177" s="230">
        <v>4</v>
      </c>
      <c r="O1177" s="163">
        <f t="shared" si="103"/>
        <v>0</v>
      </c>
      <c r="P1177" s="163">
        <f t="shared" si="104"/>
        <v>0</v>
      </c>
      <c r="Q1177" s="112">
        <v>0</v>
      </c>
    </row>
    <row r="1178" spans="1:17" x14ac:dyDescent="0.25">
      <c r="A1178" s="166" t="str">
        <f t="shared" si="100"/>
        <v>SPOHR1</v>
      </c>
      <c r="B1178" s="163">
        <f t="shared" si="101"/>
        <v>1</v>
      </c>
      <c r="F1178" s="111" t="str">
        <f t="shared" si="102"/>
        <v>FSGT363909</v>
      </c>
      <c r="G1178" s="230" t="s">
        <v>1725</v>
      </c>
      <c r="H1178" s="230" t="s">
        <v>1782</v>
      </c>
      <c r="I1178" s="230" t="s">
        <v>641</v>
      </c>
      <c r="J1178" s="231">
        <v>71</v>
      </c>
      <c r="K1178" s="230" t="s">
        <v>1058</v>
      </c>
      <c r="L1178" s="230">
        <v>363909</v>
      </c>
      <c r="M1178" s="232">
        <v>35798</v>
      </c>
      <c r="N1178" s="230">
        <v>4</v>
      </c>
      <c r="O1178" s="163">
        <f t="shared" si="103"/>
        <v>0</v>
      </c>
      <c r="P1178" s="163">
        <f t="shared" si="104"/>
        <v>0</v>
      </c>
      <c r="Q1178" s="112">
        <v>0</v>
      </c>
    </row>
    <row r="1179" spans="1:17" x14ac:dyDescent="0.25">
      <c r="A1179" s="166" t="str">
        <f t="shared" si="100"/>
        <v>SPOHR2</v>
      </c>
      <c r="B1179" s="163">
        <f t="shared" si="101"/>
        <v>2</v>
      </c>
      <c r="F1179" s="111" t="str">
        <f t="shared" si="102"/>
        <v>FSGT369409</v>
      </c>
      <c r="G1179" s="230" t="s">
        <v>1725</v>
      </c>
      <c r="H1179" s="230" t="s">
        <v>180</v>
      </c>
      <c r="I1179" s="230" t="s">
        <v>641</v>
      </c>
      <c r="J1179" s="231">
        <v>71</v>
      </c>
      <c r="K1179" s="230" t="s">
        <v>1058</v>
      </c>
      <c r="L1179" s="230">
        <v>369409</v>
      </c>
      <c r="M1179" s="232">
        <v>25158</v>
      </c>
      <c r="N1179" s="230">
        <v>3</v>
      </c>
      <c r="O1179" s="163">
        <f t="shared" si="103"/>
        <v>0</v>
      </c>
      <c r="P1179" s="163">
        <f t="shared" si="104"/>
        <v>0</v>
      </c>
      <c r="Q1179" s="112">
        <v>0</v>
      </c>
    </row>
    <row r="1180" spans="1:17" x14ac:dyDescent="0.25">
      <c r="A1180" s="166" t="str">
        <f t="shared" si="100"/>
        <v>SPOHR3</v>
      </c>
      <c r="B1180" s="163">
        <f t="shared" si="101"/>
        <v>3</v>
      </c>
      <c r="F1180" s="111" t="str">
        <f t="shared" si="102"/>
        <v>FSGT363908</v>
      </c>
      <c r="G1180" s="230" t="s">
        <v>1725</v>
      </c>
      <c r="H1180" s="230" t="s">
        <v>1013</v>
      </c>
      <c r="I1180" s="230" t="s">
        <v>641</v>
      </c>
      <c r="J1180" s="231">
        <v>71</v>
      </c>
      <c r="K1180" s="230" t="s">
        <v>1058</v>
      </c>
      <c r="L1180" s="230">
        <v>363908</v>
      </c>
      <c r="M1180" s="232">
        <v>26601</v>
      </c>
      <c r="N1180" s="230" t="s">
        <v>14</v>
      </c>
      <c r="O1180" s="163" t="str">
        <f t="shared" si="103"/>
        <v>F</v>
      </c>
      <c r="P1180" s="163">
        <f t="shared" si="104"/>
        <v>0</v>
      </c>
      <c r="Q1180" s="112">
        <v>0</v>
      </c>
    </row>
    <row r="1181" spans="1:17" x14ac:dyDescent="0.25">
      <c r="A1181" s="166" t="str">
        <f t="shared" ref="A1181:A1237" si="105">CONCATENATE(G1181,B1181)</f>
        <v>SPOHR 1</v>
      </c>
      <c r="B1181" s="163">
        <f t="shared" si="101"/>
        <v>1</v>
      </c>
      <c r="F1181" s="111" t="str">
        <f t="shared" si="102"/>
        <v>FSGT363910</v>
      </c>
      <c r="G1181" s="230" t="s">
        <v>1809</v>
      </c>
      <c r="H1181" s="230" t="s">
        <v>1810</v>
      </c>
      <c r="I1181" s="230" t="s">
        <v>641</v>
      </c>
      <c r="J1181" s="231">
        <v>71</v>
      </c>
      <c r="K1181" s="230" t="s">
        <v>1058</v>
      </c>
      <c r="L1181" s="230">
        <v>363910</v>
      </c>
      <c r="M1181" s="232">
        <v>36447</v>
      </c>
      <c r="N1181" s="230">
        <v>5</v>
      </c>
      <c r="O1181" s="163">
        <f t="shared" si="103"/>
        <v>0</v>
      </c>
      <c r="P1181" s="163">
        <f t="shared" si="104"/>
        <v>0</v>
      </c>
      <c r="Q1181" s="112">
        <v>0</v>
      </c>
    </row>
    <row r="1182" spans="1:17" x14ac:dyDescent="0.25">
      <c r="A1182" s="166" t="str">
        <f t="shared" si="105"/>
        <v>STIER1</v>
      </c>
      <c r="B1182" s="163">
        <f t="shared" si="101"/>
        <v>1</v>
      </c>
      <c r="F1182" s="111" t="str">
        <f t="shared" si="102"/>
        <v>FSGT311877</v>
      </c>
      <c r="G1182" s="230" t="s">
        <v>1125</v>
      </c>
      <c r="H1182" s="230" t="s">
        <v>180</v>
      </c>
      <c r="I1182" s="230" t="s">
        <v>621</v>
      </c>
      <c r="J1182" s="231">
        <v>71</v>
      </c>
      <c r="K1182" s="230" t="s">
        <v>1058</v>
      </c>
      <c r="L1182" s="230">
        <v>311877</v>
      </c>
      <c r="M1182" s="232">
        <v>35258</v>
      </c>
      <c r="N1182" s="230">
        <v>3</v>
      </c>
      <c r="O1182" s="163">
        <f t="shared" si="103"/>
        <v>0</v>
      </c>
      <c r="P1182" s="163">
        <f t="shared" si="104"/>
        <v>0</v>
      </c>
      <c r="Q1182" s="112">
        <v>0</v>
      </c>
    </row>
    <row r="1183" spans="1:17" x14ac:dyDescent="0.25">
      <c r="A1183" s="166" t="str">
        <f t="shared" si="105"/>
        <v>SUBSEQUE 1</v>
      </c>
      <c r="B1183" s="163">
        <f t="shared" si="101"/>
        <v>1</v>
      </c>
      <c r="F1183" s="111" t="str">
        <f t="shared" si="102"/>
        <v>FSGT55542504</v>
      </c>
      <c r="G1183" s="230" t="s">
        <v>1811</v>
      </c>
      <c r="H1183" s="230" t="s">
        <v>1812</v>
      </c>
      <c r="I1183" s="230" t="s">
        <v>616</v>
      </c>
      <c r="J1183" s="231">
        <v>71</v>
      </c>
      <c r="K1183" s="230" t="s">
        <v>1058</v>
      </c>
      <c r="L1183" s="230">
        <v>55542504</v>
      </c>
      <c r="M1183" s="232">
        <v>35915</v>
      </c>
      <c r="N1183" s="230">
        <v>4</v>
      </c>
      <c r="O1183" s="163">
        <f t="shared" si="103"/>
        <v>0</v>
      </c>
      <c r="P1183" s="163">
        <f t="shared" si="104"/>
        <v>0</v>
      </c>
      <c r="Q1183" s="112">
        <v>0</v>
      </c>
    </row>
    <row r="1184" spans="1:17" x14ac:dyDescent="0.25">
      <c r="A1184" s="166" t="str">
        <f t="shared" si="105"/>
        <v>SUEUR1</v>
      </c>
      <c r="B1184" s="163">
        <f t="shared" si="101"/>
        <v>1</v>
      </c>
      <c r="F1184" s="111" t="str">
        <f t="shared" si="102"/>
        <v>FSGT370634</v>
      </c>
      <c r="G1184" s="230" t="s">
        <v>1756</v>
      </c>
      <c r="H1184" s="230" t="s">
        <v>307</v>
      </c>
      <c r="I1184" s="230" t="s">
        <v>614</v>
      </c>
      <c r="J1184" s="231">
        <v>71</v>
      </c>
      <c r="K1184" s="230" t="s">
        <v>1058</v>
      </c>
      <c r="L1184" s="230">
        <v>370634</v>
      </c>
      <c r="M1184" s="232">
        <v>23957</v>
      </c>
      <c r="N1184" s="230">
        <v>3</v>
      </c>
      <c r="O1184" s="163">
        <f t="shared" si="103"/>
        <v>0</v>
      </c>
      <c r="P1184" s="163">
        <f t="shared" si="104"/>
        <v>0</v>
      </c>
      <c r="Q1184" s="112">
        <v>0</v>
      </c>
    </row>
    <row r="1185" spans="1:17" x14ac:dyDescent="0.25">
      <c r="A1185" s="166" t="str">
        <f t="shared" si="105"/>
        <v>SUTTER1</v>
      </c>
      <c r="B1185" s="163">
        <f t="shared" si="101"/>
        <v>1</v>
      </c>
      <c r="F1185" s="111" t="str">
        <f t="shared" si="102"/>
        <v>FSGT375532</v>
      </c>
      <c r="G1185" s="230" t="s">
        <v>1126</v>
      </c>
      <c r="H1185" s="230" t="s">
        <v>27</v>
      </c>
      <c r="I1185" s="230" t="s">
        <v>618</v>
      </c>
      <c r="J1185" s="231">
        <v>71</v>
      </c>
      <c r="K1185" s="230" t="s">
        <v>1058</v>
      </c>
      <c r="L1185" s="230">
        <v>375532</v>
      </c>
      <c r="M1185" s="232">
        <v>22774</v>
      </c>
      <c r="N1185" s="230">
        <v>5</v>
      </c>
      <c r="O1185" s="163">
        <f t="shared" si="103"/>
        <v>0</v>
      </c>
      <c r="P1185" s="163">
        <f t="shared" si="104"/>
        <v>0</v>
      </c>
      <c r="Q1185" s="112">
        <v>0</v>
      </c>
    </row>
    <row r="1186" spans="1:17" x14ac:dyDescent="0.25">
      <c r="A1186" s="166" t="str">
        <f t="shared" si="105"/>
        <v>SYRE1</v>
      </c>
      <c r="B1186" s="163">
        <f t="shared" si="101"/>
        <v>1</v>
      </c>
      <c r="F1186" s="111" t="str">
        <f t="shared" si="102"/>
        <v>FSGT227357</v>
      </c>
      <c r="G1186" s="230" t="s">
        <v>1572</v>
      </c>
      <c r="H1186" s="230" t="s">
        <v>61</v>
      </c>
      <c r="I1186" s="230" t="s">
        <v>1387</v>
      </c>
      <c r="J1186" s="231">
        <v>71</v>
      </c>
      <c r="K1186" s="230" t="s">
        <v>1058</v>
      </c>
      <c r="L1186" s="230">
        <v>227357</v>
      </c>
      <c r="M1186" s="232">
        <v>20581</v>
      </c>
      <c r="N1186" s="230">
        <v>5</v>
      </c>
      <c r="O1186" s="163">
        <f t="shared" si="103"/>
        <v>0</v>
      </c>
      <c r="P1186" s="163">
        <f t="shared" si="104"/>
        <v>0</v>
      </c>
      <c r="Q1186" s="112">
        <v>0</v>
      </c>
    </row>
    <row r="1187" spans="1:17" x14ac:dyDescent="0.25">
      <c r="A1187" s="166" t="str">
        <f t="shared" si="105"/>
        <v>TABARY1</v>
      </c>
      <c r="B1187" s="163">
        <f t="shared" si="101"/>
        <v>1</v>
      </c>
      <c r="F1187" s="111" t="str">
        <f t="shared" si="102"/>
        <v>FSGT230032</v>
      </c>
      <c r="G1187" s="230" t="s">
        <v>1014</v>
      </c>
      <c r="H1187" s="230" t="s">
        <v>887</v>
      </c>
      <c r="I1187" s="230" t="s">
        <v>678</v>
      </c>
      <c r="J1187" s="231">
        <v>71</v>
      </c>
      <c r="K1187" s="230" t="s">
        <v>1058</v>
      </c>
      <c r="L1187" s="230">
        <v>230032</v>
      </c>
      <c r="M1187" s="232">
        <v>17316</v>
      </c>
      <c r="N1187" s="230" t="s">
        <v>14</v>
      </c>
      <c r="O1187" s="163" t="str">
        <f t="shared" si="103"/>
        <v>F</v>
      </c>
      <c r="P1187" s="163">
        <f t="shared" si="104"/>
        <v>0</v>
      </c>
      <c r="Q1187" s="112">
        <v>0</v>
      </c>
    </row>
    <row r="1188" spans="1:17" x14ac:dyDescent="0.25">
      <c r="A1188" s="166" t="str">
        <f t="shared" si="105"/>
        <v>TALMARD1</v>
      </c>
      <c r="B1188" s="163">
        <f t="shared" si="101"/>
        <v>1</v>
      </c>
      <c r="F1188" s="111" t="str">
        <f t="shared" si="102"/>
        <v>FSGT229883</v>
      </c>
      <c r="G1188" s="230" t="s">
        <v>1015</v>
      </c>
      <c r="H1188" s="230" t="s">
        <v>957</v>
      </c>
      <c r="I1188" s="230" t="s">
        <v>624</v>
      </c>
      <c r="J1188" s="231">
        <v>71</v>
      </c>
      <c r="K1188" s="230" t="s">
        <v>1058</v>
      </c>
      <c r="L1188" s="230">
        <v>229883</v>
      </c>
      <c r="M1188" s="232">
        <v>27246</v>
      </c>
      <c r="N1188" s="230">
        <v>3</v>
      </c>
      <c r="O1188" s="163">
        <f t="shared" si="103"/>
        <v>0</v>
      </c>
      <c r="P1188" s="163">
        <f t="shared" si="104"/>
        <v>0</v>
      </c>
      <c r="Q1188" s="112">
        <v>0</v>
      </c>
    </row>
    <row r="1189" spans="1:17" x14ac:dyDescent="0.25">
      <c r="A1189" s="166" t="str">
        <f t="shared" si="105"/>
        <v>TALPIN1</v>
      </c>
      <c r="B1189" s="163">
        <f t="shared" si="101"/>
        <v>1</v>
      </c>
      <c r="F1189" s="111" t="str">
        <f t="shared" si="102"/>
        <v>FSGT55310</v>
      </c>
      <c r="G1189" s="230" t="s">
        <v>1016</v>
      </c>
      <c r="H1189" s="230" t="s">
        <v>347</v>
      </c>
      <c r="I1189" s="230" t="s">
        <v>608</v>
      </c>
      <c r="J1189" s="231">
        <v>71</v>
      </c>
      <c r="K1189" s="230" t="s">
        <v>1058</v>
      </c>
      <c r="L1189" s="230">
        <v>55310</v>
      </c>
      <c r="M1189" s="232">
        <v>19351</v>
      </c>
      <c r="N1189" s="230">
        <v>6</v>
      </c>
      <c r="O1189" s="163">
        <f t="shared" si="103"/>
        <v>0</v>
      </c>
      <c r="P1189" s="163">
        <f t="shared" si="104"/>
        <v>0</v>
      </c>
      <c r="Q1189" s="112">
        <v>0</v>
      </c>
    </row>
    <row r="1190" spans="1:17" x14ac:dyDescent="0.25">
      <c r="A1190" s="166" t="str">
        <f t="shared" si="105"/>
        <v>TATRAUX1</v>
      </c>
      <c r="B1190" s="163">
        <f t="shared" si="101"/>
        <v>1</v>
      </c>
      <c r="F1190" s="111" t="str">
        <f t="shared" si="102"/>
        <v>FSGT424092</v>
      </c>
      <c r="G1190" s="230" t="s">
        <v>1017</v>
      </c>
      <c r="H1190" s="230" t="s">
        <v>166</v>
      </c>
      <c r="I1190" s="230" t="s">
        <v>678</v>
      </c>
      <c r="J1190" s="231">
        <v>71</v>
      </c>
      <c r="K1190" s="230" t="s">
        <v>1058</v>
      </c>
      <c r="L1190" s="230">
        <v>424092</v>
      </c>
      <c r="M1190" s="232">
        <v>18491</v>
      </c>
      <c r="N1190" s="230">
        <v>6</v>
      </c>
      <c r="O1190" s="163">
        <f t="shared" si="103"/>
        <v>0</v>
      </c>
      <c r="P1190" s="163">
        <f t="shared" si="104"/>
        <v>0</v>
      </c>
      <c r="Q1190" s="112">
        <v>0</v>
      </c>
    </row>
    <row r="1191" spans="1:17" x14ac:dyDescent="0.25">
      <c r="A1191" s="166" t="str">
        <f t="shared" si="105"/>
        <v>TERME1</v>
      </c>
      <c r="B1191" s="163">
        <f t="shared" si="101"/>
        <v>1</v>
      </c>
      <c r="F1191" s="111" t="str">
        <f t="shared" si="102"/>
        <v>FSGT55479070</v>
      </c>
      <c r="G1191" s="230" t="s">
        <v>1018</v>
      </c>
      <c r="H1191" s="230" t="s">
        <v>33</v>
      </c>
      <c r="I1191" s="230" t="s">
        <v>605</v>
      </c>
      <c r="J1191" s="231">
        <v>71</v>
      </c>
      <c r="K1191" s="230" t="s">
        <v>1058</v>
      </c>
      <c r="L1191" s="230">
        <v>55479070</v>
      </c>
      <c r="M1191" s="232">
        <v>16011</v>
      </c>
      <c r="N1191" s="230">
        <v>6</v>
      </c>
      <c r="O1191" s="163">
        <f t="shared" si="103"/>
        <v>0</v>
      </c>
      <c r="P1191" s="163">
        <f t="shared" si="104"/>
        <v>0</v>
      </c>
      <c r="Q1191" s="112">
        <v>0</v>
      </c>
    </row>
    <row r="1192" spans="1:17" x14ac:dyDescent="0.25">
      <c r="A1192" s="166" t="str">
        <f t="shared" si="105"/>
        <v>TERVILLE1</v>
      </c>
      <c r="B1192" s="163">
        <f t="shared" si="101"/>
        <v>1</v>
      </c>
      <c r="F1192" s="111" t="str">
        <f t="shared" si="102"/>
        <v>FSGT483093</v>
      </c>
      <c r="G1192" s="230" t="s">
        <v>1019</v>
      </c>
      <c r="H1192" s="230" t="s">
        <v>139</v>
      </c>
      <c r="I1192" s="230" t="s">
        <v>1020</v>
      </c>
      <c r="J1192" s="231">
        <v>71</v>
      </c>
      <c r="K1192" s="230" t="s">
        <v>1058</v>
      </c>
      <c r="L1192" s="230">
        <v>483093</v>
      </c>
      <c r="M1192" s="232">
        <v>20506</v>
      </c>
      <c r="N1192" s="230">
        <v>5</v>
      </c>
      <c r="O1192" s="163">
        <f t="shared" si="103"/>
        <v>0</v>
      </c>
      <c r="P1192" s="163">
        <f t="shared" si="104"/>
        <v>0</v>
      </c>
      <c r="Q1192" s="112">
        <v>0</v>
      </c>
    </row>
    <row r="1193" spans="1:17" x14ac:dyDescent="0.25">
      <c r="A1193" s="166" t="str">
        <f t="shared" si="105"/>
        <v>TESSIER1</v>
      </c>
      <c r="B1193" s="163">
        <f t="shared" si="101"/>
        <v>1</v>
      </c>
      <c r="F1193" s="111" t="str">
        <f t="shared" si="102"/>
        <v>FSGT301591</v>
      </c>
      <c r="G1193" s="230" t="s">
        <v>1683</v>
      </c>
      <c r="H1193" s="230" t="s">
        <v>664</v>
      </c>
      <c r="I1193" s="230" t="s">
        <v>678</v>
      </c>
      <c r="J1193" s="231">
        <v>71</v>
      </c>
      <c r="K1193" s="230" t="s">
        <v>1058</v>
      </c>
      <c r="L1193" s="230">
        <v>301591</v>
      </c>
      <c r="M1193" s="232">
        <v>23783</v>
      </c>
      <c r="N1193" s="230" t="s">
        <v>14</v>
      </c>
      <c r="O1193" s="163" t="str">
        <f t="shared" si="103"/>
        <v>F</v>
      </c>
      <c r="P1193" s="163">
        <f t="shared" si="104"/>
        <v>0</v>
      </c>
      <c r="Q1193" s="112">
        <v>0</v>
      </c>
    </row>
    <row r="1194" spans="1:17" x14ac:dyDescent="0.25">
      <c r="A1194" s="166" t="str">
        <f t="shared" si="105"/>
        <v>TEUBEN1</v>
      </c>
      <c r="B1194" s="163">
        <f t="shared" si="101"/>
        <v>1</v>
      </c>
      <c r="F1194" s="111" t="str">
        <f t="shared" si="102"/>
        <v>FSGT482644</v>
      </c>
      <c r="G1194" s="230" t="s">
        <v>1021</v>
      </c>
      <c r="H1194" s="230" t="s">
        <v>1022</v>
      </c>
      <c r="I1194" s="230" t="s">
        <v>608</v>
      </c>
      <c r="J1194" s="231">
        <v>71</v>
      </c>
      <c r="K1194" s="230" t="s">
        <v>1058</v>
      </c>
      <c r="L1194" s="230">
        <v>482644</v>
      </c>
      <c r="M1194" s="232">
        <v>15437</v>
      </c>
      <c r="N1194" s="230">
        <v>6</v>
      </c>
      <c r="O1194" s="163">
        <f t="shared" si="103"/>
        <v>0</v>
      </c>
      <c r="P1194" s="163">
        <f t="shared" si="104"/>
        <v>0</v>
      </c>
      <c r="Q1194" s="112">
        <v>0</v>
      </c>
    </row>
    <row r="1195" spans="1:17" x14ac:dyDescent="0.25">
      <c r="A1195" s="166" t="str">
        <f t="shared" si="105"/>
        <v>THEVENAUX1</v>
      </c>
      <c r="B1195" s="163">
        <f t="shared" si="101"/>
        <v>1</v>
      </c>
      <c r="F1195" s="111" t="str">
        <f t="shared" si="102"/>
        <v>FSGT482840</v>
      </c>
      <c r="G1195" s="230" t="s">
        <v>1023</v>
      </c>
      <c r="H1195" s="230" t="s">
        <v>1024</v>
      </c>
      <c r="I1195" s="230" t="s">
        <v>614</v>
      </c>
      <c r="J1195" s="231">
        <v>71</v>
      </c>
      <c r="K1195" s="230" t="s">
        <v>1058</v>
      </c>
      <c r="L1195" s="230">
        <v>482840</v>
      </c>
      <c r="M1195" s="232">
        <v>24931</v>
      </c>
      <c r="N1195" s="230">
        <v>5</v>
      </c>
      <c r="O1195" s="163">
        <f t="shared" si="103"/>
        <v>0</v>
      </c>
      <c r="P1195" s="163">
        <f t="shared" si="104"/>
        <v>0</v>
      </c>
      <c r="Q1195" s="112">
        <v>0</v>
      </c>
    </row>
    <row r="1196" spans="1:17" x14ac:dyDescent="0.25">
      <c r="A1196" s="166" t="str">
        <f t="shared" si="105"/>
        <v>THEVENET1</v>
      </c>
      <c r="B1196" s="163">
        <f t="shared" si="101"/>
        <v>1</v>
      </c>
      <c r="F1196" s="111" t="str">
        <f t="shared" si="102"/>
        <v>FSGT303815</v>
      </c>
      <c r="G1196" s="230" t="s">
        <v>1573</v>
      </c>
      <c r="H1196" s="230" t="s">
        <v>61</v>
      </c>
      <c r="I1196" s="230" t="s">
        <v>616</v>
      </c>
      <c r="J1196" s="231">
        <v>71</v>
      </c>
      <c r="K1196" s="230" t="s">
        <v>1058</v>
      </c>
      <c r="L1196" s="230">
        <v>303815</v>
      </c>
      <c r="M1196" s="232">
        <v>23141</v>
      </c>
      <c r="N1196" s="230">
        <v>5</v>
      </c>
      <c r="O1196" s="163">
        <f t="shared" si="103"/>
        <v>0</v>
      </c>
      <c r="P1196" s="163">
        <f t="shared" si="104"/>
        <v>0</v>
      </c>
      <c r="Q1196" s="112">
        <v>0</v>
      </c>
    </row>
    <row r="1197" spans="1:17" x14ac:dyDescent="0.25">
      <c r="A1197" s="166" t="str">
        <f t="shared" si="105"/>
        <v>THIEBAULT1</v>
      </c>
      <c r="B1197" s="163">
        <f t="shared" si="101"/>
        <v>1</v>
      </c>
      <c r="F1197" s="111" t="str">
        <f t="shared" si="102"/>
        <v>FSGT167320</v>
      </c>
      <c r="G1197" s="230" t="s">
        <v>1025</v>
      </c>
      <c r="H1197" s="230" t="s">
        <v>209</v>
      </c>
      <c r="I1197" s="230" t="s">
        <v>621</v>
      </c>
      <c r="J1197" s="231">
        <v>71</v>
      </c>
      <c r="K1197" s="230" t="s">
        <v>1058</v>
      </c>
      <c r="L1197" s="230">
        <v>167320</v>
      </c>
      <c r="M1197" s="232">
        <v>19857</v>
      </c>
      <c r="N1197" s="230">
        <v>6</v>
      </c>
      <c r="O1197" s="163">
        <f t="shared" si="103"/>
        <v>0</v>
      </c>
      <c r="P1197" s="163">
        <f t="shared" si="104"/>
        <v>0</v>
      </c>
      <c r="Q1197" s="112">
        <v>0</v>
      </c>
    </row>
    <row r="1198" spans="1:17" x14ac:dyDescent="0.25">
      <c r="A1198" s="166" t="str">
        <f t="shared" si="105"/>
        <v>THIEBAULT2</v>
      </c>
      <c r="B1198" s="163">
        <f t="shared" si="101"/>
        <v>2</v>
      </c>
      <c r="F1198" s="111" t="str">
        <f t="shared" si="102"/>
        <v>FSGT231247</v>
      </c>
      <c r="G1198" s="230" t="s">
        <v>1025</v>
      </c>
      <c r="H1198" s="230" t="s">
        <v>1026</v>
      </c>
      <c r="I1198" s="230" t="s">
        <v>621</v>
      </c>
      <c r="J1198" s="231">
        <v>71</v>
      </c>
      <c r="K1198" s="230" t="s">
        <v>1058</v>
      </c>
      <c r="L1198" s="230">
        <v>231247</v>
      </c>
      <c r="M1198" s="232">
        <v>19986</v>
      </c>
      <c r="N1198" s="230" t="s">
        <v>14</v>
      </c>
      <c r="O1198" s="163" t="str">
        <f t="shared" si="103"/>
        <v>F</v>
      </c>
      <c r="P1198" s="163">
        <f t="shared" si="104"/>
        <v>0</v>
      </c>
      <c r="Q1198" s="112">
        <v>0</v>
      </c>
    </row>
    <row r="1199" spans="1:17" x14ac:dyDescent="0.25">
      <c r="A1199" s="166" t="str">
        <f t="shared" si="105"/>
        <v>THIERRY1</v>
      </c>
      <c r="B1199" s="163">
        <f t="shared" si="101"/>
        <v>1</v>
      </c>
      <c r="F1199" s="111" t="str">
        <f t="shared" si="102"/>
        <v>FSGT485406</v>
      </c>
      <c r="G1199" s="230" t="s">
        <v>1027</v>
      </c>
      <c r="H1199" s="230" t="s">
        <v>402</v>
      </c>
      <c r="I1199" s="230" t="s">
        <v>628</v>
      </c>
      <c r="J1199" s="231">
        <v>71</v>
      </c>
      <c r="K1199" s="230" t="s">
        <v>1058</v>
      </c>
      <c r="L1199" s="230">
        <v>485406</v>
      </c>
      <c r="M1199" s="232">
        <v>26171</v>
      </c>
      <c r="N1199" s="230">
        <v>3</v>
      </c>
      <c r="O1199" s="163">
        <f t="shared" si="103"/>
        <v>0</v>
      </c>
      <c r="P1199" s="163">
        <f t="shared" si="104"/>
        <v>0</v>
      </c>
      <c r="Q1199" s="112">
        <v>0</v>
      </c>
    </row>
    <row r="1200" spans="1:17" x14ac:dyDescent="0.25">
      <c r="A1200" s="166" t="str">
        <f t="shared" si="105"/>
        <v>THIMON1</v>
      </c>
      <c r="B1200" s="163">
        <f t="shared" si="101"/>
        <v>1</v>
      </c>
      <c r="F1200" s="111" t="str">
        <f t="shared" si="102"/>
        <v>FSGT227996</v>
      </c>
      <c r="G1200" s="230" t="s">
        <v>1028</v>
      </c>
      <c r="H1200" s="230" t="s">
        <v>185</v>
      </c>
      <c r="I1200" s="230" t="s">
        <v>679</v>
      </c>
      <c r="J1200" s="231">
        <v>71</v>
      </c>
      <c r="K1200" s="230" t="s">
        <v>1058</v>
      </c>
      <c r="L1200" s="230">
        <v>227996</v>
      </c>
      <c r="M1200" s="232">
        <v>22336</v>
      </c>
      <c r="N1200" s="230">
        <v>2</v>
      </c>
      <c r="O1200" s="163">
        <f t="shared" si="103"/>
        <v>0</v>
      </c>
      <c r="P1200" s="163">
        <f t="shared" si="104"/>
        <v>0</v>
      </c>
      <c r="Q1200" s="112">
        <v>0</v>
      </c>
    </row>
    <row r="1201" spans="1:17" x14ac:dyDescent="0.25">
      <c r="A1201" s="166" t="str">
        <f t="shared" si="105"/>
        <v>THIVELET1</v>
      </c>
      <c r="B1201" s="163">
        <f t="shared" si="101"/>
        <v>1</v>
      </c>
      <c r="F1201" s="111" t="str">
        <f t="shared" si="102"/>
        <v>FSGT229416</v>
      </c>
      <c r="G1201" s="230" t="s">
        <v>1029</v>
      </c>
      <c r="H1201" s="230" t="s">
        <v>33</v>
      </c>
      <c r="I1201" s="230" t="s">
        <v>711</v>
      </c>
      <c r="J1201" s="231">
        <v>71</v>
      </c>
      <c r="K1201" s="230" t="s">
        <v>1058</v>
      </c>
      <c r="L1201" s="230">
        <v>229416</v>
      </c>
      <c r="M1201" s="230">
        <v>18426</v>
      </c>
      <c r="N1201" s="230">
        <v>4</v>
      </c>
      <c r="O1201" s="163">
        <f t="shared" si="103"/>
        <v>0</v>
      </c>
      <c r="P1201" s="163">
        <f t="shared" si="104"/>
        <v>0</v>
      </c>
      <c r="Q1201" s="112">
        <v>0</v>
      </c>
    </row>
    <row r="1202" spans="1:17" x14ac:dyDescent="0.25">
      <c r="A1202" s="166" t="str">
        <f t="shared" si="105"/>
        <v>THIVENT1</v>
      </c>
      <c r="B1202" s="163">
        <f t="shared" si="101"/>
        <v>1</v>
      </c>
      <c r="F1202" s="111" t="str">
        <f t="shared" si="102"/>
        <v>FSGT55585149</v>
      </c>
      <c r="G1202" s="230" t="s">
        <v>1127</v>
      </c>
      <c r="H1202" s="230" t="s">
        <v>61</v>
      </c>
      <c r="I1202" s="230" t="s">
        <v>639</v>
      </c>
      <c r="J1202" s="231">
        <v>71</v>
      </c>
      <c r="K1202" s="230" t="s">
        <v>1058</v>
      </c>
      <c r="L1202" s="230">
        <v>55585149</v>
      </c>
      <c r="M1202" s="230">
        <v>19615</v>
      </c>
      <c r="N1202" s="230">
        <v>4</v>
      </c>
      <c r="O1202" s="163">
        <f t="shared" si="103"/>
        <v>0</v>
      </c>
      <c r="P1202" s="163">
        <f t="shared" si="104"/>
        <v>0</v>
      </c>
      <c r="Q1202" s="112">
        <v>0</v>
      </c>
    </row>
    <row r="1203" spans="1:17" x14ac:dyDescent="0.25">
      <c r="A1203" s="166" t="str">
        <f t="shared" si="105"/>
        <v>TILLIER1</v>
      </c>
      <c r="B1203" s="163">
        <f t="shared" si="101"/>
        <v>1</v>
      </c>
      <c r="F1203" s="111" t="str">
        <f t="shared" si="102"/>
        <v>FSGT372099</v>
      </c>
      <c r="G1203" s="230" t="s">
        <v>1030</v>
      </c>
      <c r="H1203" s="230" t="s">
        <v>220</v>
      </c>
      <c r="I1203" s="230" t="s">
        <v>641</v>
      </c>
      <c r="J1203" s="231">
        <v>71</v>
      </c>
      <c r="K1203" s="230" t="s">
        <v>1058</v>
      </c>
      <c r="L1203" s="230">
        <v>372099</v>
      </c>
      <c r="M1203" s="230">
        <v>35677</v>
      </c>
      <c r="N1203" s="230">
        <v>5</v>
      </c>
      <c r="O1203" s="163">
        <f t="shared" si="103"/>
        <v>0</v>
      </c>
      <c r="P1203" s="163">
        <f t="shared" si="104"/>
        <v>0</v>
      </c>
      <c r="Q1203" s="112">
        <v>0</v>
      </c>
    </row>
    <row r="1204" spans="1:17" x14ac:dyDescent="0.25">
      <c r="A1204" s="166" t="str">
        <f t="shared" si="105"/>
        <v>TISSOT1</v>
      </c>
      <c r="B1204" s="163">
        <f t="shared" si="101"/>
        <v>1</v>
      </c>
      <c r="F1204" s="111" t="str">
        <f t="shared" si="102"/>
        <v>FSGT229884</v>
      </c>
      <c r="G1204" s="230" t="s">
        <v>1031</v>
      </c>
      <c r="H1204" s="230" t="s">
        <v>113</v>
      </c>
      <c r="I1204" s="230" t="s">
        <v>624</v>
      </c>
      <c r="J1204" s="231">
        <v>71</v>
      </c>
      <c r="K1204" s="230" t="s">
        <v>1058</v>
      </c>
      <c r="L1204" s="230">
        <v>229884</v>
      </c>
      <c r="M1204" s="230">
        <v>18378</v>
      </c>
      <c r="N1204" s="230">
        <v>5</v>
      </c>
      <c r="O1204" s="163">
        <f t="shared" si="103"/>
        <v>0</v>
      </c>
      <c r="P1204" s="163">
        <f t="shared" si="104"/>
        <v>0</v>
      </c>
      <c r="Q1204" s="112">
        <v>0</v>
      </c>
    </row>
    <row r="1205" spans="1:17" x14ac:dyDescent="0.25">
      <c r="A1205" s="166" t="str">
        <f t="shared" si="105"/>
        <v>TONNEAU1</v>
      </c>
      <c r="B1205" s="163">
        <f t="shared" si="101"/>
        <v>1</v>
      </c>
      <c r="F1205" s="111" t="str">
        <f t="shared" si="102"/>
        <v>FSGT230660</v>
      </c>
      <c r="G1205" s="115" t="s">
        <v>1032</v>
      </c>
      <c r="H1205" s="115" t="s">
        <v>202</v>
      </c>
      <c r="I1205" s="116" t="s">
        <v>624</v>
      </c>
      <c r="J1205" s="112">
        <v>71</v>
      </c>
      <c r="K1205" s="111" t="s">
        <v>1058</v>
      </c>
      <c r="L1205" s="163">
        <v>230660</v>
      </c>
      <c r="M1205" s="153">
        <v>20365</v>
      </c>
      <c r="N1205" s="115">
        <v>3</v>
      </c>
      <c r="O1205" s="163">
        <f t="shared" si="103"/>
        <v>0</v>
      </c>
      <c r="P1205" s="163">
        <f t="shared" si="104"/>
        <v>0</v>
      </c>
      <c r="Q1205" s="112">
        <v>0</v>
      </c>
    </row>
    <row r="1206" spans="1:17" x14ac:dyDescent="0.25">
      <c r="A1206" s="166" t="str">
        <f t="shared" si="105"/>
        <v>TOULA1</v>
      </c>
      <c r="B1206" s="163">
        <f t="shared" si="101"/>
        <v>1</v>
      </c>
      <c r="F1206" s="111" t="str">
        <f t="shared" si="102"/>
        <v>FSGT299699</v>
      </c>
      <c r="G1206" s="115" t="s">
        <v>1757</v>
      </c>
      <c r="H1206" s="115" t="s">
        <v>1758</v>
      </c>
      <c r="I1206" s="115" t="s">
        <v>608</v>
      </c>
      <c r="J1206" s="112">
        <v>71</v>
      </c>
      <c r="K1206" s="111" t="s">
        <v>1058</v>
      </c>
      <c r="L1206" s="163">
        <v>299699</v>
      </c>
      <c r="M1206" s="153">
        <v>22920</v>
      </c>
      <c r="N1206" s="115">
        <v>5</v>
      </c>
      <c r="O1206" s="163">
        <f t="shared" si="103"/>
        <v>0</v>
      </c>
      <c r="P1206" s="163">
        <f t="shared" si="104"/>
        <v>0</v>
      </c>
      <c r="Q1206" s="112">
        <v>0</v>
      </c>
    </row>
    <row r="1207" spans="1:17" x14ac:dyDescent="0.25">
      <c r="A1207" s="166" t="str">
        <f t="shared" si="105"/>
        <v>TOURNIER1</v>
      </c>
      <c r="B1207" s="163">
        <f t="shared" si="101"/>
        <v>1</v>
      </c>
      <c r="F1207" s="111" t="str">
        <f t="shared" si="102"/>
        <v>FSGT55537148</v>
      </c>
      <c r="G1207" s="115" t="s">
        <v>1128</v>
      </c>
      <c r="H1207" s="115" t="s">
        <v>1129</v>
      </c>
      <c r="I1207" s="115" t="s">
        <v>711</v>
      </c>
      <c r="J1207" s="112">
        <v>71</v>
      </c>
      <c r="K1207" s="111" t="s">
        <v>1058</v>
      </c>
      <c r="L1207" s="163">
        <v>55537148</v>
      </c>
      <c r="M1207" s="153">
        <v>27276</v>
      </c>
      <c r="N1207" s="115">
        <v>4</v>
      </c>
      <c r="O1207" s="163">
        <f t="shared" si="103"/>
        <v>0</v>
      </c>
      <c r="P1207" s="163">
        <f t="shared" si="104"/>
        <v>0</v>
      </c>
      <c r="Q1207" s="112">
        <v>0</v>
      </c>
    </row>
    <row r="1208" spans="1:17" x14ac:dyDescent="0.25">
      <c r="A1208" s="166" t="str">
        <f t="shared" si="105"/>
        <v>TRANCHANT1</v>
      </c>
      <c r="B1208" s="163">
        <f t="shared" si="101"/>
        <v>1</v>
      </c>
      <c r="F1208" s="111" t="str">
        <f t="shared" si="102"/>
        <v>FSGT228791</v>
      </c>
      <c r="G1208" s="115" t="s">
        <v>1033</v>
      </c>
      <c r="H1208" s="115" t="s">
        <v>661</v>
      </c>
      <c r="I1208" s="115" t="s">
        <v>618</v>
      </c>
      <c r="J1208" s="112">
        <v>71</v>
      </c>
      <c r="K1208" s="111" t="s">
        <v>1058</v>
      </c>
      <c r="L1208" s="163">
        <v>228791</v>
      </c>
      <c r="M1208" s="153">
        <v>22257</v>
      </c>
      <c r="N1208" s="115" t="s">
        <v>14</v>
      </c>
      <c r="O1208" s="163" t="str">
        <f t="shared" si="103"/>
        <v>F</v>
      </c>
      <c r="P1208" s="163">
        <f t="shared" si="104"/>
        <v>0</v>
      </c>
      <c r="Q1208" s="112">
        <v>0</v>
      </c>
    </row>
    <row r="1209" spans="1:17" x14ac:dyDescent="0.25">
      <c r="A1209" s="166" t="str">
        <f t="shared" si="105"/>
        <v>TRANCHANT2</v>
      </c>
      <c r="B1209" s="163">
        <f t="shared" si="101"/>
        <v>2</v>
      </c>
      <c r="F1209" s="111" t="str">
        <f t="shared" si="102"/>
        <v>FSGT228792</v>
      </c>
      <c r="G1209" s="115" t="s">
        <v>1033</v>
      </c>
      <c r="H1209" s="115" t="s">
        <v>110</v>
      </c>
      <c r="I1209" s="115" t="s">
        <v>618</v>
      </c>
      <c r="J1209" s="112">
        <v>71</v>
      </c>
      <c r="K1209" s="111" t="s">
        <v>1058</v>
      </c>
      <c r="L1209" s="163">
        <v>228792</v>
      </c>
      <c r="M1209" s="153">
        <v>22199</v>
      </c>
      <c r="N1209" s="115">
        <v>4</v>
      </c>
      <c r="O1209" s="163">
        <f t="shared" si="103"/>
        <v>0</v>
      </c>
      <c r="P1209" s="163">
        <f t="shared" si="104"/>
        <v>0</v>
      </c>
      <c r="Q1209" s="112">
        <v>0</v>
      </c>
    </row>
    <row r="1210" spans="1:17" x14ac:dyDescent="0.25">
      <c r="A1210" s="166" t="str">
        <f t="shared" si="105"/>
        <v>TREMEAU1</v>
      </c>
      <c r="B1210" s="163">
        <f t="shared" si="101"/>
        <v>1</v>
      </c>
      <c r="F1210" s="111" t="str">
        <f t="shared" si="102"/>
        <v>FSGT361483</v>
      </c>
      <c r="G1210" s="115" t="s">
        <v>1130</v>
      </c>
      <c r="H1210" s="115" t="s">
        <v>171</v>
      </c>
      <c r="I1210" s="115" t="s">
        <v>678</v>
      </c>
      <c r="J1210" s="112">
        <v>71</v>
      </c>
      <c r="K1210" s="111" t="s">
        <v>1058</v>
      </c>
      <c r="L1210" s="163">
        <v>361483</v>
      </c>
      <c r="M1210" s="153">
        <v>24995</v>
      </c>
      <c r="N1210" s="115">
        <v>4</v>
      </c>
      <c r="O1210" s="163">
        <f t="shared" si="103"/>
        <v>0</v>
      </c>
      <c r="P1210" s="163">
        <f t="shared" si="104"/>
        <v>0</v>
      </c>
      <c r="Q1210" s="112">
        <v>0</v>
      </c>
    </row>
    <row r="1211" spans="1:17" x14ac:dyDescent="0.25">
      <c r="A1211" s="166" t="str">
        <f t="shared" si="105"/>
        <v>TREMEAUX1</v>
      </c>
      <c r="B1211" s="163">
        <f t="shared" si="101"/>
        <v>1</v>
      </c>
      <c r="F1211" s="111" t="str">
        <f t="shared" si="102"/>
        <v>FSGT306661</v>
      </c>
      <c r="G1211" s="115" t="s">
        <v>1034</v>
      </c>
      <c r="H1211" s="115" t="s">
        <v>138</v>
      </c>
      <c r="I1211" s="115" t="s">
        <v>632</v>
      </c>
      <c r="J1211" s="112">
        <v>71</v>
      </c>
      <c r="K1211" s="111" t="s">
        <v>1058</v>
      </c>
      <c r="L1211" s="163">
        <v>306661</v>
      </c>
      <c r="M1211" s="153">
        <v>23388</v>
      </c>
      <c r="N1211" s="115">
        <v>3</v>
      </c>
      <c r="O1211" s="163">
        <f t="shared" si="103"/>
        <v>0</v>
      </c>
      <c r="P1211" s="163">
        <f t="shared" si="104"/>
        <v>0</v>
      </c>
      <c r="Q1211" s="112">
        <v>0</v>
      </c>
    </row>
    <row r="1212" spans="1:17" x14ac:dyDescent="0.25">
      <c r="A1212" s="166" t="str">
        <f t="shared" si="105"/>
        <v>TROLAT1</v>
      </c>
      <c r="B1212" s="163">
        <f t="shared" si="101"/>
        <v>1</v>
      </c>
      <c r="F1212" s="111" t="str">
        <f t="shared" si="102"/>
        <v>FSGT487818</v>
      </c>
      <c r="G1212" s="115" t="s">
        <v>1035</v>
      </c>
      <c r="H1212" s="115" t="s">
        <v>524</v>
      </c>
      <c r="I1212" s="115" t="s">
        <v>678</v>
      </c>
      <c r="J1212" s="112">
        <v>71</v>
      </c>
      <c r="K1212" s="111" t="s">
        <v>1058</v>
      </c>
      <c r="L1212" s="163">
        <v>487818</v>
      </c>
      <c r="M1212" s="153">
        <v>37182</v>
      </c>
      <c r="N1212" s="115" t="s">
        <v>4</v>
      </c>
      <c r="O1212" s="163">
        <f t="shared" si="103"/>
        <v>0</v>
      </c>
      <c r="P1212" s="163" t="str">
        <f t="shared" si="104"/>
        <v>M</v>
      </c>
      <c r="Q1212" s="112">
        <v>0</v>
      </c>
    </row>
    <row r="1213" spans="1:17" x14ac:dyDescent="0.25">
      <c r="A1213" s="166" t="str">
        <f t="shared" si="105"/>
        <v>TROLAT2</v>
      </c>
      <c r="B1213" s="163">
        <f t="shared" si="101"/>
        <v>2</v>
      </c>
      <c r="F1213" s="111" t="str">
        <f t="shared" si="102"/>
        <v>FSGT485447</v>
      </c>
      <c r="G1213" s="115" t="s">
        <v>1035</v>
      </c>
      <c r="H1213" s="115" t="s">
        <v>18</v>
      </c>
      <c r="I1213" s="115" t="s">
        <v>678</v>
      </c>
      <c r="J1213" s="112">
        <v>71</v>
      </c>
      <c r="K1213" s="111" t="s">
        <v>1058</v>
      </c>
      <c r="L1213" s="163">
        <v>485447</v>
      </c>
      <c r="M1213" s="153">
        <v>26032</v>
      </c>
      <c r="N1213" s="115">
        <v>4</v>
      </c>
      <c r="O1213" s="163">
        <f t="shared" si="103"/>
        <v>0</v>
      </c>
      <c r="P1213" s="163">
        <f t="shared" si="104"/>
        <v>0</v>
      </c>
      <c r="Q1213" s="112">
        <v>0</v>
      </c>
    </row>
    <row r="1214" spans="1:17" x14ac:dyDescent="0.25">
      <c r="A1214" s="166" t="str">
        <f t="shared" si="105"/>
        <v>TROUILLET1</v>
      </c>
      <c r="B1214" s="163">
        <f t="shared" si="101"/>
        <v>1</v>
      </c>
      <c r="F1214" s="111" t="str">
        <f t="shared" si="102"/>
        <v>FSGT234959</v>
      </c>
      <c r="G1214" s="115" t="s">
        <v>1036</v>
      </c>
      <c r="H1214" s="115" t="s">
        <v>1037</v>
      </c>
      <c r="I1214" s="115" t="s">
        <v>618</v>
      </c>
      <c r="J1214" s="112">
        <v>71</v>
      </c>
      <c r="K1214" s="111" t="s">
        <v>1058</v>
      </c>
      <c r="L1214" s="163">
        <v>234959</v>
      </c>
      <c r="M1214" s="153">
        <v>19398</v>
      </c>
      <c r="N1214" s="115" t="s">
        <v>14</v>
      </c>
      <c r="O1214" s="163" t="str">
        <f t="shared" si="103"/>
        <v>F</v>
      </c>
      <c r="P1214" s="163">
        <f t="shared" si="104"/>
        <v>0</v>
      </c>
      <c r="Q1214" s="112">
        <v>0</v>
      </c>
    </row>
    <row r="1215" spans="1:17" x14ac:dyDescent="0.25">
      <c r="A1215" s="166" t="str">
        <f t="shared" si="105"/>
        <v>TROUILLET2</v>
      </c>
      <c r="B1215" s="163">
        <f t="shared" si="101"/>
        <v>2</v>
      </c>
      <c r="F1215" s="111" t="str">
        <f t="shared" si="102"/>
        <v>FSGT234957</v>
      </c>
      <c r="G1215" s="115" t="s">
        <v>1036</v>
      </c>
      <c r="H1215" s="115" t="s">
        <v>520</v>
      </c>
      <c r="I1215" s="115" t="s">
        <v>618</v>
      </c>
      <c r="J1215" s="112">
        <v>71</v>
      </c>
      <c r="K1215" s="111" t="s">
        <v>1058</v>
      </c>
      <c r="L1215" s="238">
        <v>234957</v>
      </c>
      <c r="M1215" s="153">
        <v>16792</v>
      </c>
      <c r="N1215" s="115">
        <v>6</v>
      </c>
      <c r="O1215" s="163">
        <f t="shared" si="103"/>
        <v>0</v>
      </c>
      <c r="P1215" s="163">
        <f t="shared" si="104"/>
        <v>0</v>
      </c>
      <c r="Q1215" s="112">
        <v>0</v>
      </c>
    </row>
    <row r="1216" spans="1:17" x14ac:dyDescent="0.25">
      <c r="A1216" s="166" t="str">
        <f t="shared" si="105"/>
        <v>URSULET1</v>
      </c>
      <c r="B1216" s="163">
        <f t="shared" si="101"/>
        <v>1</v>
      </c>
      <c r="F1216" s="111" t="str">
        <f t="shared" si="102"/>
        <v>FSGT244972</v>
      </c>
      <c r="G1216" s="115" t="s">
        <v>1038</v>
      </c>
      <c r="H1216" s="115" t="s">
        <v>1039</v>
      </c>
      <c r="I1216" s="115" t="s">
        <v>621</v>
      </c>
      <c r="J1216" s="112">
        <v>71</v>
      </c>
      <c r="K1216" s="111" t="s">
        <v>1058</v>
      </c>
      <c r="L1216" s="163">
        <v>244972</v>
      </c>
      <c r="M1216" s="153">
        <v>24677</v>
      </c>
      <c r="N1216" s="115">
        <v>6</v>
      </c>
      <c r="O1216" s="163">
        <f t="shared" si="103"/>
        <v>0</v>
      </c>
      <c r="P1216" s="163">
        <f t="shared" si="104"/>
        <v>0</v>
      </c>
      <c r="Q1216" s="112">
        <v>0</v>
      </c>
    </row>
    <row r="1217" spans="1:17" x14ac:dyDescent="0.25">
      <c r="A1217" s="166" t="str">
        <f t="shared" si="105"/>
        <v>VACHER1</v>
      </c>
      <c r="B1217" s="163">
        <f t="shared" si="101"/>
        <v>1</v>
      </c>
      <c r="F1217" s="111" t="str">
        <f t="shared" si="102"/>
        <v>FSGT229929</v>
      </c>
      <c r="G1217" s="115" t="s">
        <v>282</v>
      </c>
      <c r="H1217" s="115" t="s">
        <v>61</v>
      </c>
      <c r="I1217" s="115" t="s">
        <v>1403</v>
      </c>
      <c r="J1217" s="112">
        <v>71</v>
      </c>
      <c r="K1217" s="111" t="s">
        <v>1058</v>
      </c>
      <c r="L1217" s="163">
        <v>229929</v>
      </c>
      <c r="M1217" s="153">
        <v>21605</v>
      </c>
      <c r="N1217" s="115">
        <v>4</v>
      </c>
      <c r="O1217" s="163">
        <f t="shared" si="103"/>
        <v>0</v>
      </c>
      <c r="P1217" s="163">
        <f t="shared" si="104"/>
        <v>0</v>
      </c>
      <c r="Q1217" s="112">
        <v>0</v>
      </c>
    </row>
    <row r="1218" spans="1:17" x14ac:dyDescent="0.25">
      <c r="A1218" s="166" t="str">
        <f t="shared" si="105"/>
        <v>VAILLER1</v>
      </c>
      <c r="B1218" s="163">
        <f t="shared" si="101"/>
        <v>1</v>
      </c>
      <c r="F1218" s="111" t="str">
        <f t="shared" si="102"/>
        <v>FSGT229885</v>
      </c>
      <c r="G1218" s="115" t="s">
        <v>1040</v>
      </c>
      <c r="H1218" s="115" t="s">
        <v>59</v>
      </c>
      <c r="I1218" s="115" t="s">
        <v>624</v>
      </c>
      <c r="J1218" s="112">
        <v>71</v>
      </c>
      <c r="K1218" s="111" t="s">
        <v>1058</v>
      </c>
      <c r="L1218" s="163">
        <v>229885</v>
      </c>
      <c r="M1218" s="153">
        <v>20889</v>
      </c>
      <c r="N1218" s="115">
        <v>4</v>
      </c>
      <c r="O1218" s="163">
        <f t="shared" si="103"/>
        <v>0</v>
      </c>
      <c r="P1218" s="163">
        <f t="shared" si="104"/>
        <v>0</v>
      </c>
      <c r="Q1218" s="112">
        <v>0</v>
      </c>
    </row>
    <row r="1219" spans="1:17" x14ac:dyDescent="0.25">
      <c r="A1219" s="166" t="str">
        <f t="shared" si="105"/>
        <v>VALLOT1</v>
      </c>
      <c r="B1219" s="163">
        <f t="shared" si="101"/>
        <v>1</v>
      </c>
      <c r="F1219" s="111" t="str">
        <f t="shared" si="102"/>
        <v>FSGT244859</v>
      </c>
      <c r="G1219" s="115" t="s">
        <v>1041</v>
      </c>
      <c r="H1219" s="115" t="s">
        <v>166</v>
      </c>
      <c r="I1219" s="115" t="s">
        <v>629</v>
      </c>
      <c r="J1219" s="112">
        <v>71</v>
      </c>
      <c r="K1219" s="111" t="s">
        <v>1058</v>
      </c>
      <c r="L1219" s="163">
        <v>244859</v>
      </c>
      <c r="M1219" s="153">
        <v>16260</v>
      </c>
      <c r="N1219" s="115">
        <v>6</v>
      </c>
      <c r="O1219" s="163">
        <f t="shared" si="103"/>
        <v>0</v>
      </c>
      <c r="P1219" s="163">
        <f t="shared" si="104"/>
        <v>0</v>
      </c>
      <c r="Q1219" s="112">
        <v>0</v>
      </c>
    </row>
    <row r="1220" spans="1:17" x14ac:dyDescent="0.25">
      <c r="A1220" s="166" t="str">
        <f t="shared" si="105"/>
        <v>VAN WONTERGHEN1</v>
      </c>
      <c r="B1220" s="163">
        <f t="shared" si="101"/>
        <v>1</v>
      </c>
      <c r="F1220" s="111" t="str">
        <f t="shared" si="102"/>
        <v>FSGT55479067</v>
      </c>
      <c r="G1220" s="115" t="s">
        <v>1042</v>
      </c>
      <c r="H1220" s="115" t="s">
        <v>877</v>
      </c>
      <c r="I1220" s="115" t="s">
        <v>605</v>
      </c>
      <c r="J1220" s="112">
        <v>71</v>
      </c>
      <c r="K1220" s="111" t="s">
        <v>1058</v>
      </c>
      <c r="L1220" s="163">
        <v>55479067</v>
      </c>
      <c r="M1220" s="153">
        <v>31947</v>
      </c>
      <c r="N1220" s="115">
        <v>4</v>
      </c>
      <c r="O1220" s="163">
        <f t="shared" si="103"/>
        <v>0</v>
      </c>
      <c r="P1220" s="163">
        <f t="shared" si="104"/>
        <v>0</v>
      </c>
      <c r="Q1220" s="112">
        <v>0</v>
      </c>
    </row>
    <row r="1221" spans="1:17" x14ac:dyDescent="0.25">
      <c r="A1221" s="166" t="str">
        <f t="shared" si="105"/>
        <v>VASSOS1</v>
      </c>
      <c r="B1221" s="163">
        <f t="shared" si="101"/>
        <v>1</v>
      </c>
      <c r="F1221" s="111" t="str">
        <f t="shared" si="102"/>
        <v>FSGT431781</v>
      </c>
      <c r="G1221" s="115" t="s">
        <v>1043</v>
      </c>
      <c r="H1221" s="115" t="s">
        <v>26</v>
      </c>
      <c r="I1221" s="115" t="s">
        <v>611</v>
      </c>
      <c r="J1221" s="112">
        <v>71</v>
      </c>
      <c r="K1221" s="111" t="s">
        <v>1058</v>
      </c>
      <c r="L1221" s="163">
        <v>431781</v>
      </c>
      <c r="M1221" s="153">
        <v>22670</v>
      </c>
      <c r="N1221" s="115">
        <v>6</v>
      </c>
      <c r="O1221" s="163">
        <f t="shared" si="103"/>
        <v>0</v>
      </c>
      <c r="P1221" s="163">
        <f t="shared" si="104"/>
        <v>0</v>
      </c>
      <c r="Q1221" s="112">
        <v>0</v>
      </c>
    </row>
    <row r="1222" spans="1:17" x14ac:dyDescent="0.25">
      <c r="A1222" s="166" t="str">
        <f t="shared" si="105"/>
        <v>VAUCHER1</v>
      </c>
      <c r="B1222" s="163">
        <f t="shared" si="101"/>
        <v>1</v>
      </c>
      <c r="F1222" s="111" t="str">
        <f t="shared" si="102"/>
        <v>FSGT227511</v>
      </c>
      <c r="G1222" s="115" t="s">
        <v>1044</v>
      </c>
      <c r="H1222" s="115" t="s">
        <v>256</v>
      </c>
      <c r="I1222" s="115" t="s">
        <v>608</v>
      </c>
      <c r="J1222" s="112">
        <v>71</v>
      </c>
      <c r="K1222" s="111" t="s">
        <v>1058</v>
      </c>
      <c r="L1222" s="163">
        <v>227511</v>
      </c>
      <c r="M1222" s="153">
        <v>23814</v>
      </c>
      <c r="N1222" s="115">
        <v>4</v>
      </c>
      <c r="O1222" s="163">
        <f t="shared" si="103"/>
        <v>0</v>
      </c>
      <c r="P1222" s="163">
        <f t="shared" si="104"/>
        <v>0</v>
      </c>
      <c r="Q1222" s="112">
        <v>0</v>
      </c>
    </row>
    <row r="1223" spans="1:17" x14ac:dyDescent="0.25">
      <c r="A1223" s="166" t="str">
        <f t="shared" si="105"/>
        <v>VAURY1</v>
      </c>
      <c r="B1223" s="163">
        <f t="shared" si="101"/>
        <v>1</v>
      </c>
      <c r="F1223" s="111" t="str">
        <f t="shared" si="102"/>
        <v>FSGT302976</v>
      </c>
      <c r="G1223" s="115" t="s">
        <v>1045</v>
      </c>
      <c r="H1223" s="115" t="s">
        <v>18</v>
      </c>
      <c r="I1223" s="115" t="s">
        <v>628</v>
      </c>
      <c r="J1223" s="112">
        <v>71</v>
      </c>
      <c r="K1223" s="111" t="s">
        <v>1058</v>
      </c>
      <c r="L1223" s="163">
        <v>302976</v>
      </c>
      <c r="M1223" s="153">
        <v>22703</v>
      </c>
      <c r="N1223" s="115">
        <v>3</v>
      </c>
      <c r="O1223" s="163">
        <f t="shared" si="103"/>
        <v>0</v>
      </c>
      <c r="P1223" s="163">
        <f t="shared" si="104"/>
        <v>0</v>
      </c>
      <c r="Q1223" s="112">
        <v>0</v>
      </c>
    </row>
    <row r="1224" spans="1:17" x14ac:dyDescent="0.25">
      <c r="A1224" s="166" t="str">
        <f t="shared" si="105"/>
        <v>VENANT1</v>
      </c>
      <c r="B1224" s="163">
        <f t="shared" si="101"/>
        <v>1</v>
      </c>
      <c r="F1224" s="111" t="str">
        <f t="shared" si="102"/>
        <v>FSGT494792</v>
      </c>
      <c r="G1224" s="115" t="s">
        <v>1131</v>
      </c>
      <c r="H1224" s="115" t="s">
        <v>138</v>
      </c>
      <c r="I1224" s="115" t="s">
        <v>608</v>
      </c>
      <c r="J1224" s="112">
        <v>71</v>
      </c>
      <c r="K1224" s="111" t="s">
        <v>1058</v>
      </c>
      <c r="L1224" s="163">
        <v>494792</v>
      </c>
      <c r="M1224" s="153">
        <v>18848</v>
      </c>
      <c r="N1224" s="115">
        <v>4</v>
      </c>
      <c r="O1224" s="163">
        <f t="shared" si="103"/>
        <v>0</v>
      </c>
      <c r="P1224" s="163">
        <f t="shared" si="104"/>
        <v>0</v>
      </c>
      <c r="Q1224" s="112">
        <v>0</v>
      </c>
    </row>
    <row r="1225" spans="1:17" x14ac:dyDescent="0.25">
      <c r="A1225" s="166" t="str">
        <f t="shared" si="105"/>
        <v>VERNE1</v>
      </c>
      <c r="B1225" s="163">
        <f t="shared" si="101"/>
        <v>1</v>
      </c>
      <c r="F1225" s="111" t="str">
        <f t="shared" si="102"/>
        <v>FSGT110122</v>
      </c>
      <c r="G1225" s="115" t="s">
        <v>1046</v>
      </c>
      <c r="H1225" s="115" t="s">
        <v>101</v>
      </c>
      <c r="I1225" s="115" t="s">
        <v>624</v>
      </c>
      <c r="J1225" s="112">
        <v>71</v>
      </c>
      <c r="K1225" s="111" t="s">
        <v>1058</v>
      </c>
      <c r="L1225" s="163">
        <v>110122</v>
      </c>
      <c r="M1225" s="153">
        <v>15599</v>
      </c>
      <c r="N1225" s="115">
        <v>6</v>
      </c>
      <c r="O1225" s="163">
        <f t="shared" si="103"/>
        <v>0</v>
      </c>
      <c r="P1225" s="163">
        <f t="shared" si="104"/>
        <v>0</v>
      </c>
      <c r="Q1225" s="112">
        <v>0</v>
      </c>
    </row>
    <row r="1226" spans="1:17" x14ac:dyDescent="0.25">
      <c r="A1226" s="166" t="str">
        <f t="shared" si="105"/>
        <v>VERRIEN1</v>
      </c>
      <c r="B1226" s="163">
        <f t="shared" si="101"/>
        <v>1</v>
      </c>
      <c r="F1226" s="111" t="str">
        <f t="shared" si="102"/>
        <v>FSGT229844</v>
      </c>
      <c r="G1226" s="115" t="s">
        <v>1047</v>
      </c>
      <c r="H1226" s="115" t="s">
        <v>61</v>
      </c>
      <c r="I1226" s="115" t="s">
        <v>614</v>
      </c>
      <c r="J1226" s="112">
        <v>71</v>
      </c>
      <c r="K1226" s="111" t="s">
        <v>1058</v>
      </c>
      <c r="L1226" s="163">
        <v>229844</v>
      </c>
      <c r="M1226" s="153">
        <v>20012</v>
      </c>
      <c r="N1226" s="115">
        <v>4</v>
      </c>
      <c r="O1226" s="163">
        <f t="shared" si="103"/>
        <v>0</v>
      </c>
      <c r="P1226" s="163">
        <f t="shared" si="104"/>
        <v>0</v>
      </c>
      <c r="Q1226" s="112">
        <v>0</v>
      </c>
    </row>
    <row r="1227" spans="1:17" x14ac:dyDescent="0.25">
      <c r="A1227" s="166" t="str">
        <f t="shared" si="105"/>
        <v>VERRIEN2</v>
      </c>
      <c r="B1227" s="163">
        <f t="shared" si="101"/>
        <v>2</v>
      </c>
      <c r="F1227" s="111" t="str">
        <f t="shared" si="102"/>
        <v>FSGT228952</v>
      </c>
      <c r="G1227" s="115" t="s">
        <v>1047</v>
      </c>
      <c r="H1227" s="115" t="s">
        <v>98</v>
      </c>
      <c r="I1227" s="115" t="s">
        <v>1392</v>
      </c>
      <c r="J1227" s="112">
        <v>71</v>
      </c>
      <c r="K1227" s="111" t="s">
        <v>1058</v>
      </c>
      <c r="L1227" s="163">
        <v>228952</v>
      </c>
      <c r="M1227" s="153">
        <v>28199</v>
      </c>
      <c r="N1227" s="115">
        <v>1</v>
      </c>
      <c r="O1227" s="163">
        <f t="shared" si="103"/>
        <v>0</v>
      </c>
      <c r="P1227" s="163">
        <f t="shared" si="104"/>
        <v>0</v>
      </c>
      <c r="Q1227" s="112">
        <v>0</v>
      </c>
    </row>
    <row r="1228" spans="1:17" x14ac:dyDescent="0.25">
      <c r="A1228" s="166" t="str">
        <f t="shared" si="105"/>
        <v>VIAU1</v>
      </c>
      <c r="B1228" s="163">
        <f t="shared" si="101"/>
        <v>1</v>
      </c>
      <c r="F1228" s="111" t="str">
        <f t="shared" si="102"/>
        <v>FSGT55542629</v>
      </c>
      <c r="G1228" s="115" t="s">
        <v>1132</v>
      </c>
      <c r="H1228" s="115" t="s">
        <v>139</v>
      </c>
      <c r="I1228" s="115" t="s">
        <v>629</v>
      </c>
      <c r="J1228" s="112">
        <v>71</v>
      </c>
      <c r="K1228" s="111" t="s">
        <v>1058</v>
      </c>
      <c r="L1228" s="163">
        <v>55542629</v>
      </c>
      <c r="M1228" s="153">
        <v>28481</v>
      </c>
      <c r="N1228" s="115">
        <v>4</v>
      </c>
      <c r="O1228" s="163">
        <f t="shared" si="103"/>
        <v>0</v>
      </c>
      <c r="P1228" s="163">
        <f t="shared" si="104"/>
        <v>0</v>
      </c>
      <c r="Q1228" s="112">
        <v>0</v>
      </c>
    </row>
    <row r="1229" spans="1:17" x14ac:dyDescent="0.25">
      <c r="A1229" s="166" t="str">
        <f t="shared" si="105"/>
        <v>VINCENT1</v>
      </c>
      <c r="B1229" s="163">
        <f t="shared" si="101"/>
        <v>1</v>
      </c>
      <c r="F1229" s="111" t="str">
        <f t="shared" si="102"/>
        <v>FSGT366151</v>
      </c>
      <c r="G1229" s="115" t="s">
        <v>1358</v>
      </c>
      <c r="H1229" s="115" t="s">
        <v>166</v>
      </c>
      <c r="I1229" s="115" t="s">
        <v>614</v>
      </c>
      <c r="J1229" s="112">
        <v>71</v>
      </c>
      <c r="K1229" s="111" t="s">
        <v>1058</v>
      </c>
      <c r="L1229" s="163">
        <v>366151</v>
      </c>
      <c r="M1229" s="153">
        <v>16718</v>
      </c>
      <c r="N1229" s="115">
        <v>5</v>
      </c>
      <c r="O1229" s="163">
        <f t="shared" si="103"/>
        <v>0</v>
      </c>
      <c r="P1229" s="163">
        <f t="shared" si="104"/>
        <v>0</v>
      </c>
      <c r="Q1229" s="112">
        <v>0</v>
      </c>
    </row>
    <row r="1230" spans="1:17" x14ac:dyDescent="0.25">
      <c r="A1230" s="166" t="str">
        <f t="shared" si="105"/>
        <v>VIRDIS1</v>
      </c>
      <c r="B1230" s="163">
        <f t="shared" ref="B1230:B1237" si="106">IF(G1230&lt;&gt;G1229,1,(B1229+1))</f>
        <v>1</v>
      </c>
      <c r="F1230" s="111" t="str">
        <f t="shared" ref="F1230:F1237" si="107">CONCATENATE(K1230,L1230)</f>
        <v>FSGT237360</v>
      </c>
      <c r="G1230" s="115" t="s">
        <v>1048</v>
      </c>
      <c r="H1230" s="115" t="s">
        <v>289</v>
      </c>
      <c r="I1230" s="115" t="s">
        <v>608</v>
      </c>
      <c r="J1230" s="112">
        <v>71</v>
      </c>
      <c r="K1230" s="111" t="s">
        <v>1058</v>
      </c>
      <c r="L1230" s="163">
        <v>237360</v>
      </c>
      <c r="M1230" s="153">
        <v>12087</v>
      </c>
      <c r="N1230" s="115">
        <v>6</v>
      </c>
      <c r="O1230" s="163">
        <f t="shared" si="103"/>
        <v>0</v>
      </c>
      <c r="P1230" s="163">
        <f t="shared" si="104"/>
        <v>0</v>
      </c>
      <c r="Q1230" s="112">
        <v>0</v>
      </c>
    </row>
    <row r="1231" spans="1:17" x14ac:dyDescent="0.25">
      <c r="A1231" s="166" t="str">
        <f t="shared" si="105"/>
        <v>VIT1</v>
      </c>
      <c r="B1231" s="163">
        <f t="shared" si="106"/>
        <v>1</v>
      </c>
      <c r="F1231" s="111" t="str">
        <f t="shared" si="107"/>
        <v>FSGT371611</v>
      </c>
      <c r="G1231" s="115" t="s">
        <v>1049</v>
      </c>
      <c r="H1231" s="115" t="s">
        <v>730</v>
      </c>
      <c r="I1231" s="115" t="s">
        <v>616</v>
      </c>
      <c r="J1231" s="112">
        <v>71</v>
      </c>
      <c r="K1231" s="111" t="s">
        <v>1058</v>
      </c>
      <c r="L1231" s="163">
        <v>371611</v>
      </c>
      <c r="M1231" s="153">
        <v>36807</v>
      </c>
      <c r="N1231" s="115" t="s">
        <v>4</v>
      </c>
      <c r="O1231" s="163">
        <f t="shared" ref="O1231:O1237" si="108">IF(N1231="F","F",0)</f>
        <v>0</v>
      </c>
      <c r="P1231" s="163" t="str">
        <f t="shared" ref="P1231:P1237" si="109">IF(N1231="M","M",0)</f>
        <v>M</v>
      </c>
      <c r="Q1231" s="112">
        <v>0</v>
      </c>
    </row>
    <row r="1232" spans="1:17" x14ac:dyDescent="0.25">
      <c r="A1232" s="166" t="str">
        <f t="shared" si="105"/>
        <v>VIT2</v>
      </c>
      <c r="B1232" s="163">
        <f t="shared" si="106"/>
        <v>2</v>
      </c>
      <c r="F1232" s="111" t="str">
        <f t="shared" si="107"/>
        <v>FSGT310291</v>
      </c>
      <c r="G1232" s="115" t="s">
        <v>1049</v>
      </c>
      <c r="H1232" s="115" t="s">
        <v>18</v>
      </c>
      <c r="I1232" s="115" t="s">
        <v>616</v>
      </c>
      <c r="J1232" s="112">
        <v>71</v>
      </c>
      <c r="K1232" s="111" t="s">
        <v>1058</v>
      </c>
      <c r="L1232" s="163">
        <v>310291</v>
      </c>
      <c r="M1232" s="153">
        <v>24550</v>
      </c>
      <c r="N1232" s="115">
        <v>3</v>
      </c>
      <c r="O1232" s="163">
        <f t="shared" si="108"/>
        <v>0</v>
      </c>
      <c r="P1232" s="163">
        <f t="shared" si="109"/>
        <v>0</v>
      </c>
      <c r="Q1232" s="112">
        <v>0</v>
      </c>
    </row>
    <row r="1233" spans="1:17" x14ac:dyDescent="0.25">
      <c r="A1233" s="166" t="str">
        <f t="shared" si="105"/>
        <v>VIVIER1</v>
      </c>
      <c r="B1233" s="163">
        <f t="shared" si="106"/>
        <v>1</v>
      </c>
      <c r="F1233" s="111" t="str">
        <f t="shared" si="107"/>
        <v>FSGT232210</v>
      </c>
      <c r="G1233" s="112" t="s">
        <v>1050</v>
      </c>
      <c r="H1233" s="112" t="s">
        <v>31</v>
      </c>
      <c r="I1233" s="112" t="s">
        <v>618</v>
      </c>
      <c r="J1233" s="112">
        <v>71</v>
      </c>
      <c r="K1233" s="111" t="s">
        <v>1058</v>
      </c>
      <c r="L1233" s="163">
        <v>232210</v>
      </c>
      <c r="M1233" s="164">
        <v>15303</v>
      </c>
      <c r="N1233" s="112">
        <v>6</v>
      </c>
      <c r="O1233" s="163">
        <f t="shared" si="108"/>
        <v>0</v>
      </c>
      <c r="P1233" s="163">
        <f t="shared" si="109"/>
        <v>0</v>
      </c>
      <c r="Q1233" s="111">
        <v>0</v>
      </c>
    </row>
    <row r="1234" spans="1:17" x14ac:dyDescent="0.25">
      <c r="A1234" s="166" t="str">
        <f t="shared" si="105"/>
        <v>VOISIN1</v>
      </c>
      <c r="B1234" s="163">
        <f t="shared" si="106"/>
        <v>1</v>
      </c>
      <c r="F1234" s="111" t="str">
        <f t="shared" si="107"/>
        <v>FSGT55480900</v>
      </c>
      <c r="G1234" s="112" t="s">
        <v>1051</v>
      </c>
      <c r="H1234" s="112" t="s">
        <v>95</v>
      </c>
      <c r="I1234" s="112" t="s">
        <v>605</v>
      </c>
      <c r="J1234" s="112">
        <v>71</v>
      </c>
      <c r="K1234" s="111" t="s">
        <v>1058</v>
      </c>
      <c r="L1234" s="163">
        <v>55480900</v>
      </c>
      <c r="M1234" s="164">
        <v>17223</v>
      </c>
      <c r="N1234" s="112">
        <v>6</v>
      </c>
      <c r="O1234" s="163">
        <f t="shared" si="108"/>
        <v>0</v>
      </c>
      <c r="P1234" s="163">
        <f t="shared" si="109"/>
        <v>0</v>
      </c>
      <c r="Q1234" s="112">
        <v>0</v>
      </c>
    </row>
    <row r="1235" spans="1:17" x14ac:dyDescent="0.25">
      <c r="A1235" s="166" t="str">
        <f t="shared" si="105"/>
        <v>VOUILLON1</v>
      </c>
      <c r="B1235" s="163">
        <f t="shared" si="106"/>
        <v>1</v>
      </c>
      <c r="F1235" s="111" t="str">
        <f t="shared" si="107"/>
        <v>FSGT228000</v>
      </c>
      <c r="G1235" s="112" t="s">
        <v>1052</v>
      </c>
      <c r="H1235" s="112" t="s">
        <v>166</v>
      </c>
      <c r="I1235" s="112" t="s">
        <v>679</v>
      </c>
      <c r="J1235" s="112">
        <v>71</v>
      </c>
      <c r="K1235" s="111" t="s">
        <v>1058</v>
      </c>
      <c r="L1235" s="163">
        <v>228000</v>
      </c>
      <c r="M1235" s="164">
        <v>21722</v>
      </c>
      <c r="N1235" s="112">
        <v>3</v>
      </c>
      <c r="O1235" s="163">
        <f t="shared" si="108"/>
        <v>0</v>
      </c>
      <c r="P1235" s="163">
        <f t="shared" si="109"/>
        <v>0</v>
      </c>
      <c r="Q1235" s="112">
        <v>0</v>
      </c>
    </row>
    <row r="1236" spans="1:17" x14ac:dyDescent="0.25">
      <c r="A1236" s="166" t="str">
        <f t="shared" si="105"/>
        <v>VOUILLON2</v>
      </c>
      <c r="B1236" s="163">
        <f t="shared" si="106"/>
        <v>2</v>
      </c>
      <c r="F1236" s="111" t="str">
        <f t="shared" si="107"/>
        <v>FSGT230662</v>
      </c>
      <c r="G1236" s="112" t="s">
        <v>1052</v>
      </c>
      <c r="H1236" s="112" t="s">
        <v>139</v>
      </c>
      <c r="I1236" s="112" t="s">
        <v>624</v>
      </c>
      <c r="J1236" s="112">
        <v>71</v>
      </c>
      <c r="K1236" s="111" t="s">
        <v>1058</v>
      </c>
      <c r="L1236" s="163">
        <v>230662</v>
      </c>
      <c r="M1236" s="164">
        <v>20972</v>
      </c>
      <c r="N1236" s="112">
        <v>4</v>
      </c>
      <c r="O1236" s="163">
        <f t="shared" si="108"/>
        <v>0</v>
      </c>
      <c r="P1236" s="163">
        <f t="shared" si="109"/>
        <v>0</v>
      </c>
      <c r="Q1236" s="112">
        <v>0</v>
      </c>
    </row>
    <row r="1237" spans="1:17" x14ac:dyDescent="0.25">
      <c r="A1237" s="166" t="str">
        <f t="shared" si="105"/>
        <v>VUITTON1</v>
      </c>
      <c r="B1237" s="163">
        <f t="shared" si="106"/>
        <v>1</v>
      </c>
      <c r="F1237" s="111" t="str">
        <f t="shared" si="107"/>
        <v>FSGT55546324</v>
      </c>
      <c r="G1237" s="112" t="s">
        <v>1574</v>
      </c>
      <c r="H1237" s="112" t="s">
        <v>67</v>
      </c>
      <c r="I1237" s="112" t="s">
        <v>611</v>
      </c>
      <c r="J1237" s="112">
        <v>71</v>
      </c>
      <c r="K1237" s="111" t="s">
        <v>1058</v>
      </c>
      <c r="L1237" s="163">
        <v>55546324</v>
      </c>
      <c r="M1237" s="164">
        <v>18693</v>
      </c>
      <c r="N1237" s="112">
        <v>6</v>
      </c>
      <c r="O1237" s="163">
        <f t="shared" si="108"/>
        <v>0</v>
      </c>
      <c r="P1237" s="163">
        <f t="shared" si="109"/>
        <v>0</v>
      </c>
      <c r="Q1237" s="111">
        <v>0</v>
      </c>
    </row>
    <row r="1238" spans="1:17" x14ac:dyDescent="0.25">
      <c r="A1238" s="166" t="str">
        <f t="shared" ref="A1238:A1239" si="110">CONCATENATE(G1238,B1238)</f>
        <v>WURTH1</v>
      </c>
      <c r="B1238" s="163">
        <f t="shared" ref="B1238:B1239" si="111">IF(G1238&lt;&gt;G1237,1,(B1237+1))</f>
        <v>1</v>
      </c>
      <c r="F1238" s="111" t="str">
        <f t="shared" ref="F1238:F1239" si="112">CONCATENATE(K1238,L1238)</f>
        <v>FSGT367357</v>
      </c>
      <c r="G1238" s="112" t="s">
        <v>1575</v>
      </c>
      <c r="H1238" s="112" t="s">
        <v>85</v>
      </c>
      <c r="I1238" s="112" t="s">
        <v>621</v>
      </c>
      <c r="J1238" s="112">
        <v>71</v>
      </c>
      <c r="K1238" s="111" t="s">
        <v>1058</v>
      </c>
      <c r="L1238" s="112">
        <v>367357</v>
      </c>
      <c r="M1238" s="164">
        <v>17601</v>
      </c>
      <c r="N1238" s="112">
        <v>6</v>
      </c>
      <c r="O1238" s="163">
        <f t="shared" ref="O1238:O1239" si="113">IF(N1238="F","F",0)</f>
        <v>0</v>
      </c>
      <c r="P1238" s="163">
        <f t="shared" ref="P1238:P1239" si="114">IF(N1238="M","M",0)</f>
        <v>0</v>
      </c>
      <c r="Q1238" s="112">
        <v>0</v>
      </c>
    </row>
    <row r="1239" spans="1:17" x14ac:dyDescent="0.25">
      <c r="A1239" s="166" t="str">
        <f t="shared" si="110"/>
        <v>WYPER1</v>
      </c>
      <c r="B1239" s="163">
        <f t="shared" si="111"/>
        <v>1</v>
      </c>
      <c r="F1239" s="111" t="str">
        <f t="shared" si="112"/>
        <v>FSGT55537248</v>
      </c>
      <c r="G1239" s="112" t="s">
        <v>1133</v>
      </c>
      <c r="H1239" s="112" t="s">
        <v>1134</v>
      </c>
      <c r="I1239" s="112" t="s">
        <v>605</v>
      </c>
      <c r="J1239" s="112">
        <v>71</v>
      </c>
      <c r="K1239" s="111" t="s">
        <v>1058</v>
      </c>
      <c r="L1239" s="112">
        <v>55537248</v>
      </c>
      <c r="M1239" s="164">
        <v>21532</v>
      </c>
      <c r="N1239" s="112">
        <v>5</v>
      </c>
      <c r="O1239" s="163">
        <f t="shared" si="113"/>
        <v>0</v>
      </c>
      <c r="P1239" s="163">
        <f t="shared" si="114"/>
        <v>0</v>
      </c>
      <c r="Q1239" s="111">
        <v>0</v>
      </c>
    </row>
    <row r="1240" spans="1:17" x14ac:dyDescent="0.25">
      <c r="A1240" s="166" t="str">
        <f t="shared" ref="A1240:A1241" si="115">CONCATENATE(G1240,B1240)</f>
        <v>YESSAD1</v>
      </c>
      <c r="B1240" s="163">
        <f t="shared" ref="B1240:B1241" si="116">IF(G1240&lt;&gt;G1239,1,(B1239+1))</f>
        <v>1</v>
      </c>
      <c r="F1240" s="111" t="str">
        <f t="shared" ref="F1240:F1241" si="117">CONCATENATE(K1240,L1240)</f>
        <v>FSGT55541494</v>
      </c>
      <c r="G1240" s="112" t="s">
        <v>1135</v>
      </c>
      <c r="H1240" s="112" t="s">
        <v>37</v>
      </c>
      <c r="I1240" s="112" t="s">
        <v>639</v>
      </c>
      <c r="J1240" s="112">
        <v>71</v>
      </c>
      <c r="K1240" s="111" t="s">
        <v>1058</v>
      </c>
      <c r="L1240" s="112">
        <v>55541494</v>
      </c>
      <c r="M1240" s="164">
        <v>25237</v>
      </c>
      <c r="N1240" s="112">
        <v>4</v>
      </c>
      <c r="O1240" s="163">
        <f t="shared" ref="O1240:O1243" si="118">IF(N1240="F","F",0)</f>
        <v>0</v>
      </c>
      <c r="P1240" s="163">
        <f t="shared" ref="P1240:P1243" si="119">IF(N1240="M","M",0)</f>
        <v>0</v>
      </c>
      <c r="Q1240" s="112">
        <v>0</v>
      </c>
    </row>
    <row r="1241" spans="1:17" x14ac:dyDescent="0.25">
      <c r="A1241" s="166" t="str">
        <f t="shared" si="115"/>
        <v>ZACCHIA1</v>
      </c>
      <c r="B1241" s="163">
        <f t="shared" si="116"/>
        <v>1</v>
      </c>
      <c r="F1241" s="111" t="str">
        <f t="shared" si="117"/>
        <v>FSGT244973</v>
      </c>
      <c r="G1241" s="112" t="s">
        <v>1053</v>
      </c>
      <c r="H1241" s="112" t="s">
        <v>1054</v>
      </c>
      <c r="I1241" s="112" t="s">
        <v>621</v>
      </c>
      <c r="J1241" s="112">
        <v>71</v>
      </c>
      <c r="K1241" s="111" t="s">
        <v>1058</v>
      </c>
      <c r="L1241" s="112">
        <v>244973</v>
      </c>
      <c r="M1241" s="164">
        <v>26347</v>
      </c>
      <c r="N1241" s="112" t="s">
        <v>14</v>
      </c>
      <c r="O1241" s="163" t="str">
        <f t="shared" si="118"/>
        <v>F</v>
      </c>
      <c r="P1241" s="163">
        <f t="shared" si="119"/>
        <v>0</v>
      </c>
      <c r="Q1241" s="111">
        <v>0</v>
      </c>
    </row>
    <row r="1242" spans="1:17" x14ac:dyDescent="0.25">
      <c r="A1242" s="166" t="str">
        <f t="shared" ref="A1242:A1244" si="120">CONCATENATE(G1242,B1242)</f>
        <v>ZACCHIA2</v>
      </c>
      <c r="B1242" s="163">
        <f t="shared" ref="B1242:B1244" si="121">IF(G1242&lt;&gt;G1241,1,(B1241+1))</f>
        <v>2</v>
      </c>
      <c r="F1242" s="111" t="str">
        <f t="shared" ref="F1242:F1244" si="122">CONCATENATE(K1242,L1242)</f>
        <v>FSGT236837</v>
      </c>
      <c r="G1242" s="112" t="s">
        <v>1053</v>
      </c>
      <c r="H1242" s="112" t="s">
        <v>426</v>
      </c>
      <c r="I1242" s="112" t="s">
        <v>614</v>
      </c>
      <c r="J1242" s="112">
        <v>71</v>
      </c>
      <c r="K1242" s="111" t="s">
        <v>1058</v>
      </c>
      <c r="L1242" s="112">
        <v>236837</v>
      </c>
      <c r="M1242" s="164">
        <v>23992</v>
      </c>
      <c r="N1242" s="112">
        <v>5</v>
      </c>
      <c r="O1242" s="163">
        <f t="shared" si="118"/>
        <v>0</v>
      </c>
      <c r="P1242" s="163">
        <f t="shared" si="119"/>
        <v>0</v>
      </c>
      <c r="Q1242" s="112">
        <v>0</v>
      </c>
    </row>
    <row r="1243" spans="1:17" x14ac:dyDescent="0.25">
      <c r="A1243" s="166" t="str">
        <f t="shared" si="120"/>
        <v>ZANONE1</v>
      </c>
      <c r="B1243" s="163">
        <f t="shared" si="121"/>
        <v>1</v>
      </c>
      <c r="F1243" s="111" t="str">
        <f t="shared" si="122"/>
        <v>FSGT482645</v>
      </c>
      <c r="G1243" s="112" t="s">
        <v>1576</v>
      </c>
      <c r="H1243" s="112" t="s">
        <v>1055</v>
      </c>
      <c r="I1243" s="112" t="s">
        <v>608</v>
      </c>
      <c r="J1243" s="112">
        <v>71</v>
      </c>
      <c r="K1243" s="111" t="s">
        <v>1058</v>
      </c>
      <c r="L1243" s="112">
        <v>482645</v>
      </c>
      <c r="M1243" s="164">
        <v>34661</v>
      </c>
      <c r="N1243" s="112">
        <v>3</v>
      </c>
      <c r="O1243" s="163">
        <f t="shared" si="118"/>
        <v>0</v>
      </c>
      <c r="P1243" s="163">
        <f t="shared" si="119"/>
        <v>0</v>
      </c>
      <c r="Q1243" s="111">
        <v>0</v>
      </c>
    </row>
    <row r="1244" spans="1:17" x14ac:dyDescent="0.25">
      <c r="A1244" s="166" t="str">
        <f t="shared" si="120"/>
        <v>ZOCCOLANTE1</v>
      </c>
      <c r="B1244" s="163">
        <f t="shared" si="121"/>
        <v>1</v>
      </c>
      <c r="F1244" s="111" t="str">
        <f t="shared" si="122"/>
        <v>FSGT232346</v>
      </c>
      <c r="G1244" s="112" t="s">
        <v>1056</v>
      </c>
      <c r="H1244" s="112" t="s">
        <v>213</v>
      </c>
      <c r="I1244" s="112" t="s">
        <v>618</v>
      </c>
      <c r="J1244" s="112">
        <v>71</v>
      </c>
      <c r="K1244" s="111" t="s">
        <v>1058</v>
      </c>
      <c r="L1244" s="112">
        <v>232346</v>
      </c>
      <c r="M1244" s="164">
        <v>19854</v>
      </c>
      <c r="N1244" s="112">
        <v>6</v>
      </c>
      <c r="O1244" s="163">
        <f t="shared" ref="O1244:O1248" si="123">IF(N1244="F","F",0)</f>
        <v>0</v>
      </c>
      <c r="P1244" s="163">
        <f t="shared" ref="P1244:P1248" si="124">IF(N1244="M","M",0)</f>
        <v>0</v>
      </c>
      <c r="Q1244" s="111">
        <v>0</v>
      </c>
    </row>
    <row r="1245" spans="1:17" x14ac:dyDescent="0.25">
      <c r="A1245" s="166" t="str">
        <f t="shared" ref="A1245:A1248" si="125">CONCATENATE(G1245,B1245)</f>
        <v>ZOCCOLANTE2</v>
      </c>
      <c r="B1245" s="163">
        <f t="shared" ref="B1245:B1248" si="126">IF(G1245&lt;&gt;G1244,1,(B1244+1))</f>
        <v>2</v>
      </c>
      <c r="F1245" s="111" t="str">
        <f t="shared" ref="F1245:F1248" si="127">CONCATENATE(K1245,L1245)</f>
        <v>FSGT236582</v>
      </c>
      <c r="G1245" s="111" t="s">
        <v>1056</v>
      </c>
      <c r="H1245" s="111" t="s">
        <v>171</v>
      </c>
      <c r="I1245" s="111" t="s">
        <v>618</v>
      </c>
      <c r="J1245" s="111">
        <v>71</v>
      </c>
      <c r="K1245" s="111" t="s">
        <v>1058</v>
      </c>
      <c r="L1245" s="111">
        <v>236582</v>
      </c>
      <c r="M1245" s="136">
        <v>29187</v>
      </c>
      <c r="N1245" s="111">
        <v>3</v>
      </c>
      <c r="O1245" s="163">
        <f t="shared" si="123"/>
        <v>0</v>
      </c>
      <c r="P1245" s="163">
        <f t="shared" si="124"/>
        <v>0</v>
      </c>
      <c r="Q1245" s="112">
        <v>0</v>
      </c>
    </row>
    <row r="1246" spans="1:17" x14ac:dyDescent="0.25">
      <c r="A1246" s="166" t="str">
        <f t="shared" si="125"/>
        <v>ZOCCOLANTE3</v>
      </c>
      <c r="B1246" s="163">
        <f t="shared" si="126"/>
        <v>3</v>
      </c>
      <c r="F1246" s="111" t="str">
        <f t="shared" si="127"/>
        <v>FSGT228783</v>
      </c>
      <c r="G1246" s="111" t="s">
        <v>1056</v>
      </c>
      <c r="H1246" s="111" t="s">
        <v>98</v>
      </c>
      <c r="I1246" s="111" t="s">
        <v>618</v>
      </c>
      <c r="J1246" s="111">
        <v>71</v>
      </c>
      <c r="K1246" s="111" t="s">
        <v>1058</v>
      </c>
      <c r="L1246" s="111">
        <v>228783</v>
      </c>
      <c r="M1246" s="136">
        <v>30306</v>
      </c>
      <c r="N1246" s="111">
        <v>1</v>
      </c>
      <c r="O1246" s="163">
        <f t="shared" si="123"/>
        <v>0</v>
      </c>
      <c r="P1246" s="163">
        <f t="shared" si="124"/>
        <v>0</v>
      </c>
      <c r="Q1246" s="111">
        <v>0</v>
      </c>
    </row>
    <row r="1247" spans="1:17" x14ac:dyDescent="0.25">
      <c r="A1247" s="166" t="str">
        <f t="shared" si="125"/>
        <v>ZORTEA1</v>
      </c>
      <c r="B1247" s="163">
        <f t="shared" si="126"/>
        <v>1</v>
      </c>
      <c r="F1247" s="111" t="str">
        <f t="shared" si="127"/>
        <v>FSGT228953</v>
      </c>
      <c r="G1247" s="111" t="s">
        <v>1577</v>
      </c>
      <c r="H1247" s="111" t="s">
        <v>1347</v>
      </c>
      <c r="I1247" s="111" t="s">
        <v>1392</v>
      </c>
      <c r="J1247" s="111">
        <v>71</v>
      </c>
      <c r="K1247" s="111" t="s">
        <v>1058</v>
      </c>
      <c r="L1247" s="111">
        <v>228953</v>
      </c>
      <c r="M1247" s="136">
        <v>23485</v>
      </c>
      <c r="N1247" s="111">
        <v>2</v>
      </c>
      <c r="O1247" s="163">
        <f t="shared" si="123"/>
        <v>0</v>
      </c>
      <c r="P1247" s="163">
        <f t="shared" si="124"/>
        <v>0</v>
      </c>
      <c r="Q1247" s="111">
        <v>0</v>
      </c>
    </row>
    <row r="1248" spans="1:17" x14ac:dyDescent="0.25">
      <c r="A1248" s="166" t="str">
        <f t="shared" si="125"/>
        <v>ZUCCALLI1</v>
      </c>
      <c r="B1248" s="163">
        <f t="shared" si="126"/>
        <v>1</v>
      </c>
      <c r="F1248" s="111" t="str">
        <f t="shared" si="127"/>
        <v>FSGT230663</v>
      </c>
      <c r="G1248" s="111" t="s">
        <v>1057</v>
      </c>
      <c r="H1248" s="111" t="s">
        <v>33</v>
      </c>
      <c r="I1248" s="111" t="s">
        <v>624</v>
      </c>
      <c r="J1248" s="111">
        <v>71</v>
      </c>
      <c r="K1248" s="111" t="s">
        <v>1058</v>
      </c>
      <c r="L1248" s="111">
        <v>230663</v>
      </c>
      <c r="M1248" s="136">
        <v>21947</v>
      </c>
      <c r="N1248" s="111">
        <v>4</v>
      </c>
      <c r="O1248" s="163">
        <f t="shared" si="123"/>
        <v>0</v>
      </c>
      <c r="P1248" s="163">
        <f t="shared" si="124"/>
        <v>0</v>
      </c>
      <c r="Q1248" s="112">
        <v>0</v>
      </c>
    </row>
  </sheetData>
  <sheetProtection selectLockedCells="1" selectUnlockedCells="1"/>
  <autoFilter ref="E2:R1241"/>
  <mergeCells count="2">
    <mergeCell ref="M1:M2"/>
    <mergeCell ref="R1:R2"/>
  </mergeCells>
  <conditionalFormatting sqref="A1:A1048576">
    <cfRule type="duplicateValues" dxfId="183" priority="2"/>
  </conditionalFormatting>
  <conditionalFormatting sqref="F1:F1048576">
    <cfRule type="duplicateValues" dxfId="182" priority="1"/>
  </conditionalFormatting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1"/>
  <sheetViews>
    <sheetView zoomScale="115" zoomScaleNormal="115" workbookViewId="0">
      <selection activeCell="B4" sqref="B4:C4"/>
    </sheetView>
  </sheetViews>
  <sheetFormatPr baseColWidth="10" defaultRowHeight="14.25" x14ac:dyDescent="0.2"/>
  <cols>
    <col min="1" max="1" width="21.28515625" style="117" customWidth="1"/>
    <col min="2" max="2" width="17.85546875" style="118" customWidth="1"/>
    <col min="3" max="3" width="21.5703125" style="117" customWidth="1"/>
    <col min="4" max="16384" width="11.42578125" style="117"/>
  </cols>
  <sheetData>
    <row r="2" spans="1:3" x14ac:dyDescent="0.2">
      <c r="A2" s="111" t="s">
        <v>530</v>
      </c>
      <c r="B2" s="277" t="s">
        <v>1921</v>
      </c>
      <c r="C2" s="277"/>
    </row>
    <row r="3" spans="1:3" x14ac:dyDescent="0.2">
      <c r="A3" s="111"/>
    </row>
    <row r="4" spans="1:3" x14ac:dyDescent="0.2">
      <c r="A4" s="111" t="s">
        <v>531</v>
      </c>
      <c r="B4" s="277" t="s">
        <v>1926</v>
      </c>
      <c r="C4" s="277"/>
    </row>
    <row r="5" spans="1:3" x14ac:dyDescent="0.2">
      <c r="A5" s="111"/>
    </row>
    <row r="6" spans="1:3" x14ac:dyDescent="0.2">
      <c r="A6" s="111" t="s">
        <v>532</v>
      </c>
      <c r="B6" s="248" t="s">
        <v>1922</v>
      </c>
      <c r="C6" s="119"/>
    </row>
    <row r="7" spans="1:3" x14ac:dyDescent="0.2">
      <c r="A7" s="111"/>
    </row>
    <row r="8" spans="1:3" hidden="1" x14ac:dyDescent="0.2">
      <c r="A8" s="111" t="s">
        <v>534</v>
      </c>
      <c r="B8" s="120"/>
      <c r="C8" s="134" t="s">
        <v>541</v>
      </c>
    </row>
    <row r="9" spans="1:3" hidden="1" x14ac:dyDescent="0.2">
      <c r="B9" s="121"/>
      <c r="C9" s="122"/>
    </row>
    <row r="10" spans="1:3" ht="15" hidden="1" thickBot="1" x14ac:dyDescent="0.25"/>
    <row r="11" spans="1:3" hidden="1" x14ac:dyDescent="0.2">
      <c r="A11" s="123" t="s">
        <v>533</v>
      </c>
      <c r="B11" s="124" t="s">
        <v>539</v>
      </c>
      <c r="C11" s="125" t="s">
        <v>540</v>
      </c>
    </row>
    <row r="12" spans="1:3" ht="24" hidden="1" customHeight="1" x14ac:dyDescent="0.2">
      <c r="A12" s="126" t="s">
        <v>535</v>
      </c>
      <c r="B12" s="127"/>
      <c r="C12" s="135">
        <f>B12*$B$8</f>
        <v>0</v>
      </c>
    </row>
    <row r="13" spans="1:3" ht="24" hidden="1" customHeight="1" x14ac:dyDescent="0.2">
      <c r="A13" s="128" t="s">
        <v>52</v>
      </c>
      <c r="B13" s="129"/>
      <c r="C13" s="130">
        <f t="shared" ref="C13:C18" si="0">B13*$B$8</f>
        <v>0</v>
      </c>
    </row>
    <row r="14" spans="1:3" ht="24" hidden="1" customHeight="1" x14ac:dyDescent="0.2">
      <c r="A14" s="128" t="s">
        <v>536</v>
      </c>
      <c r="B14" s="129"/>
      <c r="C14" s="130">
        <f t="shared" si="0"/>
        <v>0</v>
      </c>
    </row>
    <row r="15" spans="1:3" ht="24" hidden="1" customHeight="1" x14ac:dyDescent="0.2">
      <c r="A15" s="128" t="s">
        <v>537</v>
      </c>
      <c r="B15" s="129"/>
      <c r="C15" s="130">
        <f t="shared" si="0"/>
        <v>0</v>
      </c>
    </row>
    <row r="16" spans="1:3" ht="24" hidden="1" customHeight="1" x14ac:dyDescent="0.2">
      <c r="A16" s="128" t="s">
        <v>538</v>
      </c>
      <c r="B16" s="129"/>
      <c r="C16" s="130">
        <f t="shared" si="0"/>
        <v>0</v>
      </c>
    </row>
    <row r="17" spans="1:3" ht="24" hidden="1" customHeight="1" x14ac:dyDescent="0.2">
      <c r="A17" s="128" t="s">
        <v>509</v>
      </c>
      <c r="B17" s="129"/>
      <c r="C17" s="130">
        <f t="shared" si="0"/>
        <v>0</v>
      </c>
    </row>
    <row r="18" spans="1:3" ht="24" hidden="1" customHeight="1" thickBot="1" x14ac:dyDescent="0.25">
      <c r="A18" s="131" t="s">
        <v>510</v>
      </c>
      <c r="B18" s="132"/>
      <c r="C18" s="133">
        <f t="shared" si="0"/>
        <v>0</v>
      </c>
    </row>
    <row r="21" spans="1:3" ht="21" customHeight="1" x14ac:dyDescent="0.2"/>
  </sheetData>
  <mergeCells count="2">
    <mergeCell ref="B4:C4"/>
    <mergeCell ref="B2:C2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12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B9" sqref="B9"/>
    </sheetView>
  </sheetViews>
  <sheetFormatPr baseColWidth="10" defaultRowHeight="12.75" x14ac:dyDescent="0.25"/>
  <cols>
    <col min="1" max="1" width="19.140625" style="19" hidden="1" customWidth="1"/>
    <col min="2" max="2" width="13.7109375" style="19" customWidth="1"/>
    <col min="3" max="3" width="13.7109375" style="19" hidden="1" customWidth="1"/>
    <col min="4" max="4" width="13.7109375" style="19" customWidth="1"/>
    <col min="5" max="5" width="11.85546875" style="19" hidden="1" customWidth="1"/>
    <col min="6" max="6" width="9" style="101" customWidth="1"/>
    <col min="7" max="8" width="22.28515625" style="101" customWidth="1"/>
    <col min="9" max="9" width="29.140625" style="101" customWidth="1"/>
    <col min="10" max="10" width="6.5703125" style="101" customWidth="1"/>
    <col min="11" max="11" width="10" style="101" customWidth="1"/>
    <col min="12" max="18" width="2.7109375" style="101" customWidth="1"/>
    <col min="19" max="19" width="4.28515625" style="101" customWidth="1"/>
    <col min="20" max="20" width="4.7109375" style="101" customWidth="1"/>
    <col min="21" max="21" width="6.42578125" style="101" customWidth="1"/>
    <col min="22" max="22" width="7.140625" style="101" customWidth="1"/>
    <col min="23" max="23" width="2.7109375" style="101" customWidth="1"/>
    <col min="24" max="24" width="20.42578125" style="101" hidden="1" customWidth="1"/>
    <col min="25" max="25" width="10" style="101" hidden="1" customWidth="1"/>
    <col min="26" max="42" width="2.7109375" style="101" customWidth="1"/>
    <col min="43" max="43" width="11.42578125" style="101"/>
    <col min="44" max="44" width="15.85546875" style="101" customWidth="1"/>
    <col min="45" max="45" width="22.42578125" style="101" customWidth="1"/>
    <col min="46" max="16384" width="11.42578125" style="101"/>
  </cols>
  <sheetData>
    <row r="1" spans="1:46" ht="30.75" customHeight="1" thickBot="1" x14ac:dyDescent="0.3">
      <c r="C1" s="187"/>
      <c r="D1" s="187"/>
      <c r="E1" s="187"/>
      <c r="F1" s="279" t="str">
        <f>Entete!B2</f>
        <v>CYCLO SAN MARTINOIS</v>
      </c>
      <c r="G1" s="279"/>
      <c r="H1" s="279"/>
      <c r="I1" s="279"/>
      <c r="J1" s="279"/>
      <c r="K1" s="279"/>
    </row>
    <row r="2" spans="1:46" ht="8.25" customHeight="1" thickTop="1" x14ac:dyDescent="0.25">
      <c r="J2" s="294" t="s">
        <v>533</v>
      </c>
      <c r="K2" s="295"/>
    </row>
    <row r="3" spans="1:46" ht="18" x14ac:dyDescent="0.25">
      <c r="C3" s="188"/>
      <c r="D3" s="188"/>
      <c r="E3" s="188"/>
      <c r="F3" s="280" t="str">
        <f>Entete!B4</f>
        <v>PRIX DE TOUTENANT - CLASSEMENT GENERAL</v>
      </c>
      <c r="G3" s="280"/>
      <c r="H3" s="280"/>
      <c r="I3" s="154" t="str">
        <f>Entete!B6</f>
        <v>22 JUIN 2014</v>
      </c>
      <c r="J3" s="296"/>
      <c r="K3" s="297"/>
      <c r="S3" s="16"/>
    </row>
    <row r="4" spans="1:46" ht="10.5" customHeight="1" thickBot="1" x14ac:dyDescent="0.3">
      <c r="J4" s="296"/>
      <c r="K4" s="297"/>
    </row>
    <row r="5" spans="1:46" s="108" customFormat="1" ht="15.75" customHeight="1" thickTop="1" x14ac:dyDescent="0.25">
      <c r="A5" s="167"/>
      <c r="B5" s="283" t="s">
        <v>603</v>
      </c>
      <c r="C5" s="283"/>
      <c r="D5" s="283"/>
      <c r="E5" s="283"/>
      <c r="F5" s="284" t="s">
        <v>507</v>
      </c>
      <c r="G5" s="286" t="s">
        <v>295</v>
      </c>
      <c r="H5" s="288" t="s">
        <v>8</v>
      </c>
      <c r="I5" s="290" t="s">
        <v>0</v>
      </c>
      <c r="J5" s="281" t="s">
        <v>9</v>
      </c>
      <c r="K5" s="292" t="s">
        <v>1059</v>
      </c>
      <c r="L5" s="86"/>
      <c r="M5" s="86"/>
      <c r="N5" s="86"/>
      <c r="O5" s="86"/>
      <c r="P5" s="86"/>
      <c r="Q5" s="86"/>
      <c r="R5" s="86"/>
      <c r="S5" s="86"/>
      <c r="T5" s="245"/>
      <c r="U5" s="86"/>
      <c r="V5" s="86"/>
      <c r="W5" s="86"/>
      <c r="X5" s="86"/>
      <c r="Y5" s="87"/>
      <c r="Z5" s="87"/>
      <c r="AA5" s="87"/>
      <c r="AB5" s="87"/>
      <c r="AC5" s="87"/>
      <c r="AD5" s="87"/>
      <c r="AE5" s="87"/>
      <c r="AF5" s="87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8"/>
      <c r="AR5" s="91"/>
      <c r="AS5" s="89"/>
      <c r="AT5" s="90"/>
    </row>
    <row r="6" spans="1:46" s="108" customFormat="1" ht="15.75" customHeight="1" thickBot="1" x14ac:dyDescent="0.3">
      <c r="A6" s="167"/>
      <c r="B6" s="170" t="s">
        <v>1058</v>
      </c>
      <c r="C6" s="173"/>
      <c r="D6" s="174" t="s">
        <v>11</v>
      </c>
      <c r="E6" s="174"/>
      <c r="F6" s="285"/>
      <c r="G6" s="287"/>
      <c r="H6" s="289"/>
      <c r="I6" s="291"/>
      <c r="J6" s="282"/>
      <c r="K6" s="293"/>
      <c r="L6" s="107"/>
      <c r="M6" s="107"/>
      <c r="N6" s="240"/>
      <c r="O6" s="240"/>
      <c r="P6" s="240"/>
      <c r="Q6" s="240"/>
      <c r="R6" s="240"/>
      <c r="T6" s="278"/>
      <c r="U6" s="278"/>
      <c r="V6" s="278"/>
      <c r="W6" s="84"/>
      <c r="X6" s="84"/>
      <c r="Y6" s="92"/>
      <c r="Z6" s="85"/>
      <c r="AA6" s="85"/>
      <c r="AB6" s="85"/>
      <c r="AC6" s="85"/>
      <c r="AD6" s="85"/>
      <c r="AE6" s="85"/>
      <c r="AF6" s="85"/>
      <c r="AG6" s="93"/>
      <c r="AH6" s="85"/>
      <c r="AI6" s="85"/>
      <c r="AJ6" s="85"/>
      <c r="AK6" s="85"/>
      <c r="AL6" s="85"/>
      <c r="AM6" s="85"/>
      <c r="AN6" s="85"/>
      <c r="AO6" s="85"/>
      <c r="AP6" s="85"/>
      <c r="AQ6" s="88"/>
      <c r="AR6" s="91"/>
      <c r="AS6" s="89"/>
      <c r="AT6" s="90"/>
    </row>
    <row r="7" spans="1:46" s="64" customFormat="1" ht="15" customHeight="1" thickTop="1" x14ac:dyDescent="0.2">
      <c r="A7" s="168" t="str">
        <f>IF(C7="",E7,C7)</f>
        <v>FSGT230013</v>
      </c>
      <c r="B7" s="234">
        <v>230013</v>
      </c>
      <c r="C7" s="174" t="str">
        <f t="shared" ref="C7:C10" si="0">IF(B7="","",CONCATENATE($B$6,B7))</f>
        <v>FSGT230013</v>
      </c>
      <c r="D7" s="174"/>
      <c r="E7" s="176" t="str">
        <f>IF(D7="","",CONCATENATE($D$6,D7))</f>
        <v/>
      </c>
      <c r="F7" s="105">
        <v>101</v>
      </c>
      <c r="G7" s="104" t="str">
        <f>VLOOKUP(A7,Liste!$F$3:$T$1578,2,FALSE)</f>
        <v>DEMORTIERE</v>
      </c>
      <c r="H7" s="158" t="str">
        <f>VLOOKUP(A7,Liste!$F$3:$T$1578,3,FALSE)</f>
        <v>Rémy</v>
      </c>
      <c r="I7" s="104" t="str">
        <f>VLOOKUP(A7,Liste!$F$3:$T$1578,4,FALSE)</f>
        <v>Buxy</v>
      </c>
      <c r="J7" s="104">
        <f>VLOOKUP(A7,Liste!$F$3:$T$1578,5,FALSE)</f>
        <v>71</v>
      </c>
      <c r="K7" s="104">
        <f>VLOOKUP(A7,Liste!$F$3:$T$1578,9,FALSE)</f>
        <v>2</v>
      </c>
      <c r="L7" s="94"/>
      <c r="M7" s="94"/>
      <c r="N7" s="94"/>
      <c r="O7" s="94"/>
      <c r="P7" s="94"/>
      <c r="Q7" s="94"/>
      <c r="R7" s="94"/>
      <c r="T7" s="242"/>
      <c r="U7" s="94"/>
      <c r="V7" s="94"/>
      <c r="W7" s="94"/>
      <c r="X7" s="246" t="str">
        <f>CONCATENATE(F7,G7)</f>
        <v>101DEMORTIERE</v>
      </c>
      <c r="Y7" s="94">
        <f>VLOOKUP(X7,FSGT2_Class!$AL$8:$AM$107,2,FALSE)</f>
        <v>101</v>
      </c>
      <c r="Z7" s="95"/>
      <c r="AA7" s="95"/>
      <c r="AB7" s="95"/>
      <c r="AC7" s="95"/>
      <c r="AD7" s="95"/>
      <c r="AE7" s="95"/>
      <c r="AF7" s="95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6"/>
      <c r="AR7" s="97"/>
      <c r="AS7" s="97"/>
      <c r="AT7" s="97"/>
    </row>
    <row r="8" spans="1:46" s="64" customFormat="1" ht="15" customHeight="1" x14ac:dyDescent="0.25">
      <c r="A8" s="168" t="str">
        <f t="shared" ref="A8" si="1">IF(C8="",E8,C8)</f>
        <v>FSGT55492061</v>
      </c>
      <c r="B8" s="233">
        <v>55492061</v>
      </c>
      <c r="C8" s="174" t="str">
        <f t="shared" si="0"/>
        <v>FSGT55492061</v>
      </c>
      <c r="D8" s="174"/>
      <c r="E8" s="176" t="str">
        <f t="shared" ref="E8" si="2">IF(D8="","",CONCATENATE($D$6,D8))</f>
        <v/>
      </c>
      <c r="F8" s="105">
        <v>103</v>
      </c>
      <c r="G8" s="104" t="s">
        <v>1569</v>
      </c>
      <c r="H8" s="104" t="s">
        <v>44</v>
      </c>
      <c r="I8" s="104" t="s">
        <v>639</v>
      </c>
      <c r="J8" s="104">
        <f>VLOOKUP(A8,Liste!$F$3:$T$1578,5,FALSE)</f>
        <v>71</v>
      </c>
      <c r="K8" s="104">
        <f>VLOOKUP(A8,Liste!$F$3:$T$1578,9,FALSE)</f>
        <v>2</v>
      </c>
      <c r="L8" s="94"/>
      <c r="M8" s="94"/>
      <c r="N8" s="94"/>
      <c r="O8" s="94"/>
      <c r="P8" s="94"/>
      <c r="Q8" s="94"/>
      <c r="R8" s="94"/>
      <c r="T8" s="242"/>
      <c r="U8" s="94"/>
      <c r="V8" s="94"/>
      <c r="W8" s="94"/>
      <c r="X8" s="246" t="str">
        <f t="shared" ref="X8:X15" si="3">CONCATENATE(F8,G8)</f>
        <v>103ROUX</v>
      </c>
      <c r="Y8" s="94">
        <f>VLOOKUP(X8,FSGT2_Class!$AL$8:$AM$107,2,FALSE)</f>
        <v>103</v>
      </c>
      <c r="Z8" s="95"/>
      <c r="AA8" s="95"/>
      <c r="AB8" s="95"/>
      <c r="AC8" s="95"/>
      <c r="AD8" s="95"/>
      <c r="AE8" s="95"/>
      <c r="AF8" s="95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6"/>
      <c r="AR8" s="97"/>
      <c r="AS8" s="97"/>
      <c r="AT8" s="97"/>
    </row>
    <row r="9" spans="1:46" s="64" customFormat="1" ht="15" customHeight="1" x14ac:dyDescent="0.25">
      <c r="A9" s="168" t="str">
        <f t="shared" ref="A9:A71" si="4">IF(C9="",E9,C9)</f>
        <v>FSGT55536399</v>
      </c>
      <c r="B9" s="233">
        <v>55536399</v>
      </c>
      <c r="C9" s="174" t="str">
        <f t="shared" si="0"/>
        <v>FSGT55536399</v>
      </c>
      <c r="D9" s="174"/>
      <c r="E9" s="176" t="str">
        <f t="shared" ref="E9:E71" si="5">IF(D9="","",CONCATENATE($D$6,D9))</f>
        <v/>
      </c>
      <c r="F9" s="105">
        <v>104</v>
      </c>
      <c r="G9" s="104" t="str">
        <f>VLOOKUP(A9,Liste!$F$3:$T$1578,2,FALSE)</f>
        <v>REMADNIA</v>
      </c>
      <c r="H9" s="104" t="str">
        <f>VLOOKUP(A9,Liste!$F$3:$T$1578,3,FALSE)</f>
        <v>Amar</v>
      </c>
      <c r="I9" s="104" t="str">
        <f>VLOOKUP(A9,Liste!$F$3:$T$1578,4,FALSE)</f>
        <v>Creusot VS</v>
      </c>
      <c r="J9" s="104">
        <f>VLOOKUP(A9,Liste!$F$3:$T$1578,5,FALSE)</f>
        <v>71</v>
      </c>
      <c r="K9" s="104">
        <f>VLOOKUP(A9,Liste!$F$3:$T$1578,9,FALSE)</f>
        <v>2</v>
      </c>
      <c r="L9" s="94"/>
      <c r="M9" s="94"/>
      <c r="N9" s="94"/>
      <c r="O9" s="94"/>
      <c r="P9" s="94"/>
      <c r="Q9" s="94"/>
      <c r="R9" s="94"/>
      <c r="T9" s="242"/>
      <c r="U9" s="94"/>
      <c r="V9" s="94"/>
      <c r="W9" s="94"/>
      <c r="X9" s="246" t="str">
        <f t="shared" si="3"/>
        <v>104REMADNIA</v>
      </c>
      <c r="Y9" s="94">
        <f>VLOOKUP(X9,FSGT2_Class!$AL$8:$AM$107,2,FALSE)</f>
        <v>104</v>
      </c>
      <c r="Z9" s="95"/>
      <c r="AA9" s="95"/>
      <c r="AB9" s="95"/>
      <c r="AC9" s="95"/>
      <c r="AD9" s="95"/>
      <c r="AE9" s="95"/>
      <c r="AF9" s="95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6"/>
      <c r="AR9" s="97"/>
      <c r="AS9" s="97"/>
      <c r="AT9" s="97"/>
    </row>
    <row r="10" spans="1:46" s="64" customFormat="1" ht="15" customHeight="1" x14ac:dyDescent="0.25">
      <c r="A10" s="168" t="str">
        <f t="shared" si="4"/>
        <v>FSGT227326</v>
      </c>
      <c r="B10" s="233">
        <v>227326</v>
      </c>
      <c r="C10" s="174" t="str">
        <f t="shared" si="0"/>
        <v>FSGT227326</v>
      </c>
      <c r="D10" s="174"/>
      <c r="E10" s="176" t="str">
        <f t="shared" si="5"/>
        <v/>
      </c>
      <c r="F10" s="105">
        <v>105</v>
      </c>
      <c r="G10" s="104" t="str">
        <f>VLOOKUP(A10,Liste!$F$3:$T$1578,2,FALSE)</f>
        <v>GAUDILLIERE</v>
      </c>
      <c r="H10" s="104" t="str">
        <f>VLOOKUP(A10,Liste!$F$3:$T$1578,3,FALSE)</f>
        <v>Alexis</v>
      </c>
      <c r="I10" s="104" t="str">
        <f>VLOOKUP(A10,Liste!$F$3:$T$1578,4,FALSE)</f>
        <v>Joncy</v>
      </c>
      <c r="J10" s="104">
        <f>VLOOKUP(A10,Liste!$F$3:$T$1578,5,FALSE)</f>
        <v>71</v>
      </c>
      <c r="K10" s="104">
        <f>VLOOKUP(A10,Liste!$F$3:$T$1578,9,FALSE)</f>
        <v>2</v>
      </c>
      <c r="L10" s="94"/>
      <c r="M10" s="94"/>
      <c r="N10" s="94"/>
      <c r="O10" s="94"/>
      <c r="P10" s="94"/>
      <c r="Q10" s="94"/>
      <c r="R10" s="94"/>
      <c r="T10" s="242"/>
      <c r="U10" s="94"/>
      <c r="V10" s="94"/>
      <c r="W10" s="94"/>
      <c r="X10" s="246" t="str">
        <f t="shared" si="3"/>
        <v>105GAUDILLIERE</v>
      </c>
      <c r="Y10" s="94">
        <f>VLOOKUP(X10,FSGT2_Class!$AL$8:$AM$107,2,FALSE)</f>
        <v>105</v>
      </c>
      <c r="Z10" s="95"/>
      <c r="AA10" s="95"/>
      <c r="AB10" s="95"/>
      <c r="AC10" s="95"/>
      <c r="AD10" s="95"/>
      <c r="AE10" s="95"/>
      <c r="AF10" s="95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6"/>
      <c r="AR10" s="97"/>
      <c r="AS10" s="97"/>
      <c r="AT10" s="97"/>
    </row>
    <row r="11" spans="1:46" s="64" customFormat="1" ht="15" customHeight="1" x14ac:dyDescent="0.25">
      <c r="A11" s="168" t="str">
        <f t="shared" si="4"/>
        <v>FSGT55540159</v>
      </c>
      <c r="B11" s="233">
        <v>55540159</v>
      </c>
      <c r="C11" s="174" t="str">
        <f t="shared" ref="C11:C71" si="6">IF(B11="","",CONCATENATE($B$6,B11))</f>
        <v>FSGT55540159</v>
      </c>
      <c r="D11" s="174"/>
      <c r="E11" s="176" t="str">
        <f t="shared" si="5"/>
        <v/>
      </c>
      <c r="F11" s="105">
        <v>106</v>
      </c>
      <c r="G11" s="104" t="str">
        <f>VLOOKUP(A11,Liste!$F$3:$T$1578,2,FALSE)</f>
        <v>HURET</v>
      </c>
      <c r="H11" s="104" t="str">
        <f>VLOOKUP(A11,Liste!$F$3:$T$1578,3,FALSE)</f>
        <v>Eric</v>
      </c>
      <c r="I11" s="104" t="str">
        <f>VLOOKUP(A11,Liste!$F$3:$T$1578,4,FALSE)</f>
        <v>Creusot VS</v>
      </c>
      <c r="J11" s="104">
        <f>VLOOKUP(A11,Liste!$F$3:$T$1578,5,FALSE)</f>
        <v>71</v>
      </c>
      <c r="K11" s="104">
        <f>VLOOKUP(A11,Liste!$F$3:$T$1578,9,FALSE)</f>
        <v>1</v>
      </c>
      <c r="L11" s="94"/>
      <c r="M11" s="94"/>
      <c r="N11" s="94"/>
      <c r="O11" s="94"/>
      <c r="P11" s="94"/>
      <c r="Q11" s="94"/>
      <c r="R11" s="94"/>
      <c r="T11" s="242"/>
      <c r="U11" s="94"/>
      <c r="V11" s="94"/>
      <c r="W11" s="94"/>
      <c r="X11" s="246" t="str">
        <f t="shared" si="3"/>
        <v>106HURET</v>
      </c>
      <c r="Y11" s="94">
        <f>VLOOKUP(X11,FSGT2_Class!$AL$8:$AM$107,2,FALSE)</f>
        <v>106</v>
      </c>
      <c r="Z11" s="95"/>
      <c r="AA11" s="95"/>
      <c r="AB11" s="95"/>
      <c r="AC11" s="95"/>
      <c r="AD11" s="95"/>
      <c r="AE11" s="95"/>
      <c r="AF11" s="95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6"/>
      <c r="AR11" s="97"/>
      <c r="AS11" s="97"/>
      <c r="AT11" s="97"/>
    </row>
    <row r="12" spans="1:46" s="64" customFormat="1" ht="15" customHeight="1" x14ac:dyDescent="0.25">
      <c r="A12" s="168" t="str">
        <f t="shared" si="4"/>
        <v>FSGT55477142</v>
      </c>
      <c r="B12" s="233">
        <v>55477142</v>
      </c>
      <c r="C12" s="174" t="str">
        <f t="shared" si="6"/>
        <v>FSGT55477142</v>
      </c>
      <c r="D12" s="174"/>
      <c r="E12" s="176" t="str">
        <f t="shared" si="5"/>
        <v/>
      </c>
      <c r="F12" s="105">
        <v>107</v>
      </c>
      <c r="G12" s="104" t="str">
        <f>VLOOKUP(A12,Liste!$F$3:$T$1578,2,FALSE)</f>
        <v>DUSSABLY</v>
      </c>
      <c r="H12" s="104" t="str">
        <f>VLOOKUP(A12,Liste!$F$3:$T$1578,3,FALSE)</f>
        <v>Stéphane</v>
      </c>
      <c r="I12" s="104" t="str">
        <f>VLOOKUP(A12,Liste!$F$3:$T$1578,4,FALSE)</f>
        <v>Charolles</v>
      </c>
      <c r="J12" s="104">
        <f>VLOOKUP(A12,Liste!$F$3:$T$1578,5,FALSE)</f>
        <v>71</v>
      </c>
      <c r="K12" s="104">
        <f>VLOOKUP(A12,Liste!$F$3:$T$1578,9,FALSE)</f>
        <v>2</v>
      </c>
      <c r="L12" s="94"/>
      <c r="M12" s="94"/>
      <c r="N12" s="94"/>
      <c r="O12" s="94"/>
      <c r="P12" s="94"/>
      <c r="Q12" s="94"/>
      <c r="R12" s="94"/>
      <c r="T12" s="242"/>
      <c r="U12" s="94"/>
      <c r="V12" s="94"/>
      <c r="W12" s="94"/>
      <c r="X12" s="246" t="str">
        <f t="shared" si="3"/>
        <v>107DUSSABLY</v>
      </c>
      <c r="Y12" s="94">
        <f>VLOOKUP(X12,FSGT2_Class!$AL$8:$AM$107,2,FALSE)</f>
        <v>107</v>
      </c>
      <c r="Z12" s="95"/>
      <c r="AA12" s="95"/>
      <c r="AB12" s="95"/>
      <c r="AC12" s="95"/>
      <c r="AD12" s="95"/>
      <c r="AE12" s="95"/>
      <c r="AF12" s="95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6"/>
      <c r="AR12" s="97"/>
      <c r="AS12" s="97"/>
      <c r="AT12" s="97"/>
    </row>
    <row r="13" spans="1:46" s="64" customFormat="1" ht="15" customHeight="1" x14ac:dyDescent="0.25">
      <c r="A13" s="168" t="str">
        <f t="shared" si="4"/>
        <v>FSGT366516</v>
      </c>
      <c r="B13" s="233">
        <v>366516</v>
      </c>
      <c r="C13" s="174" t="str">
        <f t="shared" si="6"/>
        <v>FSGT366516</v>
      </c>
      <c r="D13" s="174"/>
      <c r="E13" s="176" t="str">
        <f t="shared" si="5"/>
        <v/>
      </c>
      <c r="F13" s="105">
        <v>108</v>
      </c>
      <c r="G13" s="104" t="str">
        <f>VLOOKUP(A13,Liste!$F$3:$T$1578,2,FALSE)</f>
        <v>GROS</v>
      </c>
      <c r="H13" s="104" t="str">
        <f>VLOOKUP(A13,Liste!$F$3:$T$1578,3,FALSE)</f>
        <v>Philippe</v>
      </c>
      <c r="I13" s="104" t="str">
        <f>VLOOKUP(A13,Liste!$F$3:$T$1578,4,FALSE)</f>
        <v>UV Chalon</v>
      </c>
      <c r="J13" s="104">
        <f>VLOOKUP(A13,Liste!$F$3:$T$1578,5,FALSE)</f>
        <v>71</v>
      </c>
      <c r="K13" s="104">
        <f>VLOOKUP(A13,Liste!$F$3:$T$1578,9,FALSE)</f>
        <v>2</v>
      </c>
      <c r="L13" s="94"/>
      <c r="M13" s="94"/>
      <c r="N13" s="94"/>
      <c r="O13" s="94"/>
      <c r="P13" s="94"/>
      <c r="Q13" s="94"/>
      <c r="R13" s="94"/>
      <c r="T13" s="242"/>
      <c r="U13" s="94"/>
      <c r="V13" s="94"/>
      <c r="W13" s="94"/>
      <c r="X13" s="246" t="str">
        <f t="shared" si="3"/>
        <v>108GROS</v>
      </c>
      <c r="Y13" s="94">
        <f>VLOOKUP(X13,FSGT2_Class!$AL$8:$AM$107,2,FALSE)</f>
        <v>108</v>
      </c>
      <c r="Z13" s="95"/>
      <c r="AA13" s="95"/>
      <c r="AB13" s="95"/>
      <c r="AC13" s="95"/>
      <c r="AD13" s="95"/>
      <c r="AE13" s="95"/>
      <c r="AF13" s="95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6"/>
      <c r="AR13" s="97"/>
      <c r="AS13" s="97"/>
      <c r="AT13" s="97"/>
    </row>
    <row r="14" spans="1:46" s="64" customFormat="1" ht="15" customHeight="1" x14ac:dyDescent="0.25">
      <c r="A14" s="168" t="str">
        <f t="shared" si="4"/>
        <v>FSGT224085</v>
      </c>
      <c r="B14" s="233">
        <v>224085</v>
      </c>
      <c r="C14" s="174" t="str">
        <f t="shared" si="6"/>
        <v>FSGT224085</v>
      </c>
      <c r="D14" s="174"/>
      <c r="E14" s="176" t="str">
        <f t="shared" si="5"/>
        <v/>
      </c>
      <c r="F14" s="105">
        <v>109</v>
      </c>
      <c r="G14" s="104" t="str">
        <f>VLOOKUP(A14,Liste!$F$3:$T$1578,2,FALSE)</f>
        <v>PILLOT</v>
      </c>
      <c r="H14" s="104" t="str">
        <f>VLOOKUP(A14,Liste!$F$3:$T$1578,3,FALSE)</f>
        <v>Dominique</v>
      </c>
      <c r="I14" s="104" t="str">
        <f>VLOOKUP(A14,Liste!$F$3:$T$1578,4,FALSE)</f>
        <v>VS Chalon</v>
      </c>
      <c r="J14" s="104">
        <f>VLOOKUP(A14,Liste!$F$3:$T$1578,5,FALSE)</f>
        <v>71</v>
      </c>
      <c r="K14" s="104">
        <f>VLOOKUP(A14,Liste!$F$3:$T$1578,9,FALSE)</f>
        <v>2</v>
      </c>
      <c r="L14" s="94"/>
      <c r="M14" s="94"/>
      <c r="N14" s="94"/>
      <c r="O14" s="94"/>
      <c r="P14" s="94"/>
      <c r="Q14" s="94"/>
      <c r="R14" s="94"/>
      <c r="T14" s="242"/>
      <c r="U14" s="94"/>
      <c r="V14" s="94"/>
      <c r="W14" s="94"/>
      <c r="X14" s="246" t="str">
        <f t="shared" si="3"/>
        <v>109PILLOT</v>
      </c>
      <c r="Y14" s="94">
        <f>VLOOKUP(X14,FSGT2_Class!$AL$8:$AM$107,2,FALSE)</f>
        <v>109</v>
      </c>
      <c r="Z14" s="95"/>
      <c r="AA14" s="95"/>
      <c r="AB14" s="95"/>
      <c r="AC14" s="95"/>
      <c r="AD14" s="95"/>
      <c r="AE14" s="95"/>
      <c r="AF14" s="95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6"/>
      <c r="AR14" s="97"/>
      <c r="AS14" s="97"/>
      <c r="AT14" s="97"/>
    </row>
    <row r="15" spans="1:46" s="64" customFormat="1" ht="15" customHeight="1" x14ac:dyDescent="0.25">
      <c r="A15" s="168" t="str">
        <f t="shared" si="4"/>
        <v>FSGT55484224</v>
      </c>
      <c r="B15" s="233">
        <v>55484224</v>
      </c>
      <c r="C15" s="174" t="str">
        <f t="shared" si="6"/>
        <v>FSGT55484224</v>
      </c>
      <c r="D15" s="174"/>
      <c r="E15" s="176" t="str">
        <f t="shared" si="5"/>
        <v/>
      </c>
      <c r="F15" s="105">
        <v>110</v>
      </c>
      <c r="G15" s="104" t="str">
        <f>VLOOKUP(A15,Liste!$F$3:$T$1578,2,FALSE)</f>
        <v>BARTHET</v>
      </c>
      <c r="H15" s="104" t="str">
        <f>VLOOKUP(A15,Liste!$F$3:$T$1578,3,FALSE)</f>
        <v>Anthony</v>
      </c>
      <c r="I15" s="104" t="str">
        <f>VLOOKUP(A15,Liste!$F$3:$T$1578,4,FALSE)</f>
        <v>Louhans</v>
      </c>
      <c r="J15" s="104">
        <f>VLOOKUP(A15,Liste!$F$3:$T$1578,5,FALSE)</f>
        <v>71</v>
      </c>
      <c r="K15" s="104">
        <f>VLOOKUP(A15,Liste!$F$3:$T$1578,9,FALSE)</f>
        <v>1</v>
      </c>
      <c r="L15" s="94"/>
      <c r="M15" s="94"/>
      <c r="N15" s="94"/>
      <c r="O15" s="94"/>
      <c r="P15" s="94"/>
      <c r="Q15" s="94"/>
      <c r="R15" s="94"/>
      <c r="T15" s="242"/>
      <c r="U15" s="94"/>
      <c r="V15" s="94"/>
      <c r="W15" s="94"/>
      <c r="X15" s="246" t="str">
        <f t="shared" si="3"/>
        <v>110BARTHET</v>
      </c>
      <c r="Y15" s="94">
        <f>VLOOKUP(X15,FSGT2_Class!$AL$8:$AM$107,2,FALSE)</f>
        <v>110</v>
      </c>
      <c r="Z15" s="95"/>
      <c r="AA15" s="95"/>
      <c r="AB15" s="95"/>
      <c r="AC15" s="95"/>
      <c r="AD15" s="95"/>
      <c r="AE15" s="95"/>
      <c r="AF15" s="95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6"/>
      <c r="AR15" s="97"/>
      <c r="AS15" s="97"/>
      <c r="AT15" s="97"/>
    </row>
    <row r="16" spans="1:46" s="64" customFormat="1" ht="15" customHeight="1" x14ac:dyDescent="0.25">
      <c r="A16" s="168" t="str">
        <f t="shared" si="4"/>
        <v>FSGT427797</v>
      </c>
      <c r="B16" s="233">
        <v>427797</v>
      </c>
      <c r="C16" s="174" t="str">
        <f t="shared" si="6"/>
        <v>FSGT427797</v>
      </c>
      <c r="D16" s="174"/>
      <c r="E16" s="176" t="str">
        <f t="shared" si="5"/>
        <v/>
      </c>
      <c r="F16" s="105">
        <v>112</v>
      </c>
      <c r="G16" s="104" t="str">
        <f>VLOOKUP(A16,Liste!$F$3:$T$1578,2,FALSE)</f>
        <v>PROVILLARD</v>
      </c>
      <c r="H16" s="104" t="str">
        <f>VLOOKUP(A16,Liste!$F$3:$T$1578,3,FALSE)</f>
        <v>Jérémy</v>
      </c>
      <c r="I16" s="104" t="str">
        <f>VLOOKUP(A16,Liste!$F$3:$T$1578,4,FALSE)</f>
        <v>Creusot VS</v>
      </c>
      <c r="J16" s="104">
        <f>VLOOKUP(A16,Liste!$F$3:$T$1578,5,FALSE)</f>
        <v>71</v>
      </c>
      <c r="K16" s="104">
        <f>VLOOKUP(A16,Liste!$F$3:$T$1578,9,FALSE)</f>
        <v>1</v>
      </c>
      <c r="L16" s="94"/>
      <c r="M16" s="94"/>
      <c r="N16" s="94"/>
      <c r="O16" s="94"/>
      <c r="P16" s="94"/>
      <c r="Q16" s="94"/>
      <c r="R16" s="94"/>
      <c r="T16" s="242"/>
      <c r="U16" s="94"/>
      <c r="V16" s="94"/>
      <c r="W16" s="94"/>
      <c r="X16" s="246" t="str">
        <f t="shared" ref="X16:X79" si="7">CONCATENATE(F16,G16)</f>
        <v>112PROVILLARD</v>
      </c>
      <c r="Y16" s="94">
        <f>VLOOKUP(X16,FSGT2_Class!$AL$8:$AM$107,2,FALSE)</f>
        <v>112</v>
      </c>
      <c r="Z16" s="95"/>
      <c r="AA16" s="95"/>
      <c r="AB16" s="95"/>
      <c r="AC16" s="95"/>
      <c r="AD16" s="95"/>
      <c r="AE16" s="95"/>
      <c r="AF16" s="95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6"/>
      <c r="AR16" s="97"/>
      <c r="AS16" s="97"/>
      <c r="AT16" s="97"/>
    </row>
    <row r="17" spans="1:46" s="64" customFormat="1" ht="15" customHeight="1" x14ac:dyDescent="0.25">
      <c r="A17" s="168" t="str">
        <f t="shared" si="4"/>
        <v>FSGT371280</v>
      </c>
      <c r="B17" s="233">
        <v>371280</v>
      </c>
      <c r="C17" s="174" t="str">
        <f t="shared" si="6"/>
        <v>FSGT371280</v>
      </c>
      <c r="D17" s="174"/>
      <c r="E17" s="176" t="str">
        <f t="shared" si="5"/>
        <v/>
      </c>
      <c r="F17" s="105">
        <v>113</v>
      </c>
      <c r="G17" s="104" t="str">
        <f>VLOOKUP(A17,Liste!$F$3:$T$1578,2,FALSE)</f>
        <v>CASCIELLO</v>
      </c>
      <c r="H17" s="104" t="str">
        <f>VLOOKUP(A17,Liste!$F$3:$T$1578,3,FALSE)</f>
        <v>Geoffrey</v>
      </c>
      <c r="I17" s="104" t="str">
        <f>VLOOKUP(A17,Liste!$F$3:$T$1578,4,FALSE)</f>
        <v>VS Chalon</v>
      </c>
      <c r="J17" s="104">
        <f>VLOOKUP(A17,Liste!$F$3:$T$1578,5,FALSE)</f>
        <v>71</v>
      </c>
      <c r="K17" s="104">
        <f>VLOOKUP(A17,Liste!$F$3:$T$1578,9,FALSE)</f>
        <v>1</v>
      </c>
      <c r="L17" s="94"/>
      <c r="M17" s="94"/>
      <c r="N17" s="94"/>
      <c r="O17" s="94"/>
      <c r="P17" s="94"/>
      <c r="Q17" s="94"/>
      <c r="R17" s="94"/>
      <c r="T17" s="242"/>
      <c r="U17" s="94"/>
      <c r="V17" s="94"/>
      <c r="W17" s="94"/>
      <c r="X17" s="246" t="str">
        <f t="shared" si="7"/>
        <v>113CASCIELLO</v>
      </c>
      <c r="Y17" s="94">
        <f>VLOOKUP(X17,FSGT2_Class!$AL$8:$AM$107,2,FALSE)</f>
        <v>113</v>
      </c>
      <c r="Z17" s="95"/>
      <c r="AA17" s="95"/>
      <c r="AB17" s="95"/>
      <c r="AC17" s="95"/>
      <c r="AD17" s="95"/>
      <c r="AE17" s="95"/>
      <c r="AF17" s="95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6"/>
      <c r="AR17" s="97"/>
      <c r="AS17" s="97"/>
      <c r="AT17" s="97"/>
    </row>
    <row r="18" spans="1:46" s="64" customFormat="1" ht="15" customHeight="1" x14ac:dyDescent="0.25">
      <c r="A18" s="168" t="str">
        <f t="shared" si="4"/>
        <v>FSGT312760</v>
      </c>
      <c r="B18" s="233">
        <v>312760</v>
      </c>
      <c r="C18" s="174" t="str">
        <f t="shared" si="6"/>
        <v>FSGT312760</v>
      </c>
      <c r="D18" s="174"/>
      <c r="E18" s="176" t="str">
        <f t="shared" si="5"/>
        <v/>
      </c>
      <c r="F18" s="105">
        <v>114</v>
      </c>
      <c r="G18" s="104" t="str">
        <f>VLOOKUP(A18,Liste!$F$3:$T$1578,2,FALSE)</f>
        <v>BEAUSOLEIL</v>
      </c>
      <c r="H18" s="104" t="str">
        <f>VLOOKUP(A18,Liste!$F$3:$T$1578,3,FALSE)</f>
        <v>Laurent</v>
      </c>
      <c r="I18" s="104" t="str">
        <f>VLOOKUP(A18,Liste!$F$3:$T$1578,4,FALSE)</f>
        <v>Sanvignes</v>
      </c>
      <c r="J18" s="104">
        <f>VLOOKUP(A18,Liste!$F$3:$T$1578,5,FALSE)</f>
        <v>71</v>
      </c>
      <c r="K18" s="104">
        <f>VLOOKUP(A18,Liste!$F$3:$T$1578,9,FALSE)</f>
        <v>1</v>
      </c>
      <c r="L18" s="94"/>
      <c r="M18" s="94"/>
      <c r="N18" s="94"/>
      <c r="O18" s="94"/>
      <c r="P18" s="94"/>
      <c r="Q18" s="94"/>
      <c r="R18" s="94"/>
      <c r="T18" s="242"/>
      <c r="U18" s="94"/>
      <c r="V18" s="94"/>
      <c r="W18" s="94"/>
      <c r="X18" s="246" t="str">
        <f t="shared" si="7"/>
        <v>114BEAUSOLEIL</v>
      </c>
      <c r="Y18" s="94">
        <f>VLOOKUP(X18,FSGT2_Class!$AL$8:$AM$107,2,FALSE)</f>
        <v>114</v>
      </c>
      <c r="Z18" s="95"/>
      <c r="AA18" s="95"/>
      <c r="AB18" s="95"/>
      <c r="AC18" s="95"/>
      <c r="AD18" s="95"/>
      <c r="AE18" s="95"/>
      <c r="AF18" s="95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6"/>
      <c r="AR18" s="97"/>
      <c r="AS18" s="97"/>
      <c r="AT18" s="97"/>
    </row>
    <row r="19" spans="1:46" s="64" customFormat="1" ht="15" customHeight="1" x14ac:dyDescent="0.2">
      <c r="A19" s="168" t="str">
        <f t="shared" si="4"/>
        <v>FSGT228600</v>
      </c>
      <c r="B19" s="234">
        <v>228600</v>
      </c>
      <c r="C19" s="174" t="str">
        <f t="shared" si="6"/>
        <v>FSGT228600</v>
      </c>
      <c r="D19" s="174"/>
      <c r="E19" s="176" t="str">
        <f t="shared" si="5"/>
        <v/>
      </c>
      <c r="F19" s="105">
        <v>115</v>
      </c>
      <c r="G19" s="104" t="str">
        <f>VLOOKUP(A19,Liste!$F$3:$T$1578,2,FALSE)</f>
        <v>LANDRE</v>
      </c>
      <c r="H19" s="104" t="str">
        <f>VLOOKUP(A19,Liste!$F$3:$T$1578,3,FALSE)</f>
        <v>Sébastien</v>
      </c>
      <c r="I19" s="104" t="str">
        <f>VLOOKUP(A19,Liste!$F$3:$T$1578,4,FALSE)</f>
        <v>Creusot VS</v>
      </c>
      <c r="J19" s="104">
        <f>VLOOKUP(A19,Liste!$F$3:$T$1578,5,FALSE)</f>
        <v>71</v>
      </c>
      <c r="K19" s="104">
        <f>VLOOKUP(A19,Liste!$F$3:$T$1578,9,FALSE)</f>
        <v>1</v>
      </c>
      <c r="L19" s="94"/>
      <c r="M19" s="94"/>
      <c r="N19" s="94"/>
      <c r="O19" s="94"/>
      <c r="P19" s="94"/>
      <c r="Q19" s="94"/>
      <c r="R19" s="94"/>
      <c r="T19" s="242"/>
      <c r="U19" s="94"/>
      <c r="V19" s="94"/>
      <c r="W19" s="94"/>
      <c r="X19" s="246" t="str">
        <f t="shared" si="7"/>
        <v>115LANDRE</v>
      </c>
      <c r="Y19" s="94">
        <f>VLOOKUP(X19,FSGT2_Class!$AL$8:$AM$107,2,FALSE)</f>
        <v>115</v>
      </c>
      <c r="Z19" s="95"/>
      <c r="AA19" s="95"/>
      <c r="AB19" s="95"/>
      <c r="AC19" s="95"/>
      <c r="AD19" s="95"/>
      <c r="AE19" s="95"/>
      <c r="AF19" s="95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6"/>
      <c r="AR19" s="97"/>
      <c r="AS19" s="97"/>
      <c r="AT19" s="97"/>
    </row>
    <row r="20" spans="1:46" s="64" customFormat="1" ht="15" customHeight="1" x14ac:dyDescent="0.2">
      <c r="A20" s="168" t="str">
        <f t="shared" si="4"/>
        <v>FSGT55477427</v>
      </c>
      <c r="B20" s="234">
        <v>55477427</v>
      </c>
      <c r="C20" s="174" t="str">
        <f t="shared" si="6"/>
        <v>FSGT55477427</v>
      </c>
      <c r="D20" s="174"/>
      <c r="E20" s="176" t="str">
        <f t="shared" si="5"/>
        <v/>
      </c>
      <c r="F20" s="105">
        <v>116</v>
      </c>
      <c r="G20" s="104" t="str">
        <f>VLOOKUP(A20,Liste!$F$3:$T$1578,2,FALSE)</f>
        <v>LETIENNE</v>
      </c>
      <c r="H20" s="104" t="str">
        <f>VLOOKUP(A20,Liste!$F$3:$T$1578,3,FALSE)</f>
        <v>Arnaud</v>
      </c>
      <c r="I20" s="104" t="str">
        <f>VLOOKUP(A20,Liste!$F$3:$T$1578,4,FALSE)</f>
        <v xml:space="preserve">Aluze </v>
      </c>
      <c r="J20" s="104">
        <f>VLOOKUP(A20,Liste!$F$3:$T$1578,5,FALSE)</f>
        <v>71</v>
      </c>
      <c r="K20" s="104">
        <f>VLOOKUP(A20,Liste!$F$3:$T$1578,9,FALSE)</f>
        <v>1</v>
      </c>
      <c r="L20" s="94"/>
      <c r="M20" s="94"/>
      <c r="N20" s="94"/>
      <c r="O20" s="94"/>
      <c r="P20" s="94"/>
      <c r="Q20" s="94"/>
      <c r="R20" s="94"/>
      <c r="T20" s="242"/>
      <c r="U20" s="94"/>
      <c r="V20" s="94"/>
      <c r="W20" s="94"/>
      <c r="X20" s="246" t="str">
        <f t="shared" si="7"/>
        <v>116LETIENNE</v>
      </c>
      <c r="Y20" s="94">
        <f>VLOOKUP(X20,FSGT2_Class!$AL$8:$AM$107,2,FALSE)</f>
        <v>116</v>
      </c>
      <c r="Z20" s="95"/>
      <c r="AA20" s="95"/>
      <c r="AB20" s="95"/>
      <c r="AC20" s="95"/>
      <c r="AD20" s="95"/>
      <c r="AE20" s="95"/>
      <c r="AF20" s="95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6"/>
      <c r="AR20" s="97"/>
      <c r="AS20" s="97"/>
      <c r="AT20" s="97"/>
    </row>
    <row r="21" spans="1:46" s="64" customFormat="1" ht="15" customHeight="1" x14ac:dyDescent="0.2">
      <c r="A21" s="168" t="str">
        <f t="shared" si="4"/>
        <v>FSGT229042</v>
      </c>
      <c r="B21" s="234">
        <v>229042</v>
      </c>
      <c r="C21" s="174" t="str">
        <f t="shared" si="6"/>
        <v>FSGT229042</v>
      </c>
      <c r="D21" s="174"/>
      <c r="E21" s="176" t="str">
        <f t="shared" si="5"/>
        <v/>
      </c>
      <c r="F21" s="105">
        <v>117</v>
      </c>
      <c r="G21" s="104" t="str">
        <f>VLOOKUP(A21,Liste!$F$3:$T$1578,2,FALSE)</f>
        <v>ROYER</v>
      </c>
      <c r="H21" s="104" t="str">
        <f>VLOOKUP(A21,Liste!$F$3:$T$1578,3,FALSE)</f>
        <v>Clément</v>
      </c>
      <c r="I21" s="104" t="str">
        <f>VLOOKUP(A21,Liste!$F$3:$T$1578,4,FALSE)</f>
        <v>St-Martin en Br.</v>
      </c>
      <c r="J21" s="104">
        <f>VLOOKUP(A21,Liste!$F$3:$T$1578,5,FALSE)</f>
        <v>71</v>
      </c>
      <c r="K21" s="104">
        <f>VLOOKUP(A21,Liste!$F$3:$T$1578,9,FALSE)</f>
        <v>2</v>
      </c>
      <c r="L21" s="94"/>
      <c r="M21" s="94"/>
      <c r="N21" s="94"/>
      <c r="O21" s="94"/>
      <c r="P21" s="94"/>
      <c r="Q21" s="94"/>
      <c r="R21" s="94"/>
      <c r="T21" s="242"/>
      <c r="U21" s="94"/>
      <c r="V21" s="94"/>
      <c r="W21" s="94"/>
      <c r="X21" s="246" t="str">
        <f t="shared" si="7"/>
        <v>117ROYER</v>
      </c>
      <c r="Y21" s="94">
        <f>VLOOKUP(X21,FSGT2_Class!$AL$8:$AM$107,2,FALSE)</f>
        <v>117</v>
      </c>
      <c r="Z21" s="95"/>
      <c r="AA21" s="95"/>
      <c r="AB21" s="95"/>
      <c r="AC21" s="95"/>
      <c r="AD21" s="95"/>
      <c r="AE21" s="95"/>
      <c r="AF21" s="95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6"/>
      <c r="AR21" s="97"/>
      <c r="AS21" s="97"/>
      <c r="AT21" s="97"/>
    </row>
    <row r="22" spans="1:46" s="64" customFormat="1" ht="15" customHeight="1" x14ac:dyDescent="0.2">
      <c r="A22" s="168" t="str">
        <f t="shared" si="4"/>
        <v/>
      </c>
      <c r="B22" s="234"/>
      <c r="C22" s="174" t="str">
        <f t="shared" si="6"/>
        <v/>
      </c>
      <c r="D22" s="174"/>
      <c r="E22" s="176" t="str">
        <f t="shared" si="5"/>
        <v/>
      </c>
      <c r="F22" s="105"/>
      <c r="G22" s="104">
        <f>VLOOKUP(A22,Liste!$F$3:$T$1578,2,FALSE)</f>
        <v>0</v>
      </c>
      <c r="H22" s="104">
        <f>VLOOKUP(A22,Liste!$F$3:$T$1578,3,FALSE)</f>
        <v>0</v>
      </c>
      <c r="I22" s="104">
        <f>VLOOKUP(A22,Liste!$F$3:$T$1578,4,FALSE)</f>
        <v>0</v>
      </c>
      <c r="J22" s="104">
        <f>VLOOKUP(A22,Liste!$F$3:$T$1578,5,FALSE)</f>
        <v>0</v>
      </c>
      <c r="K22" s="104">
        <f>VLOOKUP(A22,Liste!$F$3:$T$1578,9,FALSE)</f>
        <v>0</v>
      </c>
      <c r="L22" s="94"/>
      <c r="M22" s="94"/>
      <c r="N22" s="94"/>
      <c r="O22" s="94"/>
      <c r="P22" s="94"/>
      <c r="Q22" s="94"/>
      <c r="R22" s="94"/>
      <c r="T22" s="242"/>
      <c r="U22" s="94"/>
      <c r="V22" s="94"/>
      <c r="W22" s="94"/>
      <c r="X22" s="246" t="str">
        <f t="shared" si="7"/>
        <v>0</v>
      </c>
      <c r="Y22" s="94">
        <f>VLOOKUP(X22,FSGT2_Class!$AL$8:$AM$107,2,FALSE)</f>
        <v>0</v>
      </c>
      <c r="Z22" s="95"/>
      <c r="AA22" s="95"/>
      <c r="AB22" s="95"/>
      <c r="AC22" s="95"/>
      <c r="AD22" s="95"/>
      <c r="AE22" s="95"/>
      <c r="AF22" s="95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6"/>
      <c r="AR22" s="97"/>
      <c r="AS22" s="97"/>
      <c r="AT22" s="97"/>
    </row>
    <row r="23" spans="1:46" s="64" customFormat="1" ht="15" customHeight="1" x14ac:dyDescent="0.2">
      <c r="A23" s="168" t="str">
        <f t="shared" si="4"/>
        <v/>
      </c>
      <c r="B23" s="234"/>
      <c r="C23" s="174" t="str">
        <f t="shared" si="6"/>
        <v/>
      </c>
      <c r="D23" s="174"/>
      <c r="E23" s="176" t="str">
        <f t="shared" si="5"/>
        <v/>
      </c>
      <c r="F23" s="105"/>
      <c r="G23" s="104">
        <f>VLOOKUP(A23,Liste!$F$3:$T$1578,2,FALSE)</f>
        <v>0</v>
      </c>
      <c r="H23" s="104">
        <f>VLOOKUP(A23,Liste!$F$3:$T$1578,3,FALSE)</f>
        <v>0</v>
      </c>
      <c r="I23" s="104">
        <f>VLOOKUP(A23,Liste!$F$3:$T$1578,4,FALSE)</f>
        <v>0</v>
      </c>
      <c r="J23" s="104">
        <f>VLOOKUP(A23,Liste!$F$3:$T$1578,5,FALSE)</f>
        <v>0</v>
      </c>
      <c r="K23" s="104">
        <f>VLOOKUP(A23,Liste!$F$3:$T$1578,9,FALSE)</f>
        <v>0</v>
      </c>
      <c r="L23" s="94"/>
      <c r="M23" s="94"/>
      <c r="N23" s="94"/>
      <c r="O23" s="94"/>
      <c r="P23" s="94"/>
      <c r="Q23" s="94"/>
      <c r="R23" s="94"/>
      <c r="S23" s="94"/>
      <c r="T23" s="242"/>
      <c r="U23" s="94"/>
      <c r="V23" s="94"/>
      <c r="W23" s="94"/>
      <c r="X23" s="246" t="str">
        <f t="shared" si="7"/>
        <v>0</v>
      </c>
      <c r="Y23" s="94">
        <f>VLOOKUP(X23,FSGT2_Class!$AL$8:$AM$107,2,FALSE)</f>
        <v>0</v>
      </c>
      <c r="Z23" s="95"/>
      <c r="AA23" s="95"/>
      <c r="AB23" s="95"/>
      <c r="AC23" s="95"/>
      <c r="AD23" s="95"/>
      <c r="AE23" s="95"/>
      <c r="AF23" s="95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6"/>
      <c r="AR23" s="97"/>
      <c r="AS23" s="97"/>
      <c r="AT23" s="97"/>
    </row>
    <row r="24" spans="1:46" ht="15" customHeight="1" x14ac:dyDescent="0.2">
      <c r="A24" s="168" t="str">
        <f t="shared" si="4"/>
        <v/>
      </c>
      <c r="B24" s="234"/>
      <c r="C24" s="174" t="str">
        <f t="shared" si="6"/>
        <v/>
      </c>
      <c r="D24" s="174"/>
      <c r="E24" s="176" t="str">
        <f t="shared" si="5"/>
        <v/>
      </c>
      <c r="F24" s="105"/>
      <c r="G24" s="104">
        <f>VLOOKUP(A24,Liste!$F$3:$T$1578,2,FALSE)</f>
        <v>0</v>
      </c>
      <c r="H24" s="104">
        <f>VLOOKUP(A24,Liste!$F$3:$T$1578,3,FALSE)</f>
        <v>0</v>
      </c>
      <c r="I24" s="104">
        <f>VLOOKUP(A24,Liste!$F$3:$T$1578,4,FALSE)</f>
        <v>0</v>
      </c>
      <c r="J24" s="104">
        <f>VLOOKUP(A24,Liste!$F$3:$T$1578,5,FALSE)</f>
        <v>0</v>
      </c>
      <c r="K24" s="104">
        <f>VLOOKUP(A24,Liste!$F$3:$T$1578,9,FALSE)</f>
        <v>0</v>
      </c>
      <c r="Q24" s="94"/>
      <c r="T24" s="242"/>
      <c r="U24" s="94"/>
      <c r="V24" s="94"/>
      <c r="X24" s="246" t="str">
        <f t="shared" si="7"/>
        <v>0</v>
      </c>
      <c r="Y24" s="94">
        <f>VLOOKUP(X24,FSGT2_Class!$AL$8:$AM$107,2,FALSE)</f>
        <v>0</v>
      </c>
    </row>
    <row r="25" spans="1:46" ht="15" customHeight="1" x14ac:dyDescent="0.2">
      <c r="A25" s="168" t="str">
        <f t="shared" si="4"/>
        <v/>
      </c>
      <c r="B25" s="234"/>
      <c r="C25" s="174" t="str">
        <f t="shared" si="6"/>
        <v/>
      </c>
      <c r="D25" s="174"/>
      <c r="E25" s="176" t="str">
        <f t="shared" si="5"/>
        <v/>
      </c>
      <c r="F25" s="105"/>
      <c r="G25" s="104">
        <f>VLOOKUP(A25,Liste!$F$3:$T$1578,2,FALSE)</f>
        <v>0</v>
      </c>
      <c r="H25" s="104">
        <f>VLOOKUP(A25,Liste!$F$3:$T$1578,3,FALSE)</f>
        <v>0</v>
      </c>
      <c r="I25" s="104">
        <f>VLOOKUP(A25,Liste!$F$3:$T$1578,4,FALSE)</f>
        <v>0</v>
      </c>
      <c r="J25" s="104">
        <f>VLOOKUP(A25,Liste!$F$3:$T$1578,5,FALSE)</f>
        <v>0</v>
      </c>
      <c r="K25" s="104">
        <f>VLOOKUP(A25,Liste!$F$3:$T$1578,9,FALSE)</f>
        <v>0</v>
      </c>
      <c r="Q25" s="94"/>
      <c r="T25" s="242"/>
      <c r="U25" s="94"/>
      <c r="V25" s="94"/>
      <c r="X25" s="246" t="str">
        <f t="shared" si="7"/>
        <v>0</v>
      </c>
      <c r="Y25" s="94">
        <f>VLOOKUP(X25,FSGT2_Class!$AL$8:$AM$107,2,FALSE)</f>
        <v>0</v>
      </c>
    </row>
    <row r="26" spans="1:46" ht="15" customHeight="1" x14ac:dyDescent="0.2">
      <c r="A26" s="168" t="str">
        <f t="shared" si="4"/>
        <v/>
      </c>
      <c r="B26" s="234"/>
      <c r="C26" s="174" t="str">
        <f t="shared" si="6"/>
        <v/>
      </c>
      <c r="D26" s="174"/>
      <c r="E26" s="176" t="str">
        <f t="shared" si="5"/>
        <v/>
      </c>
      <c r="F26" s="105"/>
      <c r="G26" s="104">
        <f>VLOOKUP(A26,Liste!$F$3:$T$1578,2,FALSE)</f>
        <v>0</v>
      </c>
      <c r="H26" s="104">
        <f>VLOOKUP(A26,Liste!$F$3:$T$1578,3,FALSE)</f>
        <v>0</v>
      </c>
      <c r="I26" s="104">
        <f>VLOOKUP(A26,Liste!$F$3:$T$1578,4,FALSE)</f>
        <v>0</v>
      </c>
      <c r="J26" s="104">
        <f>VLOOKUP(A26,Liste!$F$3:$T$1578,5,FALSE)</f>
        <v>0</v>
      </c>
      <c r="K26" s="104">
        <f>VLOOKUP(A26,Liste!$F$3:$T$1578,9,FALSE)</f>
        <v>0</v>
      </c>
      <c r="Q26" s="94"/>
      <c r="T26" s="242"/>
      <c r="U26" s="94"/>
      <c r="V26" s="94"/>
      <c r="X26" s="246" t="str">
        <f t="shared" si="7"/>
        <v>0</v>
      </c>
      <c r="Y26" s="94">
        <f>VLOOKUP(X26,FSGT2_Class!$AL$8:$AM$107,2,FALSE)</f>
        <v>0</v>
      </c>
    </row>
    <row r="27" spans="1:46" ht="15" customHeight="1" x14ac:dyDescent="0.2">
      <c r="A27" s="168" t="str">
        <f t="shared" si="4"/>
        <v/>
      </c>
      <c r="B27" s="234"/>
      <c r="C27" s="174" t="str">
        <f t="shared" si="6"/>
        <v/>
      </c>
      <c r="D27" s="174"/>
      <c r="E27" s="176" t="str">
        <f t="shared" si="5"/>
        <v/>
      </c>
      <c r="F27" s="105"/>
      <c r="G27" s="104">
        <f>VLOOKUP(A27,Liste!$F$3:$T$1578,2,FALSE)</f>
        <v>0</v>
      </c>
      <c r="H27" s="104">
        <f>VLOOKUP(A27,Liste!$F$3:$T$1578,3,FALSE)</f>
        <v>0</v>
      </c>
      <c r="I27" s="104">
        <f>VLOOKUP(A27,Liste!$F$3:$T$1578,4,FALSE)</f>
        <v>0</v>
      </c>
      <c r="J27" s="104">
        <f>VLOOKUP(A27,Liste!$F$3:$T$1578,5,FALSE)</f>
        <v>0</v>
      </c>
      <c r="K27" s="104">
        <f>VLOOKUP(A27,Liste!$F$3:$T$1578,9,FALSE)</f>
        <v>0</v>
      </c>
      <c r="Q27" s="94"/>
      <c r="T27" s="242"/>
      <c r="U27" s="94"/>
      <c r="V27" s="94"/>
      <c r="X27" s="246" t="str">
        <f t="shared" si="7"/>
        <v>0</v>
      </c>
      <c r="Y27" s="94">
        <f>VLOOKUP(X27,FSGT2_Class!$AL$8:$AM$107,2,FALSE)</f>
        <v>0</v>
      </c>
    </row>
    <row r="28" spans="1:46" ht="15" customHeight="1" x14ac:dyDescent="0.2">
      <c r="A28" s="168" t="str">
        <f t="shared" si="4"/>
        <v/>
      </c>
      <c r="B28" s="234"/>
      <c r="C28" s="174" t="str">
        <f t="shared" si="6"/>
        <v/>
      </c>
      <c r="D28" s="174"/>
      <c r="E28" s="176" t="str">
        <f t="shared" si="5"/>
        <v/>
      </c>
      <c r="F28" s="105"/>
      <c r="G28" s="104">
        <f>VLOOKUP(A28,Liste!$F$3:$T$1578,2,FALSE)</f>
        <v>0</v>
      </c>
      <c r="H28" s="104">
        <f>VLOOKUP(A28,Liste!$F$3:$T$1578,3,FALSE)</f>
        <v>0</v>
      </c>
      <c r="I28" s="104">
        <f>VLOOKUP(A28,Liste!$F$3:$T$1578,4,FALSE)</f>
        <v>0</v>
      </c>
      <c r="J28" s="104">
        <f>VLOOKUP(A28,Liste!$F$3:$T$1578,5,FALSE)</f>
        <v>0</v>
      </c>
      <c r="K28" s="104">
        <f>VLOOKUP(A28,Liste!$F$3:$T$1578,9,FALSE)</f>
        <v>0</v>
      </c>
      <c r="Q28" s="94"/>
      <c r="T28" s="242"/>
      <c r="U28" s="94"/>
      <c r="V28" s="94"/>
      <c r="X28" s="246" t="str">
        <f t="shared" si="7"/>
        <v>0</v>
      </c>
      <c r="Y28" s="94">
        <f>VLOOKUP(X28,FSGT2_Class!$AL$8:$AM$107,2,FALSE)</f>
        <v>0</v>
      </c>
    </row>
    <row r="29" spans="1:46" ht="15" customHeight="1" x14ac:dyDescent="0.2">
      <c r="A29" s="168" t="str">
        <f t="shared" si="4"/>
        <v/>
      </c>
      <c r="B29" s="234"/>
      <c r="C29" s="174" t="str">
        <f t="shared" si="6"/>
        <v/>
      </c>
      <c r="D29" s="174"/>
      <c r="E29" s="176" t="str">
        <f t="shared" si="5"/>
        <v/>
      </c>
      <c r="F29" s="105"/>
      <c r="G29" s="104">
        <f>VLOOKUP(A29,Liste!$F$3:$T$1578,2,FALSE)</f>
        <v>0</v>
      </c>
      <c r="H29" s="104">
        <f>VLOOKUP(A29,Liste!$F$3:$T$1578,3,FALSE)</f>
        <v>0</v>
      </c>
      <c r="I29" s="104">
        <f>VLOOKUP(A29,Liste!$F$3:$T$1578,4,FALSE)</f>
        <v>0</v>
      </c>
      <c r="J29" s="104">
        <f>VLOOKUP(A29,Liste!$F$3:$T$1578,5,FALSE)</f>
        <v>0</v>
      </c>
      <c r="K29" s="104">
        <f>VLOOKUP(A29,Liste!$F$3:$T$1578,9,FALSE)</f>
        <v>0</v>
      </c>
      <c r="Q29" s="94"/>
      <c r="T29" s="242"/>
      <c r="U29" s="94"/>
      <c r="V29" s="94"/>
      <c r="X29" s="246" t="str">
        <f t="shared" si="7"/>
        <v>0</v>
      </c>
      <c r="Y29" s="94">
        <f>VLOOKUP(X29,FSGT2_Class!$AL$8:$AM$107,2,FALSE)</f>
        <v>0</v>
      </c>
    </row>
    <row r="30" spans="1:46" ht="15" customHeight="1" x14ac:dyDescent="0.2">
      <c r="A30" s="168" t="str">
        <f t="shared" si="4"/>
        <v/>
      </c>
      <c r="B30" s="234"/>
      <c r="C30" s="174" t="str">
        <f t="shared" si="6"/>
        <v/>
      </c>
      <c r="D30" s="174"/>
      <c r="E30" s="176" t="str">
        <f t="shared" si="5"/>
        <v/>
      </c>
      <c r="F30" s="105"/>
      <c r="G30" s="104">
        <f>VLOOKUP(A30,Liste!$F$3:$T$1578,2,FALSE)</f>
        <v>0</v>
      </c>
      <c r="H30" s="104">
        <f>VLOOKUP(A30,Liste!$F$3:$T$1578,3,FALSE)</f>
        <v>0</v>
      </c>
      <c r="I30" s="104">
        <f>VLOOKUP(A30,Liste!$F$3:$T$1578,4,FALSE)</f>
        <v>0</v>
      </c>
      <c r="J30" s="104">
        <f>VLOOKUP(A30,Liste!$F$3:$T$1578,5,FALSE)</f>
        <v>0</v>
      </c>
      <c r="K30" s="104">
        <f>VLOOKUP(A30,Liste!$F$3:$T$1578,9,FALSE)</f>
        <v>0</v>
      </c>
      <c r="Q30" s="94"/>
      <c r="T30" s="242"/>
      <c r="U30" s="94"/>
      <c r="V30" s="94"/>
      <c r="X30" s="246" t="str">
        <f t="shared" si="7"/>
        <v>0</v>
      </c>
      <c r="Y30" s="94">
        <f>VLOOKUP(X30,FSGT2_Class!$AL$8:$AM$107,2,FALSE)</f>
        <v>0</v>
      </c>
    </row>
    <row r="31" spans="1:46" ht="15" customHeight="1" x14ac:dyDescent="0.2">
      <c r="A31" s="168" t="str">
        <f t="shared" si="4"/>
        <v/>
      </c>
      <c r="B31" s="234"/>
      <c r="C31" s="174" t="str">
        <f t="shared" si="6"/>
        <v/>
      </c>
      <c r="D31" s="174"/>
      <c r="E31" s="176" t="str">
        <f t="shared" si="5"/>
        <v/>
      </c>
      <c r="F31" s="105"/>
      <c r="G31" s="104">
        <f>VLOOKUP(A31,Liste!$F$3:$T$1578,2,FALSE)</f>
        <v>0</v>
      </c>
      <c r="H31" s="104">
        <f>VLOOKUP(A31,Liste!$F$3:$T$1578,3,FALSE)</f>
        <v>0</v>
      </c>
      <c r="I31" s="104">
        <f>VLOOKUP(A31,Liste!$F$3:$T$1578,4,FALSE)</f>
        <v>0</v>
      </c>
      <c r="J31" s="104">
        <f>VLOOKUP(A31,Liste!$F$3:$T$1578,5,FALSE)</f>
        <v>0</v>
      </c>
      <c r="K31" s="104">
        <f>VLOOKUP(A31,Liste!$F$3:$T$1578,9,FALSE)</f>
        <v>0</v>
      </c>
      <c r="Q31" s="94"/>
      <c r="T31" s="242"/>
      <c r="U31" s="94"/>
      <c r="V31" s="94"/>
      <c r="X31" s="246" t="str">
        <f t="shared" si="7"/>
        <v>0</v>
      </c>
      <c r="Y31" s="94">
        <f>VLOOKUP(X31,FSGT2_Class!$AL$8:$AM$107,2,FALSE)</f>
        <v>0</v>
      </c>
    </row>
    <row r="32" spans="1:46" ht="15" customHeight="1" x14ac:dyDescent="0.2">
      <c r="A32" s="168" t="str">
        <f t="shared" si="4"/>
        <v/>
      </c>
      <c r="B32" s="234"/>
      <c r="C32" s="174" t="str">
        <f t="shared" si="6"/>
        <v/>
      </c>
      <c r="D32" s="174"/>
      <c r="E32" s="176" t="str">
        <f t="shared" si="5"/>
        <v/>
      </c>
      <c r="F32" s="105"/>
      <c r="G32" s="104">
        <f>VLOOKUP(A32,Liste!$F$3:$T$1578,2,FALSE)</f>
        <v>0</v>
      </c>
      <c r="H32" s="104">
        <f>VLOOKUP(A32,Liste!$F$3:$T$1578,3,FALSE)</f>
        <v>0</v>
      </c>
      <c r="I32" s="104">
        <f>VLOOKUP(A32,Liste!$F$3:$T$1578,4,FALSE)</f>
        <v>0</v>
      </c>
      <c r="J32" s="104">
        <f>VLOOKUP(A32,Liste!$F$3:$T$1578,5,FALSE)</f>
        <v>0</v>
      </c>
      <c r="K32" s="104">
        <f>VLOOKUP(A32,Liste!$F$3:$T$1578,9,FALSE)</f>
        <v>0</v>
      </c>
      <c r="Q32" s="94"/>
      <c r="T32" s="242"/>
      <c r="U32" s="94"/>
      <c r="V32" s="94"/>
      <c r="X32" s="246" t="str">
        <f t="shared" si="7"/>
        <v>0</v>
      </c>
      <c r="Y32" s="94">
        <f>VLOOKUP(X32,FSGT2_Class!$AL$8:$AM$107,2,FALSE)</f>
        <v>0</v>
      </c>
    </row>
    <row r="33" spans="1:25" ht="15" customHeight="1" x14ac:dyDescent="0.2">
      <c r="A33" s="168" t="str">
        <f t="shared" si="4"/>
        <v/>
      </c>
      <c r="B33" s="234"/>
      <c r="C33" s="174" t="str">
        <f t="shared" si="6"/>
        <v/>
      </c>
      <c r="D33" s="174"/>
      <c r="E33" s="176" t="str">
        <f t="shared" si="5"/>
        <v/>
      </c>
      <c r="F33" s="105"/>
      <c r="G33" s="104">
        <f>VLOOKUP(A33,Liste!$F$3:$T$1578,2,FALSE)</f>
        <v>0</v>
      </c>
      <c r="H33" s="104">
        <f>VLOOKUP(A33,Liste!$F$3:$T$1578,3,FALSE)</f>
        <v>0</v>
      </c>
      <c r="I33" s="104">
        <f>VLOOKUP(A33,Liste!$F$3:$T$1578,4,FALSE)</f>
        <v>0</v>
      </c>
      <c r="J33" s="104">
        <f>VLOOKUP(A33,Liste!$F$3:$T$1578,5,FALSE)</f>
        <v>0</v>
      </c>
      <c r="K33" s="104">
        <f>VLOOKUP(A33,Liste!$F$3:$T$1578,9,FALSE)</f>
        <v>0</v>
      </c>
      <c r="Q33" s="94"/>
      <c r="T33" s="242"/>
      <c r="U33" s="94"/>
      <c r="V33" s="94"/>
      <c r="X33" s="246" t="str">
        <f t="shared" si="7"/>
        <v>0</v>
      </c>
      <c r="Y33" s="94">
        <f>VLOOKUP(X33,FSGT2_Class!$AL$8:$AM$107,2,FALSE)</f>
        <v>0</v>
      </c>
    </row>
    <row r="34" spans="1:25" ht="15" customHeight="1" x14ac:dyDescent="0.2">
      <c r="A34" s="168" t="str">
        <f t="shared" si="4"/>
        <v/>
      </c>
      <c r="B34" s="234"/>
      <c r="C34" s="174" t="str">
        <f t="shared" si="6"/>
        <v/>
      </c>
      <c r="D34" s="174"/>
      <c r="E34" s="176" t="str">
        <f t="shared" si="5"/>
        <v/>
      </c>
      <c r="F34" s="105"/>
      <c r="G34" s="104">
        <f>VLOOKUP(A34,Liste!$F$3:$T$1578,2,FALSE)</f>
        <v>0</v>
      </c>
      <c r="H34" s="104">
        <f>VLOOKUP(A34,Liste!$F$3:$T$1578,3,FALSE)</f>
        <v>0</v>
      </c>
      <c r="I34" s="104">
        <f>VLOOKUP(A34,Liste!$F$3:$T$1578,4,FALSE)</f>
        <v>0</v>
      </c>
      <c r="J34" s="104">
        <f>VLOOKUP(A34,Liste!$F$3:$T$1578,5,FALSE)</f>
        <v>0</v>
      </c>
      <c r="K34" s="104">
        <f>VLOOKUP(A34,Liste!$F$3:$T$1578,9,FALSE)</f>
        <v>0</v>
      </c>
      <c r="Q34" s="94"/>
      <c r="T34" s="242"/>
      <c r="U34" s="94"/>
      <c r="V34" s="94"/>
      <c r="X34" s="246" t="str">
        <f t="shared" si="7"/>
        <v>0</v>
      </c>
      <c r="Y34" s="94">
        <f>VLOOKUP(X34,FSGT2_Class!$AL$8:$AM$107,2,FALSE)</f>
        <v>0</v>
      </c>
    </row>
    <row r="35" spans="1:25" ht="15" customHeight="1" x14ac:dyDescent="0.2">
      <c r="A35" s="168" t="str">
        <f t="shared" si="4"/>
        <v/>
      </c>
      <c r="B35" s="234"/>
      <c r="C35" s="174" t="str">
        <f t="shared" si="6"/>
        <v/>
      </c>
      <c r="D35" s="174"/>
      <c r="E35" s="176" t="str">
        <f t="shared" si="5"/>
        <v/>
      </c>
      <c r="F35" s="105"/>
      <c r="G35" s="104">
        <f>VLOOKUP(A35,Liste!$F$3:$T$1578,2,FALSE)</f>
        <v>0</v>
      </c>
      <c r="H35" s="104">
        <f>VLOOKUP(A35,Liste!$F$3:$T$1578,3,FALSE)</f>
        <v>0</v>
      </c>
      <c r="I35" s="104">
        <f>VLOOKUP(A35,Liste!$F$3:$T$1578,4,FALSE)</f>
        <v>0</v>
      </c>
      <c r="J35" s="104">
        <f>VLOOKUP(A35,Liste!$F$3:$T$1578,5,FALSE)</f>
        <v>0</v>
      </c>
      <c r="K35" s="104">
        <f>VLOOKUP(A35,Liste!$F$3:$T$1578,9,FALSE)</f>
        <v>0</v>
      </c>
      <c r="Q35" s="94"/>
      <c r="T35" s="242"/>
      <c r="U35" s="94"/>
      <c r="V35" s="94"/>
      <c r="X35" s="246" t="str">
        <f t="shared" si="7"/>
        <v>0</v>
      </c>
      <c r="Y35" s="94">
        <f>VLOOKUP(X35,FSGT2_Class!$AL$8:$AM$107,2,FALSE)</f>
        <v>0</v>
      </c>
    </row>
    <row r="36" spans="1:25" ht="15" customHeight="1" x14ac:dyDescent="0.2">
      <c r="A36" s="168" t="str">
        <f t="shared" si="4"/>
        <v/>
      </c>
      <c r="B36" s="234"/>
      <c r="C36" s="174" t="str">
        <f t="shared" si="6"/>
        <v/>
      </c>
      <c r="D36" s="174"/>
      <c r="E36" s="176" t="str">
        <f t="shared" si="5"/>
        <v/>
      </c>
      <c r="F36" s="105"/>
      <c r="G36" s="104">
        <f>VLOOKUP(A36,Liste!$F$3:$T$1578,2,FALSE)</f>
        <v>0</v>
      </c>
      <c r="H36" s="104">
        <f>VLOOKUP(A36,Liste!$F$3:$T$1578,3,FALSE)</f>
        <v>0</v>
      </c>
      <c r="I36" s="104">
        <f>VLOOKUP(A36,Liste!$F$3:$T$1578,4,FALSE)</f>
        <v>0</v>
      </c>
      <c r="J36" s="104">
        <f>VLOOKUP(A36,Liste!$F$3:$T$1578,5,FALSE)</f>
        <v>0</v>
      </c>
      <c r="K36" s="104">
        <f>VLOOKUP(A36,Liste!$F$3:$T$1578,9,FALSE)</f>
        <v>0</v>
      </c>
      <c r="Q36" s="94"/>
      <c r="T36" s="242"/>
      <c r="U36" s="94"/>
      <c r="V36" s="94"/>
      <c r="X36" s="246" t="str">
        <f t="shared" si="7"/>
        <v>0</v>
      </c>
      <c r="Y36" s="94">
        <f>VLOOKUP(X36,FSGT2_Class!$AL$8:$AM$107,2,FALSE)</f>
        <v>0</v>
      </c>
    </row>
    <row r="37" spans="1:25" ht="15" customHeight="1" x14ac:dyDescent="0.2">
      <c r="A37" s="168" t="str">
        <f t="shared" si="4"/>
        <v/>
      </c>
      <c r="B37" s="234"/>
      <c r="C37" s="174" t="str">
        <f t="shared" si="6"/>
        <v/>
      </c>
      <c r="D37" s="174"/>
      <c r="E37" s="176" t="str">
        <f t="shared" si="5"/>
        <v/>
      </c>
      <c r="F37" s="105"/>
      <c r="G37" s="104">
        <f>VLOOKUP(A37,Liste!$F$3:$T$1578,2,FALSE)</f>
        <v>0</v>
      </c>
      <c r="H37" s="104">
        <f>VLOOKUP(A37,Liste!$F$3:$T$1578,3,FALSE)</f>
        <v>0</v>
      </c>
      <c r="I37" s="104">
        <f>VLOOKUP(A37,Liste!$F$3:$T$1578,4,FALSE)</f>
        <v>0</v>
      </c>
      <c r="J37" s="104">
        <f>VLOOKUP(A37,Liste!$F$3:$T$1578,5,FALSE)</f>
        <v>0</v>
      </c>
      <c r="K37" s="104">
        <f>VLOOKUP(A37,Liste!$F$3:$T$1578,9,FALSE)</f>
        <v>0</v>
      </c>
      <c r="Q37" s="94"/>
      <c r="T37" s="242"/>
      <c r="U37" s="94"/>
      <c r="V37" s="94"/>
      <c r="X37" s="246" t="str">
        <f t="shared" si="7"/>
        <v>0</v>
      </c>
      <c r="Y37" s="94">
        <f>VLOOKUP(X37,FSGT2_Class!$AL$8:$AM$107,2,FALSE)</f>
        <v>0</v>
      </c>
    </row>
    <row r="38" spans="1:25" ht="15" customHeight="1" x14ac:dyDescent="0.2">
      <c r="A38" s="168" t="str">
        <f t="shared" si="4"/>
        <v/>
      </c>
      <c r="B38" s="234"/>
      <c r="C38" s="174" t="str">
        <f t="shared" si="6"/>
        <v/>
      </c>
      <c r="D38" s="174"/>
      <c r="E38" s="176" t="str">
        <f t="shared" si="5"/>
        <v/>
      </c>
      <c r="F38" s="105"/>
      <c r="G38" s="104">
        <f>VLOOKUP(A38,Liste!$F$3:$T$1578,2,FALSE)</f>
        <v>0</v>
      </c>
      <c r="H38" s="104">
        <f>VLOOKUP(A38,Liste!$F$3:$T$1578,3,FALSE)</f>
        <v>0</v>
      </c>
      <c r="I38" s="104">
        <f>VLOOKUP(A38,Liste!$F$3:$T$1578,4,FALSE)</f>
        <v>0</v>
      </c>
      <c r="J38" s="104">
        <f>VLOOKUP(A38,Liste!$F$3:$T$1578,5,FALSE)</f>
        <v>0</v>
      </c>
      <c r="K38" s="104">
        <f>VLOOKUP(A38,Liste!$F$3:$T$1578,9,FALSE)</f>
        <v>0</v>
      </c>
      <c r="Q38" s="94"/>
      <c r="T38" s="242"/>
      <c r="U38" s="94"/>
      <c r="V38" s="94"/>
      <c r="X38" s="246" t="str">
        <f t="shared" si="7"/>
        <v>0</v>
      </c>
      <c r="Y38" s="94">
        <f>VLOOKUP(X38,FSGT2_Class!$AL$8:$AM$107,2,FALSE)</f>
        <v>0</v>
      </c>
    </row>
    <row r="39" spans="1:25" ht="15" customHeight="1" x14ac:dyDescent="0.2">
      <c r="A39" s="168" t="str">
        <f t="shared" si="4"/>
        <v/>
      </c>
      <c r="B39" s="234"/>
      <c r="C39" s="174" t="str">
        <f t="shared" si="6"/>
        <v/>
      </c>
      <c r="D39" s="174"/>
      <c r="E39" s="176" t="str">
        <f t="shared" si="5"/>
        <v/>
      </c>
      <c r="F39" s="105"/>
      <c r="G39" s="104">
        <f>VLOOKUP(A39,Liste!$F$3:$T$1578,2,FALSE)</f>
        <v>0</v>
      </c>
      <c r="H39" s="104">
        <f>VLOOKUP(A39,Liste!$F$3:$T$1578,3,FALSE)</f>
        <v>0</v>
      </c>
      <c r="I39" s="104">
        <f>VLOOKUP(A39,Liste!$F$3:$T$1578,4,FALSE)</f>
        <v>0</v>
      </c>
      <c r="J39" s="104">
        <f>VLOOKUP(A39,Liste!$F$3:$T$1578,5,FALSE)</f>
        <v>0</v>
      </c>
      <c r="K39" s="104">
        <f>VLOOKUP(A39,Liste!$F$3:$T$1578,9,FALSE)</f>
        <v>0</v>
      </c>
      <c r="Q39" s="94"/>
      <c r="T39" s="242"/>
      <c r="U39" s="94"/>
      <c r="V39" s="94"/>
      <c r="X39" s="246" t="str">
        <f t="shared" si="7"/>
        <v>0</v>
      </c>
      <c r="Y39" s="94">
        <f>VLOOKUP(X39,FSGT2_Class!$AL$8:$AM$107,2,FALSE)</f>
        <v>0</v>
      </c>
    </row>
    <row r="40" spans="1:25" ht="15" customHeight="1" x14ac:dyDescent="0.2">
      <c r="A40" s="168" t="str">
        <f t="shared" si="4"/>
        <v/>
      </c>
      <c r="B40" s="234"/>
      <c r="C40" s="174" t="str">
        <f t="shared" si="6"/>
        <v/>
      </c>
      <c r="D40" s="174"/>
      <c r="E40" s="176" t="str">
        <f t="shared" si="5"/>
        <v/>
      </c>
      <c r="F40" s="105"/>
      <c r="G40" s="104">
        <f>VLOOKUP(A40,Liste!$F$3:$T$1578,2,FALSE)</f>
        <v>0</v>
      </c>
      <c r="H40" s="104">
        <f>VLOOKUP(A40,Liste!$F$3:$T$1578,3,FALSE)</f>
        <v>0</v>
      </c>
      <c r="I40" s="104">
        <f>VLOOKUP(A40,Liste!$F$3:$T$1578,4,FALSE)</f>
        <v>0</v>
      </c>
      <c r="J40" s="104">
        <f>VLOOKUP(A40,Liste!$F$3:$T$1578,5,FALSE)</f>
        <v>0</v>
      </c>
      <c r="K40" s="104">
        <f>VLOOKUP(A40,Liste!$F$3:$T$1578,9,FALSE)</f>
        <v>0</v>
      </c>
      <c r="Q40" s="94"/>
      <c r="T40" s="242"/>
      <c r="U40" s="94"/>
      <c r="V40" s="94"/>
      <c r="X40" s="246" t="str">
        <f t="shared" si="7"/>
        <v>0</v>
      </c>
      <c r="Y40" s="94">
        <f>VLOOKUP(X40,FSGT2_Class!$AL$8:$AM$107,2,FALSE)</f>
        <v>0</v>
      </c>
    </row>
    <row r="41" spans="1:25" ht="15" customHeight="1" x14ac:dyDescent="0.2">
      <c r="A41" s="168" t="str">
        <f t="shared" si="4"/>
        <v/>
      </c>
      <c r="B41" s="234"/>
      <c r="C41" s="174" t="str">
        <f t="shared" si="6"/>
        <v/>
      </c>
      <c r="D41" s="174"/>
      <c r="E41" s="176" t="str">
        <f t="shared" si="5"/>
        <v/>
      </c>
      <c r="F41" s="105"/>
      <c r="G41" s="104">
        <f>VLOOKUP(A41,Liste!$F$3:$T$1578,2,FALSE)</f>
        <v>0</v>
      </c>
      <c r="H41" s="104">
        <f>VLOOKUP(A41,Liste!$F$3:$T$1578,3,FALSE)</f>
        <v>0</v>
      </c>
      <c r="I41" s="104">
        <f>VLOOKUP(A41,Liste!$F$3:$T$1578,4,FALSE)</f>
        <v>0</v>
      </c>
      <c r="J41" s="104">
        <f>VLOOKUP(A41,Liste!$F$3:$T$1578,5,FALSE)</f>
        <v>0</v>
      </c>
      <c r="K41" s="104">
        <f>VLOOKUP(A41,Liste!$F$3:$T$1578,9,FALSE)</f>
        <v>0</v>
      </c>
      <c r="Q41" s="94"/>
      <c r="T41" s="242"/>
      <c r="U41" s="94"/>
      <c r="V41" s="94"/>
      <c r="X41" s="246" t="str">
        <f t="shared" si="7"/>
        <v>0</v>
      </c>
      <c r="Y41" s="94">
        <f>VLOOKUP(X41,FSGT2_Class!$AL$8:$AM$107,2,FALSE)</f>
        <v>0</v>
      </c>
    </row>
    <row r="42" spans="1:25" ht="15" customHeight="1" x14ac:dyDescent="0.2">
      <c r="A42" s="168" t="str">
        <f t="shared" si="4"/>
        <v/>
      </c>
      <c r="B42" s="234"/>
      <c r="C42" s="174" t="str">
        <f t="shared" si="6"/>
        <v/>
      </c>
      <c r="D42" s="174"/>
      <c r="E42" s="176" t="str">
        <f t="shared" si="5"/>
        <v/>
      </c>
      <c r="F42" s="105"/>
      <c r="G42" s="104">
        <f>VLOOKUP(A42,Liste!$F$3:$T$1578,2,FALSE)</f>
        <v>0</v>
      </c>
      <c r="H42" s="104">
        <f>VLOOKUP(A42,Liste!$F$3:$T$1578,3,FALSE)</f>
        <v>0</v>
      </c>
      <c r="I42" s="104">
        <f>VLOOKUP(A42,Liste!$F$3:$T$1578,4,FALSE)</f>
        <v>0</v>
      </c>
      <c r="J42" s="104">
        <f>VLOOKUP(A42,Liste!$F$3:$T$1578,5,FALSE)</f>
        <v>0</v>
      </c>
      <c r="K42" s="104">
        <f>VLOOKUP(A42,Liste!$F$3:$T$1578,9,FALSE)</f>
        <v>0</v>
      </c>
      <c r="Q42" s="94"/>
      <c r="T42" s="242"/>
      <c r="U42" s="94"/>
      <c r="V42" s="94"/>
      <c r="X42" s="246" t="str">
        <f t="shared" si="7"/>
        <v>0</v>
      </c>
      <c r="Y42" s="94">
        <f>VLOOKUP(X42,FSGT2_Class!$AL$8:$AM$107,2,FALSE)</f>
        <v>0</v>
      </c>
    </row>
    <row r="43" spans="1:25" ht="15" customHeight="1" x14ac:dyDescent="0.2">
      <c r="A43" s="168" t="str">
        <f t="shared" si="4"/>
        <v/>
      </c>
      <c r="B43" s="234"/>
      <c r="C43" s="174" t="str">
        <f t="shared" si="6"/>
        <v/>
      </c>
      <c r="D43" s="174"/>
      <c r="E43" s="176" t="str">
        <f t="shared" si="5"/>
        <v/>
      </c>
      <c r="F43" s="105"/>
      <c r="G43" s="104">
        <f>VLOOKUP(A43,Liste!$F$3:$T$1578,2,FALSE)</f>
        <v>0</v>
      </c>
      <c r="H43" s="104">
        <f>VLOOKUP(A43,Liste!$F$3:$T$1578,3,FALSE)</f>
        <v>0</v>
      </c>
      <c r="I43" s="104">
        <f>VLOOKUP(A43,Liste!$F$3:$T$1578,4,FALSE)</f>
        <v>0</v>
      </c>
      <c r="J43" s="104">
        <f>VLOOKUP(A43,Liste!$F$3:$T$1578,5,FALSE)</f>
        <v>0</v>
      </c>
      <c r="K43" s="104">
        <f>VLOOKUP(A43,Liste!$F$3:$T$1578,9,FALSE)</f>
        <v>0</v>
      </c>
      <c r="Q43" s="94"/>
      <c r="T43" s="242"/>
      <c r="U43" s="94"/>
      <c r="V43" s="94"/>
      <c r="X43" s="246" t="str">
        <f t="shared" si="7"/>
        <v>0</v>
      </c>
      <c r="Y43" s="94">
        <f>VLOOKUP(X43,FSGT2_Class!$AL$8:$AM$107,2,FALSE)</f>
        <v>0</v>
      </c>
    </row>
    <row r="44" spans="1:25" ht="15" customHeight="1" x14ac:dyDescent="0.2">
      <c r="A44" s="168" t="str">
        <f t="shared" si="4"/>
        <v/>
      </c>
      <c r="B44" s="234"/>
      <c r="C44" s="174" t="str">
        <f t="shared" si="6"/>
        <v/>
      </c>
      <c r="D44" s="174"/>
      <c r="E44" s="176" t="str">
        <f t="shared" si="5"/>
        <v/>
      </c>
      <c r="F44" s="105"/>
      <c r="G44" s="104">
        <f>VLOOKUP(A44,Liste!$F$3:$T$1578,2,FALSE)</f>
        <v>0</v>
      </c>
      <c r="H44" s="104">
        <f>VLOOKUP(A44,Liste!$F$3:$T$1578,3,FALSE)</f>
        <v>0</v>
      </c>
      <c r="I44" s="104">
        <f>VLOOKUP(A44,Liste!$F$3:$T$1578,4,FALSE)</f>
        <v>0</v>
      </c>
      <c r="J44" s="104">
        <f>VLOOKUP(A44,Liste!$F$3:$T$1578,5,FALSE)</f>
        <v>0</v>
      </c>
      <c r="K44" s="104">
        <f>VLOOKUP(A44,Liste!$F$3:$T$1578,9,FALSE)</f>
        <v>0</v>
      </c>
      <c r="Q44" s="94"/>
      <c r="T44" s="242"/>
      <c r="U44" s="94"/>
      <c r="V44" s="94"/>
      <c r="X44" s="246" t="str">
        <f t="shared" si="7"/>
        <v>0</v>
      </c>
      <c r="Y44" s="94">
        <f>VLOOKUP(X44,FSGT2_Class!$AL$8:$AM$107,2,FALSE)</f>
        <v>0</v>
      </c>
    </row>
    <row r="45" spans="1:25" ht="15" customHeight="1" x14ac:dyDescent="0.2">
      <c r="A45" s="168" t="str">
        <f t="shared" si="4"/>
        <v/>
      </c>
      <c r="B45" s="234"/>
      <c r="C45" s="174" t="str">
        <f t="shared" si="6"/>
        <v/>
      </c>
      <c r="D45" s="174"/>
      <c r="E45" s="176" t="str">
        <f t="shared" si="5"/>
        <v/>
      </c>
      <c r="F45" s="105"/>
      <c r="G45" s="104">
        <f>VLOOKUP(A45,Liste!$F$3:$T$1578,2,FALSE)</f>
        <v>0</v>
      </c>
      <c r="H45" s="104">
        <f>VLOOKUP(A45,Liste!$F$3:$T$1578,3,FALSE)</f>
        <v>0</v>
      </c>
      <c r="I45" s="104">
        <f>VLOOKUP(A45,Liste!$F$3:$T$1578,4,FALSE)</f>
        <v>0</v>
      </c>
      <c r="J45" s="104">
        <f>VLOOKUP(A45,Liste!$F$3:$T$1578,5,FALSE)</f>
        <v>0</v>
      </c>
      <c r="K45" s="104">
        <f>VLOOKUP(A45,Liste!$F$3:$T$1578,9,FALSE)</f>
        <v>0</v>
      </c>
      <c r="Q45" s="94"/>
      <c r="T45" s="242"/>
      <c r="U45" s="94"/>
      <c r="V45" s="94"/>
      <c r="X45" s="246" t="str">
        <f t="shared" si="7"/>
        <v>0</v>
      </c>
      <c r="Y45" s="94">
        <f>VLOOKUP(X45,FSGT2_Class!$AL$8:$AM$107,2,FALSE)</f>
        <v>0</v>
      </c>
    </row>
    <row r="46" spans="1:25" ht="15" customHeight="1" x14ac:dyDescent="0.2">
      <c r="A46" s="168" t="str">
        <f t="shared" si="4"/>
        <v/>
      </c>
      <c r="B46" s="234"/>
      <c r="C46" s="174" t="str">
        <f t="shared" si="6"/>
        <v/>
      </c>
      <c r="D46" s="174"/>
      <c r="E46" s="176" t="str">
        <f t="shared" si="5"/>
        <v/>
      </c>
      <c r="F46" s="105"/>
      <c r="G46" s="104">
        <f>VLOOKUP(A46,Liste!$F$3:$T$1578,2,FALSE)</f>
        <v>0</v>
      </c>
      <c r="H46" s="104">
        <f>VLOOKUP(A46,Liste!$F$3:$T$1578,3,FALSE)</f>
        <v>0</v>
      </c>
      <c r="I46" s="104">
        <f>VLOOKUP(A46,Liste!$F$3:$T$1578,4,FALSE)</f>
        <v>0</v>
      </c>
      <c r="J46" s="104">
        <f>VLOOKUP(A46,Liste!$F$3:$T$1578,5,FALSE)</f>
        <v>0</v>
      </c>
      <c r="K46" s="104">
        <f>VLOOKUP(A46,Liste!$F$3:$T$1578,9,FALSE)</f>
        <v>0</v>
      </c>
      <c r="Q46" s="94"/>
      <c r="T46" s="242"/>
      <c r="U46" s="94"/>
      <c r="V46" s="94"/>
      <c r="X46" s="246" t="str">
        <f t="shared" si="7"/>
        <v>0</v>
      </c>
      <c r="Y46" s="94">
        <f>VLOOKUP(X46,FSGT2_Class!$AL$8:$AM$107,2,FALSE)</f>
        <v>0</v>
      </c>
    </row>
    <row r="47" spans="1:25" ht="15" customHeight="1" x14ac:dyDescent="0.2">
      <c r="A47" s="168" t="str">
        <f t="shared" si="4"/>
        <v/>
      </c>
      <c r="B47" s="234"/>
      <c r="C47" s="174" t="str">
        <f t="shared" si="6"/>
        <v/>
      </c>
      <c r="D47" s="174"/>
      <c r="E47" s="176" t="str">
        <f t="shared" si="5"/>
        <v/>
      </c>
      <c r="F47" s="105"/>
      <c r="G47" s="104">
        <f>VLOOKUP(A47,Liste!$F$3:$T$1578,2,FALSE)</f>
        <v>0</v>
      </c>
      <c r="H47" s="104">
        <f>VLOOKUP(A47,Liste!$F$3:$T$1578,3,FALSE)</f>
        <v>0</v>
      </c>
      <c r="I47" s="104">
        <f>VLOOKUP(A47,Liste!$F$3:$T$1578,4,FALSE)</f>
        <v>0</v>
      </c>
      <c r="J47" s="104">
        <f>VLOOKUP(A47,Liste!$F$3:$T$1578,5,FALSE)</f>
        <v>0</v>
      </c>
      <c r="K47" s="104">
        <f>VLOOKUP(A47,Liste!$F$3:$T$1578,9,FALSE)</f>
        <v>0</v>
      </c>
      <c r="Q47" s="94"/>
      <c r="T47" s="242"/>
      <c r="U47" s="94"/>
      <c r="V47" s="94"/>
      <c r="X47" s="246" t="str">
        <f t="shared" si="7"/>
        <v>0</v>
      </c>
      <c r="Y47" s="94">
        <f>VLOOKUP(X47,FSGT2_Class!$AL$8:$AM$107,2,FALSE)</f>
        <v>0</v>
      </c>
    </row>
    <row r="48" spans="1:25" ht="15" customHeight="1" x14ac:dyDescent="0.2">
      <c r="A48" s="168" t="str">
        <f t="shared" si="4"/>
        <v/>
      </c>
      <c r="B48" s="234"/>
      <c r="C48" s="174" t="str">
        <f t="shared" si="6"/>
        <v/>
      </c>
      <c r="D48" s="174"/>
      <c r="E48" s="176" t="str">
        <f t="shared" si="5"/>
        <v/>
      </c>
      <c r="F48" s="105"/>
      <c r="G48" s="104">
        <f>VLOOKUP(A48,Liste!$F$3:$T$1578,2,FALSE)</f>
        <v>0</v>
      </c>
      <c r="H48" s="104">
        <f>VLOOKUP(A48,Liste!$F$3:$T$1578,3,FALSE)</f>
        <v>0</v>
      </c>
      <c r="I48" s="104">
        <f>VLOOKUP(A48,Liste!$F$3:$T$1578,4,FALSE)</f>
        <v>0</v>
      </c>
      <c r="J48" s="104">
        <f>VLOOKUP(A48,Liste!$F$3:$T$1578,5,FALSE)</f>
        <v>0</v>
      </c>
      <c r="K48" s="104">
        <f>VLOOKUP(A48,Liste!$F$3:$T$1578,9,FALSE)</f>
        <v>0</v>
      </c>
      <c r="Q48" s="94"/>
      <c r="T48" s="242"/>
      <c r="U48" s="94"/>
      <c r="V48" s="94"/>
      <c r="X48" s="246" t="str">
        <f t="shared" si="7"/>
        <v>0</v>
      </c>
      <c r="Y48" s="94">
        <f>VLOOKUP(X48,FSGT2_Class!$AL$8:$AM$107,2,FALSE)</f>
        <v>0</v>
      </c>
    </row>
    <row r="49" spans="1:25" ht="15" customHeight="1" x14ac:dyDescent="0.2">
      <c r="A49" s="168" t="str">
        <f t="shared" si="4"/>
        <v/>
      </c>
      <c r="B49" s="234"/>
      <c r="C49" s="174" t="str">
        <f t="shared" si="6"/>
        <v/>
      </c>
      <c r="D49" s="174"/>
      <c r="E49" s="176" t="str">
        <f t="shared" si="5"/>
        <v/>
      </c>
      <c r="F49" s="105"/>
      <c r="G49" s="104">
        <f>VLOOKUP(A49,Liste!$F$3:$T$1578,2,FALSE)</f>
        <v>0</v>
      </c>
      <c r="H49" s="104">
        <f>VLOOKUP(A49,Liste!$F$3:$T$1578,3,FALSE)</f>
        <v>0</v>
      </c>
      <c r="I49" s="104">
        <f>VLOOKUP(A49,Liste!$F$3:$T$1578,4,FALSE)</f>
        <v>0</v>
      </c>
      <c r="J49" s="104">
        <f>VLOOKUP(A49,Liste!$F$3:$T$1578,5,FALSE)</f>
        <v>0</v>
      </c>
      <c r="K49" s="104">
        <f>VLOOKUP(A49,Liste!$F$3:$T$1578,9,FALSE)</f>
        <v>0</v>
      </c>
      <c r="Q49" s="94"/>
      <c r="T49" s="242"/>
      <c r="U49" s="94"/>
      <c r="V49" s="94"/>
      <c r="X49" s="246" t="str">
        <f t="shared" si="7"/>
        <v>0</v>
      </c>
      <c r="Y49" s="94">
        <f>VLOOKUP(X49,FSGT2_Class!$AL$8:$AM$107,2,FALSE)</f>
        <v>0</v>
      </c>
    </row>
    <row r="50" spans="1:25" ht="15" customHeight="1" x14ac:dyDescent="0.2">
      <c r="A50" s="168" t="str">
        <f t="shared" si="4"/>
        <v/>
      </c>
      <c r="B50" s="234"/>
      <c r="C50" s="174" t="str">
        <f t="shared" si="6"/>
        <v/>
      </c>
      <c r="D50" s="174"/>
      <c r="E50" s="176" t="str">
        <f t="shared" si="5"/>
        <v/>
      </c>
      <c r="F50" s="105"/>
      <c r="G50" s="104">
        <f>VLOOKUP(A50,Liste!$F$3:$T$1578,2,FALSE)</f>
        <v>0</v>
      </c>
      <c r="H50" s="104">
        <f>VLOOKUP(A50,Liste!$F$3:$T$1578,3,FALSE)</f>
        <v>0</v>
      </c>
      <c r="I50" s="104">
        <f>VLOOKUP(A50,Liste!$F$3:$T$1578,4,FALSE)</f>
        <v>0</v>
      </c>
      <c r="J50" s="104">
        <f>VLOOKUP(A50,Liste!$F$3:$T$1578,5,FALSE)</f>
        <v>0</v>
      </c>
      <c r="K50" s="104">
        <f>VLOOKUP(A50,Liste!$F$3:$T$1578,9,FALSE)</f>
        <v>0</v>
      </c>
      <c r="Q50" s="94"/>
      <c r="T50" s="242"/>
      <c r="U50" s="94"/>
      <c r="V50" s="94"/>
      <c r="X50" s="246" t="str">
        <f t="shared" si="7"/>
        <v>0</v>
      </c>
      <c r="Y50" s="94">
        <f>VLOOKUP(X50,FSGT2_Class!$AL$8:$AM$107,2,FALSE)</f>
        <v>0</v>
      </c>
    </row>
    <row r="51" spans="1:25" ht="15" customHeight="1" x14ac:dyDescent="0.2">
      <c r="A51" s="168" t="str">
        <f t="shared" si="4"/>
        <v/>
      </c>
      <c r="B51" s="234"/>
      <c r="C51" s="174" t="str">
        <f t="shared" si="6"/>
        <v/>
      </c>
      <c r="D51" s="174"/>
      <c r="E51" s="176" t="str">
        <f t="shared" si="5"/>
        <v/>
      </c>
      <c r="F51" s="105"/>
      <c r="G51" s="104">
        <f>VLOOKUP(A51,Liste!$F$3:$T$1578,2,FALSE)</f>
        <v>0</v>
      </c>
      <c r="H51" s="104">
        <f>VLOOKUP(A51,Liste!$F$3:$T$1578,3,FALSE)</f>
        <v>0</v>
      </c>
      <c r="I51" s="104">
        <f>VLOOKUP(A51,Liste!$F$3:$T$1578,4,FALSE)</f>
        <v>0</v>
      </c>
      <c r="J51" s="104">
        <f>VLOOKUP(A51,Liste!$F$3:$T$1578,5,FALSE)</f>
        <v>0</v>
      </c>
      <c r="K51" s="104">
        <f>VLOOKUP(A51,Liste!$F$3:$T$1578,9,FALSE)</f>
        <v>0</v>
      </c>
      <c r="Q51" s="94"/>
      <c r="T51" s="242"/>
      <c r="U51" s="94"/>
      <c r="V51" s="94"/>
      <c r="X51" s="246" t="str">
        <f t="shared" si="7"/>
        <v>0</v>
      </c>
      <c r="Y51" s="94">
        <f>VLOOKUP(X51,FSGT2_Class!$AL$8:$AM$107,2,FALSE)</f>
        <v>0</v>
      </c>
    </row>
    <row r="52" spans="1:25" ht="15" customHeight="1" x14ac:dyDescent="0.2">
      <c r="A52" s="168" t="str">
        <f t="shared" si="4"/>
        <v/>
      </c>
      <c r="B52" s="234"/>
      <c r="C52" s="174" t="str">
        <f t="shared" si="6"/>
        <v/>
      </c>
      <c r="D52" s="174"/>
      <c r="E52" s="176" t="str">
        <f t="shared" si="5"/>
        <v/>
      </c>
      <c r="F52" s="105"/>
      <c r="G52" s="104">
        <f>VLOOKUP(A52,Liste!$F$3:$T$1578,2,FALSE)</f>
        <v>0</v>
      </c>
      <c r="H52" s="104">
        <f>VLOOKUP(A52,Liste!$F$3:$T$1578,3,FALSE)</f>
        <v>0</v>
      </c>
      <c r="I52" s="104">
        <f>VLOOKUP(A52,Liste!$F$3:$T$1578,4,FALSE)</f>
        <v>0</v>
      </c>
      <c r="J52" s="104">
        <f>VLOOKUP(A52,Liste!$F$3:$T$1578,5,FALSE)</f>
        <v>0</v>
      </c>
      <c r="K52" s="104">
        <f>VLOOKUP(A52,Liste!$F$3:$T$1578,9,FALSE)</f>
        <v>0</v>
      </c>
      <c r="Q52" s="94"/>
      <c r="T52" s="242"/>
      <c r="U52" s="94"/>
      <c r="V52" s="94"/>
      <c r="X52" s="246" t="str">
        <f t="shared" si="7"/>
        <v>0</v>
      </c>
      <c r="Y52" s="94">
        <f>VLOOKUP(X52,FSGT2_Class!$AL$8:$AM$107,2,FALSE)</f>
        <v>0</v>
      </c>
    </row>
    <row r="53" spans="1:25" ht="15" customHeight="1" x14ac:dyDescent="0.2">
      <c r="A53" s="168" t="str">
        <f t="shared" si="4"/>
        <v/>
      </c>
      <c r="B53" s="234"/>
      <c r="C53" s="174" t="str">
        <f t="shared" si="6"/>
        <v/>
      </c>
      <c r="D53" s="174"/>
      <c r="E53" s="176" t="str">
        <f t="shared" si="5"/>
        <v/>
      </c>
      <c r="F53" s="105"/>
      <c r="G53" s="104">
        <f>VLOOKUP(A53,Liste!$F$3:$T$1578,2,FALSE)</f>
        <v>0</v>
      </c>
      <c r="H53" s="104">
        <f>VLOOKUP(A53,Liste!$F$3:$T$1578,3,FALSE)</f>
        <v>0</v>
      </c>
      <c r="I53" s="104">
        <f>VLOOKUP(A53,Liste!$F$3:$T$1578,4,FALSE)</f>
        <v>0</v>
      </c>
      <c r="J53" s="104">
        <f>VLOOKUP(A53,Liste!$F$3:$T$1578,5,FALSE)</f>
        <v>0</v>
      </c>
      <c r="K53" s="104">
        <f>VLOOKUP(A53,Liste!$F$3:$T$1578,9,FALSE)</f>
        <v>0</v>
      </c>
      <c r="Q53" s="94"/>
      <c r="T53" s="242"/>
      <c r="U53" s="94"/>
      <c r="V53" s="94"/>
      <c r="X53" s="246" t="str">
        <f t="shared" si="7"/>
        <v>0</v>
      </c>
      <c r="Y53" s="94">
        <f>VLOOKUP(X53,FSGT2_Class!$AL$8:$AM$107,2,FALSE)</f>
        <v>0</v>
      </c>
    </row>
    <row r="54" spans="1:25" ht="15" customHeight="1" x14ac:dyDescent="0.2">
      <c r="A54" s="168" t="str">
        <f t="shared" si="4"/>
        <v/>
      </c>
      <c r="B54" s="234"/>
      <c r="C54" s="174" t="str">
        <f t="shared" si="6"/>
        <v/>
      </c>
      <c r="D54" s="174"/>
      <c r="E54" s="176" t="str">
        <f t="shared" si="5"/>
        <v/>
      </c>
      <c r="F54" s="105"/>
      <c r="G54" s="104">
        <f>VLOOKUP(A54,Liste!$F$3:$T$1578,2,FALSE)</f>
        <v>0</v>
      </c>
      <c r="H54" s="104">
        <f>VLOOKUP(A54,Liste!$F$3:$T$1578,3,FALSE)</f>
        <v>0</v>
      </c>
      <c r="I54" s="104">
        <f>VLOOKUP(A54,Liste!$F$3:$T$1578,4,FALSE)</f>
        <v>0</v>
      </c>
      <c r="J54" s="104">
        <f>VLOOKUP(A54,Liste!$F$3:$T$1578,5,FALSE)</f>
        <v>0</v>
      </c>
      <c r="K54" s="104">
        <f>VLOOKUP(A54,Liste!$F$3:$T$1578,9,FALSE)</f>
        <v>0</v>
      </c>
      <c r="Q54" s="94"/>
      <c r="T54" s="242"/>
      <c r="U54" s="94"/>
      <c r="V54" s="94"/>
      <c r="X54" s="246" t="str">
        <f t="shared" si="7"/>
        <v>0</v>
      </c>
      <c r="Y54" s="94">
        <f>VLOOKUP(X54,FSGT2_Class!$AL$8:$AM$107,2,FALSE)</f>
        <v>0</v>
      </c>
    </row>
    <row r="55" spans="1:25" ht="15" x14ac:dyDescent="0.2">
      <c r="A55" s="168" t="str">
        <f t="shared" si="4"/>
        <v/>
      </c>
      <c r="B55" s="234"/>
      <c r="C55" s="174" t="str">
        <f t="shared" si="6"/>
        <v/>
      </c>
      <c r="D55" s="174"/>
      <c r="E55" s="176" t="str">
        <f t="shared" si="5"/>
        <v/>
      </c>
      <c r="F55" s="105"/>
      <c r="G55" s="104">
        <f>VLOOKUP(A55,Liste!$F$3:$T$1578,2,FALSE)</f>
        <v>0</v>
      </c>
      <c r="H55" s="104">
        <f>VLOOKUP(A55,Liste!$F$3:$T$1578,3,FALSE)</f>
        <v>0</v>
      </c>
      <c r="I55" s="104">
        <f>VLOOKUP(A55,Liste!$F$3:$T$1578,4,FALSE)</f>
        <v>0</v>
      </c>
      <c r="J55" s="104">
        <f>VLOOKUP(A55,Liste!$F$3:$T$1578,5,FALSE)</f>
        <v>0</v>
      </c>
      <c r="K55" s="104">
        <f>VLOOKUP(A55,Liste!$F$3:$T$1578,9,FALSE)</f>
        <v>0</v>
      </c>
      <c r="Q55" s="94"/>
      <c r="T55" s="242"/>
      <c r="U55" s="94"/>
      <c r="V55" s="94"/>
      <c r="X55" s="246" t="str">
        <f t="shared" si="7"/>
        <v>0</v>
      </c>
      <c r="Y55" s="94">
        <f>VLOOKUP(X55,FSGT2_Class!$AL$8:$AM$107,2,FALSE)</f>
        <v>0</v>
      </c>
    </row>
    <row r="56" spans="1:25" ht="15" x14ac:dyDescent="0.2">
      <c r="A56" s="168" t="str">
        <f t="shared" si="4"/>
        <v/>
      </c>
      <c r="B56" s="234"/>
      <c r="C56" s="174" t="str">
        <f t="shared" si="6"/>
        <v/>
      </c>
      <c r="D56" s="174"/>
      <c r="E56" s="176" t="str">
        <f t="shared" si="5"/>
        <v/>
      </c>
      <c r="F56" s="105"/>
      <c r="G56" s="104">
        <f>VLOOKUP(A56,Liste!$F$3:$T$1578,2,FALSE)</f>
        <v>0</v>
      </c>
      <c r="H56" s="104">
        <f>VLOOKUP(A56,Liste!$F$3:$T$1578,3,FALSE)</f>
        <v>0</v>
      </c>
      <c r="I56" s="104">
        <f>VLOOKUP(A56,Liste!$F$3:$T$1578,4,FALSE)</f>
        <v>0</v>
      </c>
      <c r="J56" s="104">
        <f>VLOOKUP(A56,Liste!$F$3:$T$1578,5,FALSE)</f>
        <v>0</v>
      </c>
      <c r="K56" s="104">
        <f>VLOOKUP(A56,Liste!$F$3:$T$1578,9,FALSE)</f>
        <v>0</v>
      </c>
      <c r="Q56" s="94"/>
      <c r="T56" s="242"/>
      <c r="U56" s="94"/>
      <c r="V56" s="94"/>
      <c r="X56" s="246" t="str">
        <f t="shared" si="7"/>
        <v>0</v>
      </c>
      <c r="Y56" s="94">
        <f>VLOOKUP(X56,FSGT2_Class!$AL$8:$AM$107,2,FALSE)</f>
        <v>0</v>
      </c>
    </row>
    <row r="57" spans="1:25" ht="15" x14ac:dyDescent="0.2">
      <c r="A57" s="168" t="str">
        <f t="shared" si="4"/>
        <v/>
      </c>
      <c r="B57" s="234"/>
      <c r="C57" s="174" t="str">
        <f t="shared" si="6"/>
        <v/>
      </c>
      <c r="D57" s="174"/>
      <c r="E57" s="176" t="str">
        <f t="shared" si="5"/>
        <v/>
      </c>
      <c r="F57" s="105"/>
      <c r="G57" s="104">
        <f>VLOOKUP(A57,Liste!$F$3:$T$1578,2,FALSE)</f>
        <v>0</v>
      </c>
      <c r="H57" s="104">
        <f>VLOOKUP(A57,Liste!$F$3:$T$1578,3,FALSE)</f>
        <v>0</v>
      </c>
      <c r="I57" s="104">
        <f>VLOOKUP(A57,Liste!$F$3:$T$1578,4,FALSE)</f>
        <v>0</v>
      </c>
      <c r="J57" s="104">
        <f>VLOOKUP(A57,Liste!$F$3:$T$1578,5,FALSE)</f>
        <v>0</v>
      </c>
      <c r="K57" s="104">
        <f>VLOOKUP(A57,Liste!$F$3:$T$1578,9,FALSE)</f>
        <v>0</v>
      </c>
      <c r="Q57" s="94"/>
      <c r="T57" s="242"/>
      <c r="U57" s="94"/>
      <c r="V57" s="94"/>
      <c r="X57" s="246" t="str">
        <f t="shared" si="7"/>
        <v>0</v>
      </c>
      <c r="Y57" s="94">
        <f>VLOOKUP(X57,FSGT2_Class!$AL$8:$AM$107,2,FALSE)</f>
        <v>0</v>
      </c>
    </row>
    <row r="58" spans="1:25" ht="15" x14ac:dyDescent="0.2">
      <c r="A58" s="168" t="str">
        <f t="shared" si="4"/>
        <v/>
      </c>
      <c r="B58" s="234"/>
      <c r="C58" s="174" t="str">
        <f t="shared" si="6"/>
        <v/>
      </c>
      <c r="D58" s="174"/>
      <c r="E58" s="176" t="str">
        <f t="shared" si="5"/>
        <v/>
      </c>
      <c r="F58" s="105"/>
      <c r="G58" s="104">
        <f>VLOOKUP(A58,Liste!$F$3:$T$1578,2,FALSE)</f>
        <v>0</v>
      </c>
      <c r="H58" s="104">
        <f>VLOOKUP(A58,Liste!$F$3:$T$1578,3,FALSE)</f>
        <v>0</v>
      </c>
      <c r="I58" s="104">
        <f>VLOOKUP(A58,Liste!$F$3:$T$1578,4,FALSE)</f>
        <v>0</v>
      </c>
      <c r="J58" s="104">
        <f>VLOOKUP(A58,Liste!$F$3:$T$1578,5,FALSE)</f>
        <v>0</v>
      </c>
      <c r="K58" s="104">
        <f>VLOOKUP(A58,Liste!$F$3:$T$1578,9,FALSE)</f>
        <v>0</v>
      </c>
      <c r="Q58" s="94"/>
      <c r="T58" s="242"/>
      <c r="U58" s="94"/>
      <c r="V58" s="94"/>
      <c r="X58" s="246" t="str">
        <f t="shared" si="7"/>
        <v>0</v>
      </c>
      <c r="Y58" s="94">
        <f>VLOOKUP(X58,FSGT2_Class!$AL$8:$AM$107,2,FALSE)</f>
        <v>0</v>
      </c>
    </row>
    <row r="59" spans="1:25" ht="15" x14ac:dyDescent="0.2">
      <c r="A59" s="168" t="str">
        <f t="shared" si="4"/>
        <v/>
      </c>
      <c r="B59" s="234"/>
      <c r="C59" s="174" t="str">
        <f t="shared" si="6"/>
        <v/>
      </c>
      <c r="D59" s="174"/>
      <c r="E59" s="176" t="str">
        <f t="shared" si="5"/>
        <v/>
      </c>
      <c r="F59" s="105"/>
      <c r="G59" s="104">
        <f>VLOOKUP(A59,Liste!$F$3:$T$1578,2,FALSE)</f>
        <v>0</v>
      </c>
      <c r="H59" s="104">
        <f>VLOOKUP(A59,Liste!$F$3:$T$1578,3,FALSE)</f>
        <v>0</v>
      </c>
      <c r="I59" s="104">
        <f>VLOOKUP(A59,Liste!$F$3:$T$1578,4,FALSE)</f>
        <v>0</v>
      </c>
      <c r="J59" s="104">
        <f>VLOOKUP(A59,Liste!$F$3:$T$1578,5,FALSE)</f>
        <v>0</v>
      </c>
      <c r="K59" s="104">
        <f>VLOOKUP(A59,Liste!$F$3:$T$1578,9,FALSE)</f>
        <v>0</v>
      </c>
      <c r="Q59" s="94"/>
      <c r="T59" s="242"/>
      <c r="U59" s="94"/>
      <c r="V59" s="94"/>
      <c r="X59" s="246" t="str">
        <f t="shared" si="7"/>
        <v>0</v>
      </c>
      <c r="Y59" s="94">
        <f>VLOOKUP(X59,FSGT2_Class!$AL$8:$AM$107,2,FALSE)</f>
        <v>0</v>
      </c>
    </row>
    <row r="60" spans="1:25" ht="15" x14ac:dyDescent="0.2">
      <c r="A60" s="168" t="str">
        <f t="shared" si="4"/>
        <v/>
      </c>
      <c r="B60" s="234"/>
      <c r="C60" s="174" t="str">
        <f t="shared" si="6"/>
        <v/>
      </c>
      <c r="D60" s="174"/>
      <c r="E60" s="176" t="str">
        <f t="shared" si="5"/>
        <v/>
      </c>
      <c r="F60" s="105"/>
      <c r="G60" s="104">
        <f>VLOOKUP(A60,Liste!$F$3:$T$1578,2,FALSE)</f>
        <v>0</v>
      </c>
      <c r="H60" s="104">
        <f>VLOOKUP(A60,Liste!$F$3:$T$1578,3,FALSE)</f>
        <v>0</v>
      </c>
      <c r="I60" s="104">
        <f>VLOOKUP(A60,Liste!$F$3:$T$1578,4,FALSE)</f>
        <v>0</v>
      </c>
      <c r="J60" s="104">
        <f>VLOOKUP(A60,Liste!$F$3:$T$1578,5,FALSE)</f>
        <v>0</v>
      </c>
      <c r="K60" s="104">
        <f>VLOOKUP(A60,Liste!$F$3:$T$1578,9,FALSE)</f>
        <v>0</v>
      </c>
      <c r="Q60" s="94"/>
      <c r="T60" s="242"/>
      <c r="U60" s="94"/>
      <c r="V60" s="94"/>
      <c r="X60" s="246" t="str">
        <f t="shared" si="7"/>
        <v>0</v>
      </c>
      <c r="Y60" s="94">
        <f>VLOOKUP(X60,FSGT2_Class!$AL$8:$AM$107,2,FALSE)</f>
        <v>0</v>
      </c>
    </row>
    <row r="61" spans="1:25" ht="15" x14ac:dyDescent="0.2">
      <c r="A61" s="168" t="str">
        <f t="shared" si="4"/>
        <v/>
      </c>
      <c r="B61" s="234"/>
      <c r="C61" s="174" t="str">
        <f t="shared" si="6"/>
        <v/>
      </c>
      <c r="D61" s="174"/>
      <c r="E61" s="176" t="str">
        <f t="shared" si="5"/>
        <v/>
      </c>
      <c r="F61" s="105"/>
      <c r="G61" s="104">
        <f>VLOOKUP(A61,Liste!$F$3:$T$1578,2,FALSE)</f>
        <v>0</v>
      </c>
      <c r="H61" s="104">
        <f>VLOOKUP(A61,Liste!$F$3:$T$1578,3,FALSE)</f>
        <v>0</v>
      </c>
      <c r="I61" s="104">
        <f>VLOOKUP(A61,Liste!$F$3:$T$1578,4,FALSE)</f>
        <v>0</v>
      </c>
      <c r="J61" s="104">
        <f>VLOOKUP(A61,Liste!$F$3:$T$1578,5,FALSE)</f>
        <v>0</v>
      </c>
      <c r="K61" s="104">
        <f>VLOOKUP(A61,Liste!$F$3:$T$1578,9,FALSE)</f>
        <v>0</v>
      </c>
      <c r="Q61" s="94"/>
      <c r="T61" s="242"/>
      <c r="U61" s="94"/>
      <c r="V61" s="94"/>
      <c r="X61" s="246" t="str">
        <f t="shared" si="7"/>
        <v>0</v>
      </c>
      <c r="Y61" s="94">
        <f>VLOOKUP(X61,FSGT2_Class!$AL$8:$AM$107,2,FALSE)</f>
        <v>0</v>
      </c>
    </row>
    <row r="62" spans="1:25" ht="15" x14ac:dyDescent="0.2">
      <c r="A62" s="168" t="str">
        <f t="shared" si="4"/>
        <v/>
      </c>
      <c r="B62" s="234"/>
      <c r="C62" s="174" t="str">
        <f t="shared" si="6"/>
        <v/>
      </c>
      <c r="D62" s="174"/>
      <c r="E62" s="176" t="str">
        <f t="shared" si="5"/>
        <v/>
      </c>
      <c r="F62" s="105"/>
      <c r="G62" s="104">
        <f>VLOOKUP(A62,Liste!$F$3:$T$1578,2,FALSE)</f>
        <v>0</v>
      </c>
      <c r="H62" s="104">
        <f>VLOOKUP(A62,Liste!$F$3:$T$1578,3,FALSE)</f>
        <v>0</v>
      </c>
      <c r="I62" s="104">
        <f>VLOOKUP(A62,Liste!$F$3:$T$1578,4,FALSE)</f>
        <v>0</v>
      </c>
      <c r="J62" s="104">
        <f>VLOOKUP(A62,Liste!$F$3:$T$1578,5,FALSE)</f>
        <v>0</v>
      </c>
      <c r="K62" s="104">
        <f>VLOOKUP(A62,Liste!$F$3:$T$1578,9,FALSE)</f>
        <v>0</v>
      </c>
      <c r="Q62" s="94"/>
      <c r="T62" s="242"/>
      <c r="U62" s="94"/>
      <c r="V62" s="94"/>
      <c r="X62" s="246" t="str">
        <f t="shared" si="7"/>
        <v>0</v>
      </c>
      <c r="Y62" s="94">
        <f>VLOOKUP(X62,FSGT2_Class!$AL$8:$AM$107,2,FALSE)</f>
        <v>0</v>
      </c>
    </row>
    <row r="63" spans="1:25" ht="15" x14ac:dyDescent="0.2">
      <c r="A63" s="168" t="str">
        <f t="shared" si="4"/>
        <v/>
      </c>
      <c r="B63" s="234"/>
      <c r="C63" s="174" t="str">
        <f t="shared" si="6"/>
        <v/>
      </c>
      <c r="D63" s="174"/>
      <c r="E63" s="176" t="str">
        <f t="shared" si="5"/>
        <v/>
      </c>
      <c r="F63" s="105"/>
      <c r="G63" s="104">
        <f>VLOOKUP(A63,Liste!$F$3:$T$1578,2,FALSE)</f>
        <v>0</v>
      </c>
      <c r="H63" s="104">
        <f>VLOOKUP(A63,Liste!$F$3:$T$1578,3,FALSE)</f>
        <v>0</v>
      </c>
      <c r="I63" s="104">
        <f>VLOOKUP(A63,Liste!$F$3:$T$1578,4,FALSE)</f>
        <v>0</v>
      </c>
      <c r="J63" s="104">
        <f>VLOOKUP(A63,Liste!$F$3:$T$1578,5,FALSE)</f>
        <v>0</v>
      </c>
      <c r="K63" s="104">
        <f>VLOOKUP(A63,Liste!$F$3:$T$1578,9,FALSE)</f>
        <v>0</v>
      </c>
      <c r="Q63" s="94"/>
      <c r="T63" s="242"/>
      <c r="U63" s="94"/>
      <c r="V63" s="94"/>
      <c r="X63" s="246" t="str">
        <f t="shared" si="7"/>
        <v>0</v>
      </c>
      <c r="Y63" s="94">
        <f>VLOOKUP(X63,FSGT2_Class!$AL$8:$AM$107,2,FALSE)</f>
        <v>0</v>
      </c>
    </row>
    <row r="64" spans="1:25" ht="15" x14ac:dyDescent="0.2">
      <c r="A64" s="168" t="str">
        <f t="shared" si="4"/>
        <v/>
      </c>
      <c r="B64" s="234"/>
      <c r="C64" s="174" t="str">
        <f t="shared" si="6"/>
        <v/>
      </c>
      <c r="D64" s="174"/>
      <c r="E64" s="176" t="str">
        <f t="shared" si="5"/>
        <v/>
      </c>
      <c r="F64" s="105"/>
      <c r="G64" s="104">
        <f>VLOOKUP(A64,Liste!$F$3:$T$1578,2,FALSE)</f>
        <v>0</v>
      </c>
      <c r="H64" s="104">
        <f>VLOOKUP(A64,Liste!$F$3:$T$1578,3,FALSE)</f>
        <v>0</v>
      </c>
      <c r="I64" s="104">
        <f>VLOOKUP(A64,Liste!$F$3:$T$1578,4,FALSE)</f>
        <v>0</v>
      </c>
      <c r="J64" s="104">
        <f>VLOOKUP(A64,Liste!$F$3:$T$1578,5,FALSE)</f>
        <v>0</v>
      </c>
      <c r="K64" s="104">
        <f>VLOOKUP(A64,Liste!$F$3:$T$1578,9,FALSE)</f>
        <v>0</v>
      </c>
      <c r="Q64" s="94"/>
      <c r="T64" s="242"/>
      <c r="U64" s="94"/>
      <c r="V64" s="94"/>
      <c r="X64" s="246" t="str">
        <f t="shared" si="7"/>
        <v>0</v>
      </c>
      <c r="Y64" s="94">
        <f>VLOOKUP(X64,FSGT2_Class!$AL$8:$AM$107,2,FALSE)</f>
        <v>0</v>
      </c>
    </row>
    <row r="65" spans="1:25" ht="15" x14ac:dyDescent="0.2">
      <c r="A65" s="168" t="str">
        <f t="shared" si="4"/>
        <v/>
      </c>
      <c r="B65" s="234"/>
      <c r="C65" s="174" t="str">
        <f t="shared" si="6"/>
        <v/>
      </c>
      <c r="D65" s="174"/>
      <c r="E65" s="176" t="str">
        <f t="shared" si="5"/>
        <v/>
      </c>
      <c r="F65" s="105"/>
      <c r="G65" s="104">
        <f>VLOOKUP(A65,Liste!$F$3:$T$1578,2,FALSE)</f>
        <v>0</v>
      </c>
      <c r="H65" s="104">
        <f>VLOOKUP(A65,Liste!$F$3:$T$1578,3,FALSE)</f>
        <v>0</v>
      </c>
      <c r="I65" s="104">
        <f>VLOOKUP(A65,Liste!$F$3:$T$1578,4,FALSE)</f>
        <v>0</v>
      </c>
      <c r="J65" s="104">
        <f>VLOOKUP(A65,Liste!$F$3:$T$1578,5,FALSE)</f>
        <v>0</v>
      </c>
      <c r="K65" s="104">
        <f>VLOOKUP(A65,Liste!$F$3:$T$1578,9,FALSE)</f>
        <v>0</v>
      </c>
      <c r="Q65" s="94"/>
      <c r="T65" s="242"/>
      <c r="U65" s="94"/>
      <c r="V65" s="94"/>
      <c r="X65" s="246" t="str">
        <f t="shared" si="7"/>
        <v>0</v>
      </c>
      <c r="Y65" s="94">
        <f>VLOOKUP(X65,FSGT2_Class!$AL$8:$AM$107,2,FALSE)</f>
        <v>0</v>
      </c>
    </row>
    <row r="66" spans="1:25" ht="15" x14ac:dyDescent="0.2">
      <c r="A66" s="168" t="str">
        <f t="shared" si="4"/>
        <v/>
      </c>
      <c r="B66" s="234"/>
      <c r="C66" s="174" t="str">
        <f t="shared" si="6"/>
        <v/>
      </c>
      <c r="D66" s="174"/>
      <c r="E66" s="176" t="str">
        <f t="shared" si="5"/>
        <v/>
      </c>
      <c r="F66" s="105"/>
      <c r="G66" s="104">
        <f>VLOOKUP(A66,Liste!$F$3:$T$1578,2,FALSE)</f>
        <v>0</v>
      </c>
      <c r="H66" s="104">
        <f>VLOOKUP(A66,Liste!$F$3:$T$1578,3,FALSE)</f>
        <v>0</v>
      </c>
      <c r="I66" s="104">
        <f>VLOOKUP(A66,Liste!$F$3:$T$1578,4,FALSE)</f>
        <v>0</v>
      </c>
      <c r="J66" s="104">
        <f>VLOOKUP(A66,Liste!$F$3:$T$1578,5,FALSE)</f>
        <v>0</v>
      </c>
      <c r="K66" s="104">
        <f>VLOOKUP(A66,Liste!$F$3:$T$1578,9,FALSE)</f>
        <v>0</v>
      </c>
      <c r="Q66" s="94"/>
      <c r="T66" s="242"/>
      <c r="U66" s="94"/>
      <c r="V66" s="94"/>
      <c r="X66" s="246" t="str">
        <f t="shared" si="7"/>
        <v>0</v>
      </c>
      <c r="Y66" s="94">
        <f>VLOOKUP(X66,FSGT2_Class!$AL$8:$AM$107,2,FALSE)</f>
        <v>0</v>
      </c>
    </row>
    <row r="67" spans="1:25" ht="15" x14ac:dyDescent="0.2">
      <c r="A67" s="168" t="str">
        <f t="shared" si="4"/>
        <v/>
      </c>
      <c r="B67" s="234"/>
      <c r="C67" s="174" t="str">
        <f t="shared" si="6"/>
        <v/>
      </c>
      <c r="D67" s="174"/>
      <c r="E67" s="176" t="str">
        <f t="shared" si="5"/>
        <v/>
      </c>
      <c r="F67" s="105"/>
      <c r="G67" s="104">
        <f>VLOOKUP(A67,Liste!$F$3:$T$1578,2,FALSE)</f>
        <v>0</v>
      </c>
      <c r="H67" s="104">
        <f>VLOOKUP(A67,Liste!$F$3:$T$1578,3,FALSE)</f>
        <v>0</v>
      </c>
      <c r="I67" s="104">
        <f>VLOOKUP(A67,Liste!$F$3:$T$1578,4,FALSE)</f>
        <v>0</v>
      </c>
      <c r="J67" s="104">
        <f>VLOOKUP(A67,Liste!$F$3:$T$1578,5,FALSE)</f>
        <v>0</v>
      </c>
      <c r="K67" s="104">
        <f>VLOOKUP(A67,Liste!$F$3:$T$1578,9,FALSE)</f>
        <v>0</v>
      </c>
      <c r="Q67" s="94"/>
      <c r="T67" s="242"/>
      <c r="U67" s="94"/>
      <c r="V67" s="94"/>
      <c r="X67" s="246" t="str">
        <f t="shared" si="7"/>
        <v>0</v>
      </c>
      <c r="Y67" s="94">
        <f>VLOOKUP(X67,FSGT2_Class!$AL$8:$AM$107,2,FALSE)</f>
        <v>0</v>
      </c>
    </row>
    <row r="68" spans="1:25" ht="15" x14ac:dyDescent="0.2">
      <c r="A68" s="168" t="str">
        <f t="shared" si="4"/>
        <v/>
      </c>
      <c r="B68" s="234"/>
      <c r="C68" s="174" t="str">
        <f t="shared" si="6"/>
        <v/>
      </c>
      <c r="D68" s="174"/>
      <c r="E68" s="176" t="str">
        <f t="shared" si="5"/>
        <v/>
      </c>
      <c r="F68" s="105"/>
      <c r="G68" s="104">
        <f>VLOOKUP(A68,Liste!$F$3:$T$1578,2,FALSE)</f>
        <v>0</v>
      </c>
      <c r="H68" s="104">
        <f>VLOOKUP(A68,Liste!$F$3:$T$1578,3,FALSE)</f>
        <v>0</v>
      </c>
      <c r="I68" s="104">
        <f>VLOOKUP(A68,Liste!$F$3:$T$1578,4,FALSE)</f>
        <v>0</v>
      </c>
      <c r="J68" s="104">
        <f>VLOOKUP(A68,Liste!$F$3:$T$1578,5,FALSE)</f>
        <v>0</v>
      </c>
      <c r="K68" s="104">
        <f>VLOOKUP(A68,Liste!$F$3:$T$1578,9,FALSE)</f>
        <v>0</v>
      </c>
      <c r="Q68" s="94"/>
      <c r="T68" s="242"/>
      <c r="U68" s="94"/>
      <c r="V68" s="94"/>
      <c r="X68" s="246" t="str">
        <f t="shared" si="7"/>
        <v>0</v>
      </c>
      <c r="Y68" s="94">
        <f>VLOOKUP(X68,FSGT2_Class!$AL$8:$AM$107,2,FALSE)</f>
        <v>0</v>
      </c>
    </row>
    <row r="69" spans="1:25" ht="15" x14ac:dyDescent="0.2">
      <c r="A69" s="168" t="str">
        <f t="shared" si="4"/>
        <v/>
      </c>
      <c r="B69" s="234"/>
      <c r="C69" s="174" t="str">
        <f t="shared" si="6"/>
        <v/>
      </c>
      <c r="D69" s="174"/>
      <c r="E69" s="176" t="str">
        <f t="shared" si="5"/>
        <v/>
      </c>
      <c r="F69" s="105"/>
      <c r="G69" s="104">
        <f>VLOOKUP(A69,Liste!$F$3:$T$1578,2,FALSE)</f>
        <v>0</v>
      </c>
      <c r="H69" s="104">
        <f>VLOOKUP(A69,Liste!$F$3:$T$1578,3,FALSE)</f>
        <v>0</v>
      </c>
      <c r="I69" s="104">
        <f>VLOOKUP(A69,Liste!$F$3:$T$1578,4,FALSE)</f>
        <v>0</v>
      </c>
      <c r="J69" s="104">
        <f>VLOOKUP(A69,Liste!$F$3:$T$1578,5,FALSE)</f>
        <v>0</v>
      </c>
      <c r="K69" s="104">
        <f>VLOOKUP(A69,Liste!$F$3:$T$1578,9,FALSE)</f>
        <v>0</v>
      </c>
      <c r="Q69" s="94"/>
      <c r="T69" s="242"/>
      <c r="U69" s="94"/>
      <c r="V69" s="94"/>
      <c r="X69" s="246" t="str">
        <f t="shared" si="7"/>
        <v>0</v>
      </c>
      <c r="Y69" s="94">
        <f>VLOOKUP(X69,FSGT2_Class!$AL$8:$AM$107,2,FALSE)</f>
        <v>0</v>
      </c>
    </row>
    <row r="70" spans="1:25" ht="15" x14ac:dyDescent="0.2">
      <c r="A70" s="168" t="str">
        <f t="shared" si="4"/>
        <v/>
      </c>
      <c r="B70" s="234"/>
      <c r="C70" s="174" t="str">
        <f t="shared" si="6"/>
        <v/>
      </c>
      <c r="D70" s="174"/>
      <c r="E70" s="176" t="str">
        <f t="shared" si="5"/>
        <v/>
      </c>
      <c r="F70" s="105"/>
      <c r="G70" s="104">
        <f>VLOOKUP(A70,Liste!$F$3:$T$1578,2,FALSE)</f>
        <v>0</v>
      </c>
      <c r="H70" s="104">
        <f>VLOOKUP(A70,Liste!$F$3:$T$1578,3,FALSE)</f>
        <v>0</v>
      </c>
      <c r="I70" s="104">
        <f>VLOOKUP(A70,Liste!$F$3:$T$1578,4,FALSE)</f>
        <v>0</v>
      </c>
      <c r="J70" s="104">
        <f>VLOOKUP(A70,Liste!$F$3:$T$1578,5,FALSE)</f>
        <v>0</v>
      </c>
      <c r="K70" s="104">
        <f>VLOOKUP(A70,Liste!$F$3:$T$1578,9,FALSE)</f>
        <v>0</v>
      </c>
      <c r="Q70" s="94"/>
      <c r="T70" s="242"/>
      <c r="U70" s="94"/>
      <c r="V70" s="94"/>
      <c r="X70" s="246" t="str">
        <f t="shared" si="7"/>
        <v>0</v>
      </c>
      <c r="Y70" s="94">
        <f>VLOOKUP(X70,FSGT2_Class!$AL$8:$AM$107,2,FALSE)</f>
        <v>0</v>
      </c>
    </row>
    <row r="71" spans="1:25" ht="15" x14ac:dyDescent="0.2">
      <c r="A71" s="168" t="str">
        <f t="shared" si="4"/>
        <v/>
      </c>
      <c r="B71" s="234"/>
      <c r="C71" s="174" t="str">
        <f t="shared" si="6"/>
        <v/>
      </c>
      <c r="D71" s="174"/>
      <c r="E71" s="176" t="str">
        <f t="shared" si="5"/>
        <v/>
      </c>
      <c r="F71" s="105"/>
      <c r="G71" s="104">
        <f>VLOOKUP(A71,Liste!$F$3:$T$1578,2,FALSE)</f>
        <v>0</v>
      </c>
      <c r="H71" s="104">
        <f>VLOOKUP(A71,Liste!$F$3:$T$1578,3,FALSE)</f>
        <v>0</v>
      </c>
      <c r="I71" s="104">
        <f>VLOOKUP(A71,Liste!$F$3:$T$1578,4,FALSE)</f>
        <v>0</v>
      </c>
      <c r="J71" s="104">
        <f>VLOOKUP(A71,Liste!$F$3:$T$1578,5,FALSE)</f>
        <v>0</v>
      </c>
      <c r="K71" s="104">
        <f>VLOOKUP(A71,Liste!$F$3:$T$1578,9,FALSE)</f>
        <v>0</v>
      </c>
      <c r="Q71" s="94"/>
      <c r="T71" s="242"/>
      <c r="U71" s="94"/>
      <c r="V71" s="94"/>
      <c r="X71" s="246" t="str">
        <f t="shared" si="7"/>
        <v>0</v>
      </c>
      <c r="Y71" s="94">
        <f>VLOOKUP(X71,FSGT2_Class!$AL$8:$AM$107,2,FALSE)</f>
        <v>0</v>
      </c>
    </row>
    <row r="72" spans="1:25" ht="15" x14ac:dyDescent="0.2">
      <c r="A72" s="168" t="str">
        <f t="shared" ref="A72:A104" si="8">IF(C72="",E72,C72)</f>
        <v/>
      </c>
      <c r="B72" s="234"/>
      <c r="C72" s="174" t="str">
        <f t="shared" ref="C72:C104" si="9">IF(B72="","",CONCATENATE($B$6,B72))</f>
        <v/>
      </c>
      <c r="D72" s="174"/>
      <c r="E72" s="176" t="str">
        <f t="shared" ref="E72:E104" si="10">IF(D72="","",CONCATENATE($D$6,D72))</f>
        <v/>
      </c>
      <c r="F72" s="105"/>
      <c r="G72" s="104">
        <f>VLOOKUP(A72,Liste!$F$3:$T$1578,2,FALSE)</f>
        <v>0</v>
      </c>
      <c r="H72" s="104">
        <f>VLOOKUP(A72,Liste!$F$3:$T$1578,3,FALSE)</f>
        <v>0</v>
      </c>
      <c r="I72" s="104">
        <f>VLOOKUP(A72,Liste!$F$3:$T$1578,4,FALSE)</f>
        <v>0</v>
      </c>
      <c r="J72" s="104">
        <f>VLOOKUP(A72,Liste!$F$3:$T$1578,5,FALSE)</f>
        <v>0</v>
      </c>
      <c r="K72" s="104">
        <f>VLOOKUP(A72,Liste!$F$3:$T$1578,9,FALSE)</f>
        <v>0</v>
      </c>
      <c r="Q72" s="94"/>
      <c r="T72" s="242"/>
      <c r="U72" s="94"/>
      <c r="V72" s="94"/>
      <c r="X72" s="246" t="str">
        <f t="shared" si="7"/>
        <v>0</v>
      </c>
      <c r="Y72" s="94">
        <f>VLOOKUP(X72,FSGT2_Class!$AL$8:$AM$107,2,FALSE)</f>
        <v>0</v>
      </c>
    </row>
    <row r="73" spans="1:25" ht="15" x14ac:dyDescent="0.2">
      <c r="A73" s="168" t="str">
        <f t="shared" si="8"/>
        <v/>
      </c>
      <c r="B73" s="234"/>
      <c r="C73" s="174" t="str">
        <f t="shared" si="9"/>
        <v/>
      </c>
      <c r="D73" s="174"/>
      <c r="E73" s="176" t="str">
        <f t="shared" si="10"/>
        <v/>
      </c>
      <c r="F73" s="105"/>
      <c r="G73" s="104">
        <f>VLOOKUP(A73,Liste!$F$3:$T$1578,2,FALSE)</f>
        <v>0</v>
      </c>
      <c r="H73" s="104">
        <f>VLOOKUP(A73,Liste!$F$3:$T$1578,3,FALSE)</f>
        <v>0</v>
      </c>
      <c r="I73" s="104">
        <f>VLOOKUP(A73,Liste!$F$3:$T$1578,4,FALSE)</f>
        <v>0</v>
      </c>
      <c r="J73" s="104">
        <f>VLOOKUP(A73,Liste!$F$3:$T$1578,5,FALSE)</f>
        <v>0</v>
      </c>
      <c r="K73" s="104">
        <f>VLOOKUP(A73,Liste!$F$3:$T$1578,9,FALSE)</f>
        <v>0</v>
      </c>
      <c r="Q73" s="94"/>
      <c r="T73" s="242"/>
      <c r="U73" s="94"/>
      <c r="V73" s="94"/>
      <c r="X73" s="246" t="str">
        <f t="shared" si="7"/>
        <v>0</v>
      </c>
      <c r="Y73" s="94">
        <f>VLOOKUP(X73,FSGT2_Class!$AL$8:$AM$107,2,FALSE)</f>
        <v>0</v>
      </c>
    </row>
    <row r="74" spans="1:25" ht="15" x14ac:dyDescent="0.2">
      <c r="A74" s="168" t="str">
        <f t="shared" si="8"/>
        <v/>
      </c>
      <c r="B74" s="234"/>
      <c r="C74" s="174" t="str">
        <f t="shared" si="9"/>
        <v/>
      </c>
      <c r="D74" s="174"/>
      <c r="E74" s="176" t="str">
        <f t="shared" si="10"/>
        <v/>
      </c>
      <c r="F74" s="105"/>
      <c r="G74" s="104">
        <f>VLOOKUP(A74,Liste!$F$3:$T$1578,2,FALSE)</f>
        <v>0</v>
      </c>
      <c r="H74" s="104">
        <f>VLOOKUP(A74,Liste!$F$3:$T$1578,3,FALSE)</f>
        <v>0</v>
      </c>
      <c r="I74" s="104">
        <f>VLOOKUP(A74,Liste!$F$3:$T$1578,4,FALSE)</f>
        <v>0</v>
      </c>
      <c r="J74" s="104">
        <f>VLOOKUP(A74,Liste!$F$3:$T$1578,5,FALSE)</f>
        <v>0</v>
      </c>
      <c r="K74" s="104">
        <f>VLOOKUP(A74,Liste!$F$3:$T$1578,9,FALSE)</f>
        <v>0</v>
      </c>
      <c r="Q74" s="94"/>
      <c r="T74" s="242"/>
      <c r="U74" s="94"/>
      <c r="V74" s="94"/>
      <c r="X74" s="246" t="str">
        <f t="shared" si="7"/>
        <v>0</v>
      </c>
      <c r="Y74" s="94">
        <f>VLOOKUP(X74,FSGT2_Class!$AL$8:$AM$107,2,FALSE)</f>
        <v>0</v>
      </c>
    </row>
    <row r="75" spans="1:25" ht="15" x14ac:dyDescent="0.2">
      <c r="A75" s="168" t="str">
        <f t="shared" si="8"/>
        <v/>
      </c>
      <c r="B75" s="234"/>
      <c r="C75" s="174" t="str">
        <f t="shared" si="9"/>
        <v/>
      </c>
      <c r="D75" s="174"/>
      <c r="E75" s="176" t="str">
        <f t="shared" si="10"/>
        <v/>
      </c>
      <c r="F75" s="105"/>
      <c r="G75" s="104">
        <f>VLOOKUP(A75,Liste!$F$3:$T$1578,2,FALSE)</f>
        <v>0</v>
      </c>
      <c r="H75" s="104">
        <f>VLOOKUP(A75,Liste!$F$3:$T$1578,3,FALSE)</f>
        <v>0</v>
      </c>
      <c r="I75" s="104">
        <f>VLOOKUP(A75,Liste!$F$3:$T$1578,4,FALSE)</f>
        <v>0</v>
      </c>
      <c r="J75" s="104">
        <f>VLOOKUP(A75,Liste!$F$3:$T$1578,5,FALSE)</f>
        <v>0</v>
      </c>
      <c r="K75" s="104">
        <f>VLOOKUP(A75,Liste!$F$3:$T$1578,9,FALSE)</f>
        <v>0</v>
      </c>
      <c r="Q75" s="94"/>
      <c r="T75" s="242"/>
      <c r="U75" s="94"/>
      <c r="V75" s="94"/>
      <c r="X75" s="246" t="str">
        <f t="shared" si="7"/>
        <v>0</v>
      </c>
      <c r="Y75" s="94">
        <f>VLOOKUP(X75,FSGT2_Class!$AL$8:$AM$107,2,FALSE)</f>
        <v>0</v>
      </c>
    </row>
    <row r="76" spans="1:25" ht="15" x14ac:dyDescent="0.2">
      <c r="A76" s="168" t="str">
        <f t="shared" si="8"/>
        <v/>
      </c>
      <c r="B76" s="234"/>
      <c r="C76" s="174" t="str">
        <f t="shared" si="9"/>
        <v/>
      </c>
      <c r="D76" s="174"/>
      <c r="E76" s="176" t="str">
        <f t="shared" si="10"/>
        <v/>
      </c>
      <c r="F76" s="105"/>
      <c r="G76" s="104">
        <f>VLOOKUP(A76,Liste!$F$3:$T$1578,2,FALSE)</f>
        <v>0</v>
      </c>
      <c r="H76" s="104">
        <f>VLOOKUP(A76,Liste!$F$3:$T$1578,3,FALSE)</f>
        <v>0</v>
      </c>
      <c r="I76" s="104">
        <f>VLOOKUP(A76,Liste!$F$3:$T$1578,4,FALSE)</f>
        <v>0</v>
      </c>
      <c r="J76" s="104">
        <f>VLOOKUP(A76,Liste!$F$3:$T$1578,5,FALSE)</f>
        <v>0</v>
      </c>
      <c r="K76" s="104">
        <f>VLOOKUP(A76,Liste!$F$3:$T$1578,9,FALSE)</f>
        <v>0</v>
      </c>
      <c r="Q76" s="94"/>
      <c r="T76" s="242"/>
      <c r="U76" s="94"/>
      <c r="V76" s="94"/>
      <c r="X76" s="246" t="str">
        <f t="shared" si="7"/>
        <v>0</v>
      </c>
      <c r="Y76" s="94">
        <f>VLOOKUP(X76,FSGT2_Class!$AL$8:$AM$107,2,FALSE)</f>
        <v>0</v>
      </c>
    </row>
    <row r="77" spans="1:25" ht="15" x14ac:dyDescent="0.2">
      <c r="A77" s="168" t="str">
        <f t="shared" si="8"/>
        <v/>
      </c>
      <c r="B77" s="234"/>
      <c r="C77" s="174" t="str">
        <f t="shared" si="9"/>
        <v/>
      </c>
      <c r="D77" s="174"/>
      <c r="E77" s="176" t="str">
        <f t="shared" si="10"/>
        <v/>
      </c>
      <c r="F77" s="105"/>
      <c r="G77" s="104">
        <f>VLOOKUP(A77,Liste!$F$3:$T$1578,2,FALSE)</f>
        <v>0</v>
      </c>
      <c r="H77" s="104">
        <f>VLOOKUP(A77,Liste!$F$3:$T$1578,3,FALSE)</f>
        <v>0</v>
      </c>
      <c r="I77" s="104">
        <f>VLOOKUP(A77,Liste!$F$3:$T$1578,4,FALSE)</f>
        <v>0</v>
      </c>
      <c r="J77" s="104">
        <f>VLOOKUP(A77,Liste!$F$3:$T$1578,5,FALSE)</f>
        <v>0</v>
      </c>
      <c r="K77" s="104">
        <f>VLOOKUP(A77,Liste!$F$3:$T$1578,9,FALSE)</f>
        <v>0</v>
      </c>
      <c r="Q77" s="94"/>
      <c r="T77" s="242"/>
      <c r="U77" s="94"/>
      <c r="V77" s="94"/>
      <c r="X77" s="246" t="str">
        <f t="shared" si="7"/>
        <v>0</v>
      </c>
      <c r="Y77" s="94">
        <f>VLOOKUP(X77,FSGT2_Class!$AL$8:$AM$107,2,FALSE)</f>
        <v>0</v>
      </c>
    </row>
    <row r="78" spans="1:25" ht="15" x14ac:dyDescent="0.2">
      <c r="A78" s="168" t="str">
        <f t="shared" si="8"/>
        <v/>
      </c>
      <c r="B78" s="234"/>
      <c r="C78" s="174" t="str">
        <f t="shared" si="9"/>
        <v/>
      </c>
      <c r="D78" s="174"/>
      <c r="E78" s="176" t="str">
        <f t="shared" si="10"/>
        <v/>
      </c>
      <c r="F78" s="105"/>
      <c r="G78" s="104">
        <f>VLOOKUP(A78,Liste!$F$3:$T$1578,2,FALSE)</f>
        <v>0</v>
      </c>
      <c r="H78" s="104">
        <f>VLOOKUP(A78,Liste!$F$3:$T$1578,3,FALSE)</f>
        <v>0</v>
      </c>
      <c r="I78" s="104">
        <f>VLOOKUP(A78,Liste!$F$3:$T$1578,4,FALSE)</f>
        <v>0</v>
      </c>
      <c r="J78" s="104">
        <f>VLOOKUP(A78,Liste!$F$3:$T$1578,5,FALSE)</f>
        <v>0</v>
      </c>
      <c r="K78" s="104">
        <f>VLOOKUP(A78,Liste!$F$3:$T$1578,9,FALSE)</f>
        <v>0</v>
      </c>
      <c r="Q78" s="94"/>
      <c r="T78" s="242"/>
      <c r="U78" s="94"/>
      <c r="V78" s="94"/>
      <c r="X78" s="246" t="str">
        <f t="shared" si="7"/>
        <v>0</v>
      </c>
      <c r="Y78" s="94">
        <f>VLOOKUP(X78,FSGT2_Class!$AL$8:$AM$107,2,FALSE)</f>
        <v>0</v>
      </c>
    </row>
    <row r="79" spans="1:25" ht="15" x14ac:dyDescent="0.2">
      <c r="A79" s="168" t="str">
        <f t="shared" si="8"/>
        <v/>
      </c>
      <c r="B79" s="234"/>
      <c r="C79" s="174" t="str">
        <f t="shared" si="9"/>
        <v/>
      </c>
      <c r="D79" s="174"/>
      <c r="E79" s="176" t="str">
        <f t="shared" si="10"/>
        <v/>
      </c>
      <c r="F79" s="105"/>
      <c r="G79" s="104">
        <f>VLOOKUP(A79,Liste!$F$3:$T$1578,2,FALSE)</f>
        <v>0</v>
      </c>
      <c r="H79" s="104">
        <f>VLOOKUP(A79,Liste!$F$3:$T$1578,3,FALSE)</f>
        <v>0</v>
      </c>
      <c r="I79" s="104">
        <f>VLOOKUP(A79,Liste!$F$3:$T$1578,4,FALSE)</f>
        <v>0</v>
      </c>
      <c r="J79" s="104">
        <f>VLOOKUP(A79,Liste!$F$3:$T$1578,5,FALSE)</f>
        <v>0</v>
      </c>
      <c r="K79" s="104">
        <f>VLOOKUP(A79,Liste!$F$3:$T$1578,9,FALSE)</f>
        <v>0</v>
      </c>
      <c r="Q79" s="94"/>
      <c r="T79" s="242"/>
      <c r="U79" s="94"/>
      <c r="V79" s="94"/>
      <c r="X79" s="246" t="str">
        <f t="shared" si="7"/>
        <v>0</v>
      </c>
      <c r="Y79" s="94">
        <f>VLOOKUP(X79,FSGT2_Class!$AL$8:$AM$107,2,FALSE)</f>
        <v>0</v>
      </c>
    </row>
    <row r="80" spans="1:25" ht="15" x14ac:dyDescent="0.2">
      <c r="A80" s="168" t="str">
        <f t="shared" si="8"/>
        <v/>
      </c>
      <c r="B80" s="234"/>
      <c r="C80" s="174" t="str">
        <f t="shared" si="9"/>
        <v/>
      </c>
      <c r="D80" s="174"/>
      <c r="E80" s="176" t="str">
        <f t="shared" si="10"/>
        <v/>
      </c>
      <c r="F80" s="105"/>
      <c r="G80" s="104">
        <f>VLOOKUP(A80,Liste!$F$3:$T$1578,2,FALSE)</f>
        <v>0</v>
      </c>
      <c r="H80" s="104">
        <f>VLOOKUP(A80,Liste!$F$3:$T$1578,3,FALSE)</f>
        <v>0</v>
      </c>
      <c r="I80" s="104">
        <f>VLOOKUP(A80,Liste!$F$3:$T$1578,4,FALSE)</f>
        <v>0</v>
      </c>
      <c r="J80" s="104">
        <f>VLOOKUP(A80,Liste!$F$3:$T$1578,5,FALSE)</f>
        <v>0</v>
      </c>
      <c r="K80" s="104">
        <f>VLOOKUP(A80,Liste!$F$3:$T$1578,9,FALSE)</f>
        <v>0</v>
      </c>
      <c r="Q80" s="94"/>
      <c r="T80" s="242"/>
      <c r="U80" s="94"/>
      <c r="V80" s="94"/>
      <c r="X80" s="246" t="str">
        <f t="shared" ref="X80:X104" si="11">CONCATENATE(F80,G80)</f>
        <v>0</v>
      </c>
      <c r="Y80" s="94">
        <f>VLOOKUP(X80,FSGT2_Class!$AL$8:$AM$107,2,FALSE)</f>
        <v>0</v>
      </c>
    </row>
    <row r="81" spans="1:25" ht="15" x14ac:dyDescent="0.2">
      <c r="A81" s="168" t="str">
        <f t="shared" si="8"/>
        <v/>
      </c>
      <c r="B81" s="234"/>
      <c r="C81" s="174" t="str">
        <f t="shared" si="9"/>
        <v/>
      </c>
      <c r="D81" s="174"/>
      <c r="E81" s="176" t="str">
        <f t="shared" si="10"/>
        <v/>
      </c>
      <c r="F81" s="105"/>
      <c r="G81" s="104">
        <f>VLOOKUP(A81,Liste!$F$3:$T$1578,2,FALSE)</f>
        <v>0</v>
      </c>
      <c r="H81" s="104">
        <f>VLOOKUP(A81,Liste!$F$3:$T$1578,3,FALSE)</f>
        <v>0</v>
      </c>
      <c r="I81" s="104">
        <f>VLOOKUP(A81,Liste!$F$3:$T$1578,4,FALSE)</f>
        <v>0</v>
      </c>
      <c r="J81" s="104">
        <f>VLOOKUP(A81,Liste!$F$3:$T$1578,5,FALSE)</f>
        <v>0</v>
      </c>
      <c r="K81" s="104">
        <f>VLOOKUP(A81,Liste!$F$3:$T$1578,9,FALSE)</f>
        <v>0</v>
      </c>
      <c r="Q81" s="94"/>
      <c r="T81" s="242"/>
      <c r="U81" s="94"/>
      <c r="V81" s="94"/>
      <c r="X81" s="246" t="str">
        <f t="shared" si="11"/>
        <v>0</v>
      </c>
      <c r="Y81" s="94">
        <f>VLOOKUP(X81,FSGT2_Class!$AL$8:$AM$107,2,FALSE)</f>
        <v>0</v>
      </c>
    </row>
    <row r="82" spans="1:25" ht="15" x14ac:dyDescent="0.25">
      <c r="A82" s="168" t="str">
        <f t="shared" si="8"/>
        <v/>
      </c>
      <c r="B82" s="235"/>
      <c r="C82" s="174" t="str">
        <f t="shared" si="9"/>
        <v/>
      </c>
      <c r="D82" s="174"/>
      <c r="E82" s="176" t="str">
        <f t="shared" si="10"/>
        <v/>
      </c>
      <c r="F82" s="105"/>
      <c r="G82" s="104">
        <f>VLOOKUP(A82,Liste!$F$3:$T$1578,2,FALSE)</f>
        <v>0</v>
      </c>
      <c r="H82" s="104">
        <f>VLOOKUP(A82,Liste!$F$3:$T$1578,3,FALSE)</f>
        <v>0</v>
      </c>
      <c r="I82" s="104">
        <f>VLOOKUP(A82,Liste!$F$3:$T$1578,4,FALSE)</f>
        <v>0</v>
      </c>
      <c r="J82" s="104">
        <f>VLOOKUP(A82,Liste!$F$3:$T$1578,5,FALSE)</f>
        <v>0</v>
      </c>
      <c r="K82" s="104">
        <f>VLOOKUP(A82,Liste!$F$3:$T$1578,9,FALSE)</f>
        <v>0</v>
      </c>
      <c r="Q82" s="94"/>
      <c r="T82" s="242"/>
      <c r="U82" s="94"/>
      <c r="V82" s="94"/>
      <c r="X82" s="246" t="str">
        <f t="shared" si="11"/>
        <v>0</v>
      </c>
      <c r="Y82" s="94">
        <f>VLOOKUP(X82,FSGT2_Class!$AL$8:$AM$107,2,FALSE)</f>
        <v>0</v>
      </c>
    </row>
    <row r="83" spans="1:25" ht="15" x14ac:dyDescent="0.25">
      <c r="A83" s="168" t="str">
        <f t="shared" si="8"/>
        <v/>
      </c>
      <c r="B83" s="235"/>
      <c r="C83" s="174" t="str">
        <f t="shared" si="9"/>
        <v/>
      </c>
      <c r="D83" s="174"/>
      <c r="E83" s="176" t="str">
        <f t="shared" si="10"/>
        <v/>
      </c>
      <c r="F83" s="105"/>
      <c r="G83" s="104">
        <f>VLOOKUP(A83,Liste!$F$3:$T$1578,2,FALSE)</f>
        <v>0</v>
      </c>
      <c r="H83" s="104">
        <f>VLOOKUP(A83,Liste!$F$3:$T$1578,3,FALSE)</f>
        <v>0</v>
      </c>
      <c r="I83" s="104">
        <f>VLOOKUP(A83,Liste!$F$3:$T$1578,4,FALSE)</f>
        <v>0</v>
      </c>
      <c r="J83" s="104">
        <f>VLOOKUP(A83,Liste!$F$3:$T$1578,5,FALSE)</f>
        <v>0</v>
      </c>
      <c r="K83" s="104">
        <f>VLOOKUP(A83,Liste!$F$3:$T$1578,9,FALSE)</f>
        <v>0</v>
      </c>
      <c r="Q83" s="94"/>
      <c r="T83" s="242"/>
      <c r="U83" s="94"/>
      <c r="V83" s="94"/>
      <c r="X83" s="246" t="str">
        <f t="shared" si="11"/>
        <v>0</v>
      </c>
      <c r="Y83" s="94">
        <f>VLOOKUP(X83,FSGT2_Class!$AL$8:$AM$107,2,FALSE)</f>
        <v>0</v>
      </c>
    </row>
    <row r="84" spans="1:25" ht="15" x14ac:dyDescent="0.25">
      <c r="A84" s="168" t="str">
        <f t="shared" si="8"/>
        <v/>
      </c>
      <c r="B84" s="235"/>
      <c r="C84" s="174" t="str">
        <f t="shared" si="9"/>
        <v/>
      </c>
      <c r="D84" s="174"/>
      <c r="E84" s="176" t="str">
        <f t="shared" si="10"/>
        <v/>
      </c>
      <c r="F84" s="105"/>
      <c r="G84" s="104">
        <f>VLOOKUP(A84,Liste!$F$3:$T$1578,2,FALSE)</f>
        <v>0</v>
      </c>
      <c r="H84" s="104">
        <f>VLOOKUP(A84,Liste!$F$3:$T$1578,3,FALSE)</f>
        <v>0</v>
      </c>
      <c r="I84" s="104">
        <f>VLOOKUP(A84,Liste!$F$3:$T$1578,4,FALSE)</f>
        <v>0</v>
      </c>
      <c r="J84" s="104">
        <f>VLOOKUP(A84,Liste!$F$3:$T$1578,5,FALSE)</f>
        <v>0</v>
      </c>
      <c r="K84" s="104">
        <f>VLOOKUP(A84,Liste!$F$3:$T$1578,9,FALSE)</f>
        <v>0</v>
      </c>
      <c r="Q84" s="94"/>
      <c r="T84" s="242"/>
      <c r="U84" s="94"/>
      <c r="V84" s="94"/>
      <c r="X84" s="246" t="str">
        <f t="shared" si="11"/>
        <v>0</v>
      </c>
      <c r="Y84" s="94">
        <f>VLOOKUP(X84,FSGT2_Class!$AL$8:$AM$107,2,FALSE)</f>
        <v>0</v>
      </c>
    </row>
    <row r="85" spans="1:25" ht="15" x14ac:dyDescent="0.25">
      <c r="A85" s="168" t="str">
        <f t="shared" si="8"/>
        <v/>
      </c>
      <c r="B85" s="235"/>
      <c r="C85" s="174" t="str">
        <f t="shared" si="9"/>
        <v/>
      </c>
      <c r="D85" s="174"/>
      <c r="E85" s="176" t="str">
        <f t="shared" si="10"/>
        <v/>
      </c>
      <c r="F85" s="105"/>
      <c r="G85" s="104">
        <f>VLOOKUP(A85,Liste!$F$3:$T$1578,2,FALSE)</f>
        <v>0</v>
      </c>
      <c r="H85" s="104">
        <f>VLOOKUP(A85,Liste!$F$3:$T$1578,3,FALSE)</f>
        <v>0</v>
      </c>
      <c r="I85" s="104">
        <f>VLOOKUP(A85,Liste!$F$3:$T$1578,4,FALSE)</f>
        <v>0</v>
      </c>
      <c r="J85" s="104">
        <f>VLOOKUP(A85,Liste!$F$3:$T$1578,5,FALSE)</f>
        <v>0</v>
      </c>
      <c r="K85" s="104">
        <f>VLOOKUP(A85,Liste!$F$3:$T$1578,9,FALSE)</f>
        <v>0</v>
      </c>
      <c r="Q85" s="94"/>
      <c r="T85" s="242"/>
      <c r="U85" s="94"/>
      <c r="V85" s="94"/>
      <c r="X85" s="246" t="str">
        <f t="shared" si="11"/>
        <v>0</v>
      </c>
      <c r="Y85" s="94">
        <f>VLOOKUP(X85,FSGT2_Class!$AL$8:$AM$107,2,FALSE)</f>
        <v>0</v>
      </c>
    </row>
    <row r="86" spans="1:25" ht="15" x14ac:dyDescent="0.25">
      <c r="A86" s="168" t="str">
        <f t="shared" si="8"/>
        <v/>
      </c>
      <c r="B86" s="235"/>
      <c r="C86" s="174" t="str">
        <f t="shared" si="9"/>
        <v/>
      </c>
      <c r="D86" s="174"/>
      <c r="E86" s="176" t="str">
        <f t="shared" si="10"/>
        <v/>
      </c>
      <c r="F86" s="105"/>
      <c r="G86" s="104">
        <f>VLOOKUP(A86,Liste!$F$3:$T$1578,2,FALSE)</f>
        <v>0</v>
      </c>
      <c r="H86" s="104">
        <f>VLOOKUP(A86,Liste!$F$3:$T$1578,3,FALSE)</f>
        <v>0</v>
      </c>
      <c r="I86" s="104">
        <f>VLOOKUP(A86,Liste!$F$3:$T$1578,4,FALSE)</f>
        <v>0</v>
      </c>
      <c r="J86" s="104">
        <f>VLOOKUP(A86,Liste!$F$3:$T$1578,5,FALSE)</f>
        <v>0</v>
      </c>
      <c r="K86" s="104">
        <f>VLOOKUP(A86,Liste!$F$3:$T$1578,9,FALSE)</f>
        <v>0</v>
      </c>
      <c r="Q86" s="94"/>
      <c r="T86" s="242"/>
      <c r="U86" s="94"/>
      <c r="V86" s="94"/>
      <c r="X86" s="246" t="str">
        <f t="shared" si="11"/>
        <v>0</v>
      </c>
      <c r="Y86" s="94">
        <f>VLOOKUP(X86,FSGT2_Class!$AL$8:$AM$107,2,FALSE)</f>
        <v>0</v>
      </c>
    </row>
    <row r="87" spans="1:25" ht="15" x14ac:dyDescent="0.25">
      <c r="A87" s="168" t="str">
        <f t="shared" si="8"/>
        <v/>
      </c>
      <c r="B87" s="235"/>
      <c r="C87" s="174" t="str">
        <f t="shared" si="9"/>
        <v/>
      </c>
      <c r="D87" s="174"/>
      <c r="E87" s="176" t="str">
        <f t="shared" si="10"/>
        <v/>
      </c>
      <c r="F87" s="105"/>
      <c r="G87" s="104">
        <f>VLOOKUP(A87,Liste!$F$3:$T$1578,2,FALSE)</f>
        <v>0</v>
      </c>
      <c r="H87" s="104">
        <f>VLOOKUP(A87,Liste!$F$3:$T$1578,3,FALSE)</f>
        <v>0</v>
      </c>
      <c r="I87" s="104">
        <f>VLOOKUP(A87,Liste!$F$3:$T$1578,4,FALSE)</f>
        <v>0</v>
      </c>
      <c r="J87" s="104">
        <f>VLOOKUP(A87,Liste!$F$3:$T$1578,5,FALSE)</f>
        <v>0</v>
      </c>
      <c r="K87" s="104">
        <f>VLOOKUP(A87,Liste!$F$3:$T$1578,9,FALSE)</f>
        <v>0</v>
      </c>
      <c r="Q87" s="94"/>
      <c r="T87" s="242"/>
      <c r="U87" s="94"/>
      <c r="V87" s="94"/>
      <c r="X87" s="246" t="str">
        <f t="shared" si="11"/>
        <v>0</v>
      </c>
      <c r="Y87" s="94">
        <f>VLOOKUP(X87,FSGT2_Class!$AL$8:$AM$107,2,FALSE)</f>
        <v>0</v>
      </c>
    </row>
    <row r="88" spans="1:25" ht="15" x14ac:dyDescent="0.25">
      <c r="A88" s="168" t="str">
        <f t="shared" si="8"/>
        <v/>
      </c>
      <c r="B88" s="235"/>
      <c r="C88" s="174" t="str">
        <f t="shared" si="9"/>
        <v/>
      </c>
      <c r="D88" s="174"/>
      <c r="E88" s="176" t="str">
        <f t="shared" si="10"/>
        <v/>
      </c>
      <c r="F88" s="105"/>
      <c r="G88" s="104">
        <f>VLOOKUP(A88,Liste!$F$3:$T$1578,2,FALSE)</f>
        <v>0</v>
      </c>
      <c r="H88" s="104">
        <f>VLOOKUP(A88,Liste!$F$3:$T$1578,3,FALSE)</f>
        <v>0</v>
      </c>
      <c r="I88" s="104">
        <f>VLOOKUP(A88,Liste!$F$3:$T$1578,4,FALSE)</f>
        <v>0</v>
      </c>
      <c r="J88" s="104">
        <f>VLOOKUP(A88,Liste!$F$3:$T$1578,5,FALSE)</f>
        <v>0</v>
      </c>
      <c r="K88" s="104">
        <f>VLOOKUP(A88,Liste!$F$3:$T$1578,9,FALSE)</f>
        <v>0</v>
      </c>
      <c r="Q88" s="94"/>
      <c r="T88" s="242"/>
      <c r="U88" s="94"/>
      <c r="V88" s="94"/>
      <c r="X88" s="246" t="str">
        <f t="shared" si="11"/>
        <v>0</v>
      </c>
      <c r="Y88" s="94">
        <f>VLOOKUP(X88,FSGT2_Class!$AL$8:$AM$107,2,FALSE)</f>
        <v>0</v>
      </c>
    </row>
    <row r="89" spans="1:25" ht="15" x14ac:dyDescent="0.25">
      <c r="A89" s="168" t="str">
        <f t="shared" si="8"/>
        <v/>
      </c>
      <c r="B89" s="235"/>
      <c r="C89" s="174" t="str">
        <f t="shared" si="9"/>
        <v/>
      </c>
      <c r="D89" s="174"/>
      <c r="E89" s="176" t="str">
        <f t="shared" si="10"/>
        <v/>
      </c>
      <c r="F89" s="105"/>
      <c r="G89" s="104">
        <f>VLOOKUP(A89,Liste!$F$3:$T$1578,2,FALSE)</f>
        <v>0</v>
      </c>
      <c r="H89" s="104">
        <f>VLOOKUP(A89,Liste!$F$3:$T$1578,3,FALSE)</f>
        <v>0</v>
      </c>
      <c r="I89" s="104">
        <f>VLOOKUP(A89,Liste!$F$3:$T$1578,4,FALSE)</f>
        <v>0</v>
      </c>
      <c r="J89" s="104">
        <f>VLOOKUP(A89,Liste!$F$3:$T$1578,5,FALSE)</f>
        <v>0</v>
      </c>
      <c r="K89" s="104">
        <f>VLOOKUP(A89,Liste!$F$3:$T$1578,9,FALSE)</f>
        <v>0</v>
      </c>
      <c r="Q89" s="94"/>
      <c r="T89" s="242"/>
      <c r="U89" s="94"/>
      <c r="V89" s="94"/>
      <c r="X89" s="246" t="str">
        <f t="shared" si="11"/>
        <v>0</v>
      </c>
      <c r="Y89" s="94">
        <f>VLOOKUP(X89,FSGT2_Class!$AL$8:$AM$107,2,FALSE)</f>
        <v>0</v>
      </c>
    </row>
    <row r="90" spans="1:25" ht="15" x14ac:dyDescent="0.25">
      <c r="A90" s="168" t="str">
        <f t="shared" si="8"/>
        <v/>
      </c>
      <c r="B90" s="235"/>
      <c r="C90" s="174" t="str">
        <f t="shared" si="9"/>
        <v/>
      </c>
      <c r="D90" s="174"/>
      <c r="E90" s="176" t="str">
        <f t="shared" si="10"/>
        <v/>
      </c>
      <c r="F90" s="105"/>
      <c r="G90" s="104">
        <f>VLOOKUP(A90,Liste!$F$3:$T$1578,2,FALSE)</f>
        <v>0</v>
      </c>
      <c r="H90" s="104">
        <f>VLOOKUP(A90,Liste!$F$3:$T$1578,3,FALSE)</f>
        <v>0</v>
      </c>
      <c r="I90" s="104">
        <f>VLOOKUP(A90,Liste!$F$3:$T$1578,4,FALSE)</f>
        <v>0</v>
      </c>
      <c r="J90" s="104">
        <f>VLOOKUP(A90,Liste!$F$3:$T$1578,5,FALSE)</f>
        <v>0</v>
      </c>
      <c r="K90" s="104">
        <f>VLOOKUP(A90,Liste!$F$3:$T$1578,9,FALSE)</f>
        <v>0</v>
      </c>
      <c r="Q90" s="94"/>
      <c r="T90" s="242"/>
      <c r="U90" s="94"/>
      <c r="V90" s="94"/>
      <c r="X90" s="246" t="str">
        <f t="shared" si="11"/>
        <v>0</v>
      </c>
      <c r="Y90" s="94">
        <f>VLOOKUP(X90,FSGT2_Class!$AL$8:$AM$107,2,FALSE)</f>
        <v>0</v>
      </c>
    </row>
    <row r="91" spans="1:25" ht="15" x14ac:dyDescent="0.25">
      <c r="A91" s="168" t="str">
        <f t="shared" si="8"/>
        <v/>
      </c>
      <c r="B91" s="235"/>
      <c r="C91" s="174" t="str">
        <f t="shared" si="9"/>
        <v/>
      </c>
      <c r="D91" s="174"/>
      <c r="E91" s="176" t="str">
        <f t="shared" si="10"/>
        <v/>
      </c>
      <c r="F91" s="105"/>
      <c r="G91" s="104">
        <f>VLOOKUP(A91,Liste!$F$3:$T$1578,2,FALSE)</f>
        <v>0</v>
      </c>
      <c r="H91" s="104">
        <f>VLOOKUP(A91,Liste!$F$3:$T$1578,3,FALSE)</f>
        <v>0</v>
      </c>
      <c r="I91" s="104">
        <f>VLOOKUP(A91,Liste!$F$3:$T$1578,4,FALSE)</f>
        <v>0</v>
      </c>
      <c r="J91" s="104">
        <f>VLOOKUP(A91,Liste!$F$3:$T$1578,5,FALSE)</f>
        <v>0</v>
      </c>
      <c r="K91" s="104">
        <f>VLOOKUP(A91,Liste!$F$3:$T$1578,9,FALSE)</f>
        <v>0</v>
      </c>
      <c r="Q91" s="94"/>
      <c r="T91" s="242"/>
      <c r="U91" s="94"/>
      <c r="V91" s="94"/>
      <c r="X91" s="246" t="str">
        <f t="shared" si="11"/>
        <v>0</v>
      </c>
      <c r="Y91" s="94">
        <f>VLOOKUP(X91,FSGT2_Class!$AL$8:$AM$107,2,FALSE)</f>
        <v>0</v>
      </c>
    </row>
    <row r="92" spans="1:25" ht="15" x14ac:dyDescent="0.25">
      <c r="A92" s="168" t="str">
        <f t="shared" si="8"/>
        <v/>
      </c>
      <c r="B92" s="235"/>
      <c r="C92" s="174" t="str">
        <f t="shared" si="9"/>
        <v/>
      </c>
      <c r="D92" s="174"/>
      <c r="E92" s="176" t="str">
        <f t="shared" si="10"/>
        <v/>
      </c>
      <c r="F92" s="105"/>
      <c r="G92" s="104">
        <f>VLOOKUP(A92,Liste!$F$3:$T$1578,2,FALSE)</f>
        <v>0</v>
      </c>
      <c r="H92" s="104">
        <f>VLOOKUP(A92,Liste!$F$3:$T$1578,3,FALSE)</f>
        <v>0</v>
      </c>
      <c r="I92" s="104">
        <f>VLOOKUP(A92,Liste!$F$3:$T$1578,4,FALSE)</f>
        <v>0</v>
      </c>
      <c r="J92" s="104">
        <f>VLOOKUP(A92,Liste!$F$3:$T$1578,5,FALSE)</f>
        <v>0</v>
      </c>
      <c r="K92" s="104">
        <f>VLOOKUP(A92,Liste!$F$3:$T$1578,9,FALSE)</f>
        <v>0</v>
      </c>
      <c r="Q92" s="94"/>
      <c r="T92" s="242"/>
      <c r="U92" s="94"/>
      <c r="V92" s="94"/>
      <c r="X92" s="246" t="str">
        <f t="shared" si="11"/>
        <v>0</v>
      </c>
      <c r="Y92" s="94">
        <f>VLOOKUP(X92,FSGT2_Class!$AL$8:$AM$107,2,FALSE)</f>
        <v>0</v>
      </c>
    </row>
    <row r="93" spans="1:25" ht="15" x14ac:dyDescent="0.25">
      <c r="A93" s="168" t="str">
        <f t="shared" si="8"/>
        <v/>
      </c>
      <c r="B93" s="235"/>
      <c r="C93" s="174" t="str">
        <f t="shared" si="9"/>
        <v/>
      </c>
      <c r="D93" s="174"/>
      <c r="E93" s="176" t="str">
        <f t="shared" si="10"/>
        <v/>
      </c>
      <c r="F93" s="105"/>
      <c r="G93" s="104">
        <f>VLOOKUP(A93,Liste!$F$3:$T$1578,2,FALSE)</f>
        <v>0</v>
      </c>
      <c r="H93" s="104">
        <f>VLOOKUP(A93,Liste!$F$3:$T$1578,3,FALSE)</f>
        <v>0</v>
      </c>
      <c r="I93" s="104">
        <f>VLOOKUP(A93,Liste!$F$3:$T$1578,4,FALSE)</f>
        <v>0</v>
      </c>
      <c r="J93" s="104">
        <f>VLOOKUP(A93,Liste!$F$3:$T$1578,5,FALSE)</f>
        <v>0</v>
      </c>
      <c r="K93" s="104">
        <f>VLOOKUP(A93,Liste!$F$3:$T$1578,9,FALSE)</f>
        <v>0</v>
      </c>
      <c r="Q93" s="94"/>
      <c r="T93" s="242"/>
      <c r="U93" s="94"/>
      <c r="V93" s="94"/>
      <c r="X93" s="246" t="str">
        <f t="shared" si="11"/>
        <v>0</v>
      </c>
      <c r="Y93" s="94">
        <f>VLOOKUP(X93,FSGT2_Class!$AL$8:$AM$107,2,FALSE)</f>
        <v>0</v>
      </c>
    </row>
    <row r="94" spans="1:25" ht="15" x14ac:dyDescent="0.25">
      <c r="A94" s="168" t="str">
        <f t="shared" si="8"/>
        <v/>
      </c>
      <c r="B94" s="235"/>
      <c r="C94" s="174" t="str">
        <f t="shared" si="9"/>
        <v/>
      </c>
      <c r="D94" s="174"/>
      <c r="E94" s="176" t="str">
        <f t="shared" si="10"/>
        <v/>
      </c>
      <c r="F94" s="105"/>
      <c r="G94" s="104">
        <f>VLOOKUP(A94,Liste!$F$3:$T$1578,2,FALSE)</f>
        <v>0</v>
      </c>
      <c r="H94" s="104">
        <f>VLOOKUP(A94,Liste!$F$3:$T$1578,3,FALSE)</f>
        <v>0</v>
      </c>
      <c r="I94" s="104">
        <f>VLOOKUP(A94,Liste!$F$3:$T$1578,4,FALSE)</f>
        <v>0</v>
      </c>
      <c r="J94" s="104">
        <f>VLOOKUP(A94,Liste!$F$3:$T$1578,5,FALSE)</f>
        <v>0</v>
      </c>
      <c r="K94" s="104">
        <f>VLOOKUP(A94,Liste!$F$3:$T$1578,9,FALSE)</f>
        <v>0</v>
      </c>
      <c r="Q94" s="94"/>
      <c r="T94" s="242"/>
      <c r="U94" s="94"/>
      <c r="V94" s="94"/>
      <c r="X94" s="246" t="str">
        <f t="shared" si="11"/>
        <v>0</v>
      </c>
      <c r="Y94" s="94">
        <f>VLOOKUP(X94,FSGT2_Class!$AL$8:$AM$107,2,FALSE)</f>
        <v>0</v>
      </c>
    </row>
    <row r="95" spans="1:25" ht="15" x14ac:dyDescent="0.25">
      <c r="A95" s="168" t="str">
        <f t="shared" si="8"/>
        <v/>
      </c>
      <c r="B95" s="235"/>
      <c r="C95" s="174" t="str">
        <f t="shared" si="9"/>
        <v/>
      </c>
      <c r="D95" s="174"/>
      <c r="E95" s="176" t="str">
        <f t="shared" si="10"/>
        <v/>
      </c>
      <c r="F95" s="105"/>
      <c r="G95" s="104">
        <f>VLOOKUP(A95,Liste!$F$3:$T$1578,2,FALSE)</f>
        <v>0</v>
      </c>
      <c r="H95" s="104">
        <f>VLOOKUP(A95,Liste!$F$3:$T$1578,3,FALSE)</f>
        <v>0</v>
      </c>
      <c r="I95" s="104">
        <f>VLOOKUP(A95,Liste!$F$3:$T$1578,4,FALSE)</f>
        <v>0</v>
      </c>
      <c r="J95" s="104">
        <f>VLOOKUP(A95,Liste!$F$3:$T$1578,5,FALSE)</f>
        <v>0</v>
      </c>
      <c r="K95" s="104">
        <f>VLOOKUP(A95,Liste!$F$3:$T$1578,9,FALSE)</f>
        <v>0</v>
      </c>
      <c r="Q95" s="94"/>
      <c r="T95" s="242"/>
      <c r="U95" s="94"/>
      <c r="V95" s="94"/>
      <c r="X95" s="246" t="str">
        <f t="shared" si="11"/>
        <v>0</v>
      </c>
      <c r="Y95" s="94">
        <f>VLOOKUP(X95,FSGT2_Class!$AL$8:$AM$107,2,FALSE)</f>
        <v>0</v>
      </c>
    </row>
    <row r="96" spans="1:25" ht="15" x14ac:dyDescent="0.25">
      <c r="A96" s="168" t="str">
        <f t="shared" si="8"/>
        <v/>
      </c>
      <c r="B96" s="236"/>
      <c r="C96" s="174" t="str">
        <f t="shared" si="9"/>
        <v/>
      </c>
      <c r="D96" s="174"/>
      <c r="E96" s="176" t="str">
        <f t="shared" si="10"/>
        <v/>
      </c>
      <c r="F96" s="105"/>
      <c r="G96" s="104">
        <f>VLOOKUP(A96,Liste!$F$3:$T$1578,2,FALSE)</f>
        <v>0</v>
      </c>
      <c r="H96" s="104">
        <f>VLOOKUP(A96,Liste!$F$3:$T$1578,3,FALSE)</f>
        <v>0</v>
      </c>
      <c r="I96" s="104">
        <f>VLOOKUP(A96,Liste!$F$3:$T$1578,4,FALSE)</f>
        <v>0</v>
      </c>
      <c r="J96" s="104">
        <f>VLOOKUP(A96,Liste!$F$3:$T$1578,5,FALSE)</f>
        <v>0</v>
      </c>
      <c r="K96" s="104">
        <f>VLOOKUP(A96,Liste!$F$3:$T$1578,9,FALSE)</f>
        <v>0</v>
      </c>
      <c r="Q96" s="94"/>
      <c r="T96" s="242"/>
      <c r="U96" s="94"/>
      <c r="V96" s="94"/>
      <c r="X96" s="246" t="str">
        <f t="shared" si="11"/>
        <v>0</v>
      </c>
      <c r="Y96" s="94">
        <f>VLOOKUP(X96,FSGT2_Class!$AL$8:$AM$107,2,FALSE)</f>
        <v>0</v>
      </c>
    </row>
    <row r="97" spans="1:25" ht="15" x14ac:dyDescent="0.25">
      <c r="A97" s="168" t="str">
        <f t="shared" si="8"/>
        <v/>
      </c>
      <c r="B97" s="235"/>
      <c r="C97" s="174" t="str">
        <f t="shared" si="9"/>
        <v/>
      </c>
      <c r="D97" s="174"/>
      <c r="E97" s="176" t="str">
        <f t="shared" si="10"/>
        <v/>
      </c>
      <c r="F97" s="105"/>
      <c r="G97" s="104">
        <f>VLOOKUP(A97,Liste!$F$3:$T$1578,2,FALSE)</f>
        <v>0</v>
      </c>
      <c r="H97" s="104">
        <f>VLOOKUP(A97,Liste!$F$3:$T$1578,3,FALSE)</f>
        <v>0</v>
      </c>
      <c r="I97" s="104">
        <f>VLOOKUP(A97,Liste!$F$3:$T$1578,4,FALSE)</f>
        <v>0</v>
      </c>
      <c r="J97" s="104">
        <f>VLOOKUP(A97,Liste!$F$3:$T$1578,5,FALSE)</f>
        <v>0</v>
      </c>
      <c r="K97" s="104">
        <f>VLOOKUP(A97,Liste!$F$3:$T$1578,9,FALSE)</f>
        <v>0</v>
      </c>
      <c r="Q97" s="94"/>
      <c r="T97" s="242"/>
      <c r="U97" s="94"/>
      <c r="V97" s="94"/>
      <c r="X97" s="246" t="str">
        <f t="shared" si="11"/>
        <v>0</v>
      </c>
      <c r="Y97" s="94">
        <f>VLOOKUP(X97,FSGT2_Class!$AL$8:$AM$107,2,FALSE)</f>
        <v>0</v>
      </c>
    </row>
    <row r="98" spans="1:25" ht="15" x14ac:dyDescent="0.25">
      <c r="A98" s="168" t="str">
        <f t="shared" si="8"/>
        <v/>
      </c>
      <c r="B98" s="235"/>
      <c r="C98" s="174" t="str">
        <f t="shared" si="9"/>
        <v/>
      </c>
      <c r="D98" s="174"/>
      <c r="E98" s="176" t="str">
        <f t="shared" si="10"/>
        <v/>
      </c>
      <c r="F98" s="105"/>
      <c r="G98" s="104">
        <f>VLOOKUP(A98,Liste!$F$3:$T$1578,2,FALSE)</f>
        <v>0</v>
      </c>
      <c r="H98" s="104">
        <f>VLOOKUP(A98,Liste!$F$3:$T$1578,3,FALSE)</f>
        <v>0</v>
      </c>
      <c r="I98" s="104">
        <f>VLOOKUP(A98,Liste!$F$3:$T$1578,4,FALSE)</f>
        <v>0</v>
      </c>
      <c r="J98" s="104">
        <f>VLOOKUP(A98,Liste!$F$3:$T$1578,5,FALSE)</f>
        <v>0</v>
      </c>
      <c r="K98" s="104">
        <f>VLOOKUP(A98,Liste!$F$3:$T$1578,9,FALSE)</f>
        <v>0</v>
      </c>
      <c r="Q98" s="94"/>
      <c r="T98" s="242"/>
      <c r="U98" s="94"/>
      <c r="V98" s="94"/>
      <c r="X98" s="246" t="str">
        <f t="shared" si="11"/>
        <v>0</v>
      </c>
      <c r="Y98" s="94">
        <f>VLOOKUP(X98,FSGT2_Class!$AL$8:$AM$107,2,FALSE)</f>
        <v>0</v>
      </c>
    </row>
    <row r="99" spans="1:25" ht="15" x14ac:dyDescent="0.25">
      <c r="A99" s="168" t="str">
        <f t="shared" si="8"/>
        <v/>
      </c>
      <c r="B99" s="235"/>
      <c r="C99" s="174" t="str">
        <f t="shared" si="9"/>
        <v/>
      </c>
      <c r="D99" s="174"/>
      <c r="E99" s="176" t="str">
        <f t="shared" si="10"/>
        <v/>
      </c>
      <c r="F99" s="105"/>
      <c r="G99" s="104">
        <f>VLOOKUP(A99,Liste!$F$3:$T$1578,2,FALSE)</f>
        <v>0</v>
      </c>
      <c r="H99" s="104">
        <f>VLOOKUP(A99,Liste!$F$3:$T$1578,3,FALSE)</f>
        <v>0</v>
      </c>
      <c r="I99" s="104">
        <f>VLOOKUP(A99,Liste!$F$3:$T$1578,4,FALSE)</f>
        <v>0</v>
      </c>
      <c r="J99" s="104">
        <f>VLOOKUP(A99,Liste!$F$3:$T$1578,5,FALSE)</f>
        <v>0</v>
      </c>
      <c r="K99" s="104">
        <f>VLOOKUP(A99,Liste!$F$3:$T$1578,9,FALSE)</f>
        <v>0</v>
      </c>
      <c r="Q99" s="94"/>
      <c r="T99" s="242"/>
      <c r="U99" s="94"/>
      <c r="V99" s="94"/>
      <c r="X99" s="246" t="str">
        <f t="shared" si="11"/>
        <v>0</v>
      </c>
      <c r="Y99" s="94">
        <f>VLOOKUP(X99,FSGT2_Class!$AL$8:$AM$107,2,FALSE)</f>
        <v>0</v>
      </c>
    </row>
    <row r="100" spans="1:25" ht="15" x14ac:dyDescent="0.25">
      <c r="A100" s="168" t="str">
        <f t="shared" si="8"/>
        <v/>
      </c>
      <c r="B100" s="235"/>
      <c r="C100" s="174" t="str">
        <f t="shared" si="9"/>
        <v/>
      </c>
      <c r="D100" s="174"/>
      <c r="E100" s="176" t="str">
        <f t="shared" si="10"/>
        <v/>
      </c>
      <c r="F100" s="105"/>
      <c r="G100" s="104">
        <f>VLOOKUP(A100,Liste!$F$3:$T$1578,2,FALSE)</f>
        <v>0</v>
      </c>
      <c r="H100" s="104">
        <f>VLOOKUP(A100,Liste!$F$3:$T$1578,3,FALSE)</f>
        <v>0</v>
      </c>
      <c r="I100" s="104">
        <f>VLOOKUP(A100,Liste!$F$3:$T$1578,4,FALSE)</f>
        <v>0</v>
      </c>
      <c r="J100" s="104">
        <f>VLOOKUP(A100,Liste!$F$3:$T$1578,5,FALSE)</f>
        <v>0</v>
      </c>
      <c r="K100" s="104">
        <f>VLOOKUP(A100,Liste!$F$3:$T$1578,9,FALSE)</f>
        <v>0</v>
      </c>
      <c r="Q100" s="94"/>
      <c r="T100" s="242"/>
      <c r="U100" s="94"/>
      <c r="V100" s="94"/>
      <c r="X100" s="246" t="str">
        <f t="shared" si="11"/>
        <v>0</v>
      </c>
      <c r="Y100" s="94">
        <f>VLOOKUP(X100,FSGT2_Class!$AL$8:$AM$107,2,FALSE)</f>
        <v>0</v>
      </c>
    </row>
    <row r="101" spans="1:25" ht="15" x14ac:dyDescent="0.25">
      <c r="A101" s="168" t="str">
        <f t="shared" si="8"/>
        <v/>
      </c>
      <c r="B101" s="235"/>
      <c r="C101" s="174" t="str">
        <f t="shared" si="9"/>
        <v/>
      </c>
      <c r="D101" s="174"/>
      <c r="E101" s="176" t="str">
        <f t="shared" si="10"/>
        <v/>
      </c>
      <c r="F101" s="105"/>
      <c r="G101" s="104">
        <f>VLOOKUP(A101,Liste!$F$3:$T$1578,2,FALSE)</f>
        <v>0</v>
      </c>
      <c r="H101" s="104">
        <f>VLOOKUP(A101,Liste!$F$3:$T$1578,3,FALSE)</f>
        <v>0</v>
      </c>
      <c r="I101" s="104">
        <f>VLOOKUP(A101,Liste!$F$3:$T$1578,4,FALSE)</f>
        <v>0</v>
      </c>
      <c r="J101" s="104">
        <f>VLOOKUP(A101,Liste!$F$3:$T$1578,5,FALSE)</f>
        <v>0</v>
      </c>
      <c r="K101" s="104">
        <f>VLOOKUP(A101,Liste!$F$3:$T$1578,9,FALSE)</f>
        <v>0</v>
      </c>
      <c r="Q101" s="94"/>
      <c r="T101" s="242"/>
      <c r="U101" s="94"/>
      <c r="V101" s="94"/>
      <c r="X101" s="246" t="str">
        <f t="shared" si="11"/>
        <v>0</v>
      </c>
      <c r="Y101" s="94">
        <f>VLOOKUP(X101,FSGT2_Class!$AL$8:$AM$107,2,FALSE)</f>
        <v>0</v>
      </c>
    </row>
    <row r="102" spans="1:25" ht="15" x14ac:dyDescent="0.25">
      <c r="A102" s="168" t="str">
        <f t="shared" si="8"/>
        <v/>
      </c>
      <c r="B102" s="235"/>
      <c r="C102" s="174" t="str">
        <f t="shared" si="9"/>
        <v/>
      </c>
      <c r="D102" s="174"/>
      <c r="E102" s="176" t="str">
        <f t="shared" si="10"/>
        <v/>
      </c>
      <c r="F102" s="105"/>
      <c r="G102" s="104">
        <f>VLOOKUP(A102,Liste!$F$3:$T$1578,2,FALSE)</f>
        <v>0</v>
      </c>
      <c r="H102" s="104">
        <f>VLOOKUP(A102,Liste!$F$3:$T$1578,3,FALSE)</f>
        <v>0</v>
      </c>
      <c r="I102" s="104">
        <f>VLOOKUP(A102,Liste!$F$3:$T$1578,4,FALSE)</f>
        <v>0</v>
      </c>
      <c r="J102" s="104">
        <f>VLOOKUP(A102,Liste!$F$3:$T$1578,5,FALSE)</f>
        <v>0</v>
      </c>
      <c r="K102" s="104">
        <f>VLOOKUP(A102,Liste!$F$3:$T$1578,9,FALSE)</f>
        <v>0</v>
      </c>
      <c r="Q102" s="94"/>
      <c r="T102" s="242"/>
      <c r="U102" s="94"/>
      <c r="V102" s="94"/>
      <c r="X102" s="246" t="str">
        <f t="shared" si="11"/>
        <v>0</v>
      </c>
      <c r="Y102" s="94">
        <f>VLOOKUP(X102,FSGT2_Class!$AL$8:$AM$107,2,FALSE)</f>
        <v>0</v>
      </c>
    </row>
    <row r="103" spans="1:25" ht="15" x14ac:dyDescent="0.25">
      <c r="A103" s="168" t="str">
        <f t="shared" si="8"/>
        <v/>
      </c>
      <c r="B103" s="235"/>
      <c r="C103" s="174" t="str">
        <f t="shared" si="9"/>
        <v/>
      </c>
      <c r="D103" s="174"/>
      <c r="E103" s="176" t="str">
        <f t="shared" si="10"/>
        <v/>
      </c>
      <c r="F103" s="105"/>
      <c r="G103" s="104">
        <f>VLOOKUP(A103,Liste!$F$3:$T$1578,2,FALSE)</f>
        <v>0</v>
      </c>
      <c r="H103" s="104">
        <f>VLOOKUP(A103,Liste!$F$3:$T$1578,3,FALSE)</f>
        <v>0</v>
      </c>
      <c r="I103" s="104">
        <f>VLOOKUP(A103,Liste!$F$3:$T$1578,4,FALSE)</f>
        <v>0</v>
      </c>
      <c r="J103" s="104">
        <f>VLOOKUP(A103,Liste!$F$3:$T$1578,5,FALSE)</f>
        <v>0</v>
      </c>
      <c r="K103" s="104">
        <f>VLOOKUP(A103,Liste!$F$3:$T$1578,9,FALSE)</f>
        <v>0</v>
      </c>
      <c r="Q103" s="94"/>
      <c r="T103" s="242"/>
      <c r="U103" s="94"/>
      <c r="V103" s="94"/>
      <c r="X103" s="246" t="str">
        <f t="shared" si="11"/>
        <v>0</v>
      </c>
      <c r="Y103" s="94">
        <f>VLOOKUP(X103,FSGT2_Class!$AL$8:$AM$107,2,FALSE)</f>
        <v>0</v>
      </c>
    </row>
    <row r="104" spans="1:25" ht="15" x14ac:dyDescent="0.25">
      <c r="A104" s="168" t="str">
        <f t="shared" si="8"/>
        <v/>
      </c>
      <c r="B104" s="235"/>
      <c r="C104" s="174" t="str">
        <f t="shared" si="9"/>
        <v/>
      </c>
      <c r="D104" s="174"/>
      <c r="E104" s="176" t="str">
        <f t="shared" si="10"/>
        <v/>
      </c>
      <c r="F104" s="105"/>
      <c r="G104" s="104">
        <f>VLOOKUP(A104,Liste!$F$3:$T$1578,2,FALSE)</f>
        <v>0</v>
      </c>
      <c r="H104" s="104">
        <f>VLOOKUP(A104,Liste!$F$3:$T$1578,3,FALSE)</f>
        <v>0</v>
      </c>
      <c r="I104" s="104">
        <f>VLOOKUP(A104,Liste!$F$3:$T$1578,4,FALSE)</f>
        <v>0</v>
      </c>
      <c r="J104" s="104">
        <f>VLOOKUP(A104,Liste!$F$3:$T$1578,5,FALSE)</f>
        <v>0</v>
      </c>
      <c r="K104" s="104">
        <f>VLOOKUP(A104,Liste!$F$3:$T$1578,9,FALSE)</f>
        <v>0</v>
      </c>
      <c r="Q104" s="94"/>
      <c r="T104" s="242"/>
      <c r="U104" s="94"/>
      <c r="V104" s="94"/>
      <c r="X104" s="246" t="str">
        <f t="shared" si="11"/>
        <v>0</v>
      </c>
      <c r="Y104" s="94">
        <f>VLOOKUP(X104,FSGT2_Class!$AL$8:$AM$107,2,FALSE)</f>
        <v>0</v>
      </c>
    </row>
    <row r="105" spans="1:25" ht="14.25" x14ac:dyDescent="0.25">
      <c r="B105" s="235"/>
    </row>
    <row r="106" spans="1:25" ht="12.75" customHeight="1" x14ac:dyDescent="0.25">
      <c r="B106" s="235"/>
    </row>
    <row r="108" spans="1:25" ht="12.75" hidden="1" customHeight="1" x14ac:dyDescent="0.25">
      <c r="F108" s="101">
        <v>0</v>
      </c>
    </row>
    <row r="109" spans="1:25" ht="12.75" customHeight="1" x14ac:dyDescent="0.25"/>
    <row r="110" spans="1:25" ht="12.75" customHeight="1" x14ac:dyDescent="0.25">
      <c r="B110" s="244"/>
    </row>
    <row r="111" spans="1:25" ht="12.75" customHeight="1" x14ac:dyDescent="0.25">
      <c r="B111" s="244"/>
    </row>
    <row r="112" spans="1:25" ht="12.75" customHeight="1" x14ac:dyDescent="0.25">
      <c r="B112" s="244"/>
    </row>
  </sheetData>
  <mergeCells count="11">
    <mergeCell ref="T6:V6"/>
    <mergeCell ref="F1:K1"/>
    <mergeCell ref="F3:H3"/>
    <mergeCell ref="J5:J6"/>
    <mergeCell ref="B5:E5"/>
    <mergeCell ref="F5:F6"/>
    <mergeCell ref="G5:G6"/>
    <mergeCell ref="H5:H6"/>
    <mergeCell ref="I5:I6"/>
    <mergeCell ref="K5:K6"/>
    <mergeCell ref="J2:K4"/>
  </mergeCells>
  <conditionalFormatting sqref="W7:W23">
    <cfRule type="cellIs" dxfId="181" priority="88" operator="notEqual">
      <formula>"X"</formula>
    </cfRule>
  </conditionalFormatting>
  <conditionalFormatting sqref="Z7:AF23">
    <cfRule type="cellIs" dxfId="180" priority="86" operator="equal">
      <formula>0</formula>
    </cfRule>
    <cfRule type="cellIs" dxfId="179" priority="87" operator="greaterThan">
      <formula>0</formula>
    </cfRule>
  </conditionalFormatting>
  <conditionalFormatting sqref="K7:K104 Z7:AT23 W7:W23">
    <cfRule type="containsErrors" dxfId="178" priority="84">
      <formula>ISERROR(K7)</formula>
    </cfRule>
  </conditionalFormatting>
  <conditionalFormatting sqref="AQ7:AQ23">
    <cfRule type="containsText" dxfId="177" priority="83" operator="containsText" text="NON">
      <formula>NOT(ISERROR(SEARCH("NON",AQ7)))</formula>
    </cfRule>
  </conditionalFormatting>
  <conditionalFormatting sqref="K7:K104">
    <cfRule type="cellIs" dxfId="176" priority="81" operator="equal">
      <formula>0</formula>
    </cfRule>
    <cfRule type="containsErrors" dxfId="175" priority="82">
      <formula>ISERROR(K7)</formula>
    </cfRule>
  </conditionalFormatting>
  <conditionalFormatting sqref="K7:K104">
    <cfRule type="containsText" dxfId="174" priority="19" operator="containsText" text="M">
      <formula>NOT(ISERROR(SEARCH("M",K7)))</formula>
    </cfRule>
    <cfRule type="containsText" dxfId="173" priority="20" operator="containsText" text="F">
      <formula>NOT(ISERROR(SEARCH("F",K7)))</formula>
    </cfRule>
  </conditionalFormatting>
  <conditionalFormatting sqref="G7:J104">
    <cfRule type="cellIs" dxfId="172" priority="14" operator="equal">
      <formula>0</formula>
    </cfRule>
  </conditionalFormatting>
  <conditionalFormatting sqref="K1:K1048576">
    <cfRule type="cellIs" dxfId="171" priority="13" operator="equal">
      <formula>2</formula>
    </cfRule>
  </conditionalFormatting>
  <conditionalFormatting sqref="F1:F4 Y1:Y1048576 F7:F1048576">
    <cfRule type="uniqueValues" dxfId="170" priority="2"/>
  </conditionalFormatting>
  <conditionalFormatting sqref="B1:D1048576">
    <cfRule type="duplicateValues" dxfId="169" priority="1"/>
  </conditionalFormatting>
  <conditionalFormatting sqref="U7:U104">
    <cfRule type="uniqueValues" dxfId="168" priority="238"/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7"/>
  <sheetViews>
    <sheetView tabSelected="1" zoomScale="88" zoomScaleNormal="88" workbookViewId="0">
      <pane ySplit="7" topLeftCell="A8" activePane="bottomLeft" state="frozen"/>
      <selection activeCell="B9" sqref="B9"/>
      <selection pane="bottomLeft" activeCell="B9" sqref="B9"/>
    </sheetView>
  </sheetViews>
  <sheetFormatPr baseColWidth="10" defaultRowHeight="15" x14ac:dyDescent="0.25"/>
  <cols>
    <col min="1" max="1" width="5" customWidth="1"/>
    <col min="2" max="2" width="11.5703125" hidden="1" customWidth="1"/>
    <col min="3" max="3" width="9" customWidth="1"/>
    <col min="4" max="5" width="23.140625" customWidth="1"/>
    <col min="6" max="6" width="23" customWidth="1"/>
    <col min="7" max="7" width="9.5703125" customWidth="1"/>
    <col min="8" max="8" width="8.7109375" customWidth="1"/>
    <col min="9" max="9" width="3.85546875" style="197" customWidth="1"/>
    <col min="10" max="10" width="7.85546875" style="2" hidden="1" customWidth="1"/>
    <col min="11" max="11" width="8" style="2" customWidth="1"/>
    <col min="12" max="12" width="6.28515625" style="2" hidden="1" customWidth="1"/>
    <col min="13" max="13" width="6.28515625" style="199" hidden="1" customWidth="1"/>
    <col min="14" max="14" width="7.42578125" style="2" customWidth="1"/>
    <col min="15" max="15" width="5.7109375" style="2" hidden="1" customWidth="1"/>
    <col min="16" max="16" width="8" style="2" customWidth="1"/>
    <col min="17" max="18" width="7.7109375" style="2" hidden="1" customWidth="1"/>
    <col min="19" max="19" width="7.42578125" style="2" customWidth="1"/>
    <col min="20" max="20" width="5.7109375" style="2" hidden="1" customWidth="1"/>
    <col min="21" max="21" width="8" style="2" customWidth="1"/>
    <col min="22" max="23" width="7.7109375" style="2" hidden="1" customWidth="1"/>
    <col min="24" max="24" width="7.42578125" style="2" customWidth="1"/>
    <col min="25" max="25" width="4.5703125" hidden="1" customWidth="1"/>
    <col min="26" max="26" width="5.7109375" style="2" hidden="1" customWidth="1"/>
    <col min="27" max="27" width="8" style="2" hidden="1" customWidth="1"/>
    <col min="28" max="29" width="7.7109375" style="2" hidden="1" customWidth="1"/>
    <col min="30" max="30" width="7.42578125" style="2" hidden="1" customWidth="1"/>
    <col min="31" max="31" width="5.7109375" style="2" hidden="1" customWidth="1"/>
    <col min="32" max="32" width="8" style="2" hidden="1" customWidth="1"/>
    <col min="33" max="33" width="6.42578125" style="2" hidden="1" customWidth="1"/>
    <col min="34" max="34" width="8.5703125" style="2" hidden="1" customWidth="1"/>
    <col min="35" max="35" width="7.42578125" style="2" hidden="1" customWidth="1"/>
    <col min="36" max="36" width="7.7109375" hidden="1" customWidth="1"/>
    <col min="37" max="37" width="7.7109375" customWidth="1"/>
    <col min="38" max="38" width="22.5703125" hidden="1" customWidth="1"/>
    <col min="39" max="39" width="7.7109375" style="182" hidden="1" customWidth="1"/>
    <col min="40" max="40" width="0" hidden="1" customWidth="1"/>
  </cols>
  <sheetData>
    <row r="1" spans="1:43" s="182" customFormat="1" ht="9.75" customHeight="1" x14ac:dyDescent="0.25">
      <c r="I1" s="197"/>
      <c r="J1" s="2"/>
      <c r="K1" s="2"/>
      <c r="L1" s="2"/>
      <c r="M1" s="199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43" s="101" customFormat="1" ht="23.25" customHeight="1" thickBot="1" x14ac:dyDescent="0.3">
      <c r="A2" s="302" t="str">
        <f>Entete!B2</f>
        <v>CYCLO SAN MARTINOIS</v>
      </c>
      <c r="B2" s="302"/>
      <c r="C2" s="302"/>
      <c r="D2" s="302"/>
      <c r="E2" s="302"/>
      <c r="F2" s="302"/>
      <c r="G2" s="302"/>
      <c r="H2" s="302"/>
      <c r="I2" s="193"/>
      <c r="M2" s="205">
        <f>MIN(M8:M57)</f>
        <v>76</v>
      </c>
      <c r="N2" s="198"/>
      <c r="O2" s="169"/>
      <c r="P2" s="169"/>
      <c r="Q2" s="169"/>
      <c r="R2" s="205">
        <f>MIN(R8:R57)</f>
        <v>72</v>
      </c>
      <c r="S2" s="216"/>
      <c r="T2" s="216"/>
      <c r="U2" s="216"/>
      <c r="V2" s="216"/>
      <c r="W2" s="205">
        <f>MIN(W8:W57)</f>
        <v>0</v>
      </c>
      <c r="X2" s="216"/>
      <c r="Y2" s="103"/>
      <c r="Z2" s="103"/>
      <c r="AA2" s="169"/>
      <c r="AB2" s="169"/>
      <c r="AC2" s="205">
        <f>MIN(AC8:AC57)</f>
        <v>76</v>
      </c>
      <c r="AD2" s="169"/>
      <c r="AE2" s="169"/>
      <c r="AF2" s="169"/>
      <c r="AG2" s="209"/>
      <c r="AH2" s="205">
        <f>MIN(AH8:AH57)</f>
        <v>72</v>
      </c>
      <c r="AI2" s="216"/>
      <c r="AJ2" s="216"/>
      <c r="AK2" s="216"/>
      <c r="AL2" s="146"/>
      <c r="AM2" s="146"/>
      <c r="AN2" s="103"/>
      <c r="AO2" s="103"/>
      <c r="AP2" s="145" t="str">
        <f>IF(AR4=1,"Heures","")</f>
        <v/>
      </c>
      <c r="AQ2" s="239"/>
    </row>
    <row r="3" spans="1:43" s="101" customFormat="1" ht="9.75" customHeight="1" thickTop="1" thickBot="1" x14ac:dyDescent="0.3">
      <c r="A3" s="189"/>
      <c r="B3" s="189"/>
      <c r="C3" s="189"/>
      <c r="D3" s="189"/>
      <c r="E3" s="189"/>
      <c r="F3" s="189"/>
      <c r="G3" s="294" t="s">
        <v>533</v>
      </c>
      <c r="H3" s="295"/>
      <c r="I3" s="193"/>
      <c r="K3" s="303" t="s">
        <v>548</v>
      </c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5"/>
      <c r="Y3" s="223"/>
      <c r="Z3" s="294" t="s">
        <v>1061</v>
      </c>
      <c r="AA3" s="312"/>
      <c r="AB3" s="312"/>
      <c r="AC3" s="312"/>
      <c r="AD3" s="312"/>
      <c r="AE3" s="312"/>
      <c r="AF3" s="312"/>
      <c r="AG3" s="312"/>
      <c r="AH3" s="312"/>
      <c r="AI3" s="295"/>
      <c r="AJ3" s="147"/>
      <c r="AK3" s="147"/>
      <c r="AL3" s="147"/>
      <c r="AM3" s="147"/>
      <c r="AN3" s="103"/>
      <c r="AO3" s="103"/>
      <c r="AP3" s="103"/>
      <c r="AQ3" s="147"/>
    </row>
    <row r="4" spans="1:43" s="101" customFormat="1" ht="23.25" customHeight="1" thickTop="1" x14ac:dyDescent="0.25">
      <c r="A4" s="280" t="str">
        <f>Entete!B4</f>
        <v>PRIX DE TOUTENANT - CLASSEMENT GENERAL</v>
      </c>
      <c r="B4" s="280"/>
      <c r="C4" s="280"/>
      <c r="D4" s="280"/>
      <c r="E4" s="280"/>
      <c r="F4" s="154" t="str">
        <f>Entete!B6</f>
        <v>22 JUIN 2014</v>
      </c>
      <c r="G4" s="296"/>
      <c r="H4" s="297"/>
      <c r="I4" s="194"/>
      <c r="J4" s="143"/>
      <c r="K4" s="306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8"/>
      <c r="Y4" s="144"/>
      <c r="Z4" s="296"/>
      <c r="AA4" s="313"/>
      <c r="AB4" s="313"/>
      <c r="AC4" s="313"/>
      <c r="AD4" s="313"/>
      <c r="AE4" s="313"/>
      <c r="AF4" s="313"/>
      <c r="AG4" s="313"/>
      <c r="AH4" s="313"/>
      <c r="AI4" s="297"/>
      <c r="AJ4" s="148"/>
      <c r="AL4" s="103"/>
      <c r="AM4" s="103"/>
      <c r="AN4" s="103"/>
      <c r="AO4" s="103"/>
      <c r="AP4" s="103"/>
      <c r="AQ4" s="103"/>
    </row>
    <row r="5" spans="1:43" s="101" customFormat="1" ht="7.5" customHeight="1" thickBot="1" x14ac:dyDescent="0.3">
      <c r="G5" s="296"/>
      <c r="H5" s="297"/>
      <c r="I5" s="195"/>
      <c r="J5" s="138"/>
      <c r="K5" s="309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1"/>
      <c r="Y5" s="139"/>
      <c r="Z5" s="314"/>
      <c r="AA5" s="315"/>
      <c r="AB5" s="315"/>
      <c r="AC5" s="315"/>
      <c r="AD5" s="315"/>
      <c r="AE5" s="315"/>
      <c r="AF5" s="315"/>
      <c r="AG5" s="315"/>
      <c r="AH5" s="315"/>
      <c r="AI5" s="316"/>
    </row>
    <row r="6" spans="1:43" s="108" customFormat="1" ht="15" customHeight="1" thickTop="1" x14ac:dyDescent="0.25">
      <c r="A6" s="298" t="s">
        <v>513</v>
      </c>
      <c r="B6" s="155"/>
      <c r="C6" s="300" t="s">
        <v>507</v>
      </c>
      <c r="D6" s="286" t="s">
        <v>295</v>
      </c>
      <c r="E6" s="288" t="s">
        <v>8</v>
      </c>
      <c r="F6" s="290" t="s">
        <v>0</v>
      </c>
      <c r="G6" s="281" t="s">
        <v>9</v>
      </c>
      <c r="H6" s="292" t="s">
        <v>1059</v>
      </c>
      <c r="I6" s="142"/>
      <c r="J6" s="317" t="s">
        <v>545</v>
      </c>
      <c r="K6" s="318"/>
      <c r="L6" s="318"/>
      <c r="M6" s="202"/>
      <c r="N6" s="321" t="s">
        <v>544</v>
      </c>
      <c r="O6" s="317" t="s">
        <v>546</v>
      </c>
      <c r="P6" s="318"/>
      <c r="Q6" s="318"/>
      <c r="R6" s="212"/>
      <c r="S6" s="321" t="s">
        <v>544</v>
      </c>
      <c r="T6" s="317" t="s">
        <v>547</v>
      </c>
      <c r="U6" s="318"/>
      <c r="V6" s="318"/>
      <c r="W6" s="212"/>
      <c r="X6" s="321" t="s">
        <v>544</v>
      </c>
      <c r="Y6" s="140"/>
      <c r="Z6" s="317" t="s">
        <v>545</v>
      </c>
      <c r="AA6" s="318"/>
      <c r="AB6" s="318"/>
      <c r="AC6" s="212"/>
      <c r="AD6" s="321" t="s">
        <v>544</v>
      </c>
      <c r="AE6" s="317" t="s">
        <v>549</v>
      </c>
      <c r="AF6" s="318"/>
      <c r="AG6" s="318"/>
      <c r="AH6" s="212"/>
      <c r="AI6" s="321" t="s">
        <v>544</v>
      </c>
      <c r="AJ6" s="86"/>
      <c r="AK6" s="86"/>
      <c r="AL6" s="86"/>
      <c r="AM6" s="86"/>
      <c r="AN6" s="86"/>
      <c r="AO6" s="86"/>
      <c r="AP6" s="86"/>
    </row>
    <row r="7" spans="1:43" s="108" customFormat="1" ht="15" customHeight="1" thickBot="1" x14ac:dyDescent="0.3">
      <c r="A7" s="299"/>
      <c r="B7" s="156"/>
      <c r="C7" s="301"/>
      <c r="D7" s="287"/>
      <c r="E7" s="289"/>
      <c r="F7" s="291"/>
      <c r="G7" s="282"/>
      <c r="H7" s="293"/>
      <c r="I7" s="142"/>
      <c r="J7" s="319"/>
      <c r="K7" s="320"/>
      <c r="L7" s="320"/>
      <c r="M7" s="200"/>
      <c r="N7" s="322"/>
      <c r="O7" s="319"/>
      <c r="P7" s="320"/>
      <c r="Q7" s="320"/>
      <c r="R7" s="213"/>
      <c r="S7" s="322"/>
      <c r="T7" s="319"/>
      <c r="U7" s="320"/>
      <c r="V7" s="320"/>
      <c r="W7" s="213"/>
      <c r="X7" s="322"/>
      <c r="Y7" s="140"/>
      <c r="Z7" s="319"/>
      <c r="AA7" s="320"/>
      <c r="AB7" s="320"/>
      <c r="AC7" s="213"/>
      <c r="AD7" s="322"/>
      <c r="AE7" s="319"/>
      <c r="AF7" s="320"/>
      <c r="AG7" s="320"/>
      <c r="AH7" s="213"/>
      <c r="AI7" s="322"/>
      <c r="AJ7" s="85"/>
      <c r="AK7" s="85"/>
      <c r="AL7" s="85"/>
      <c r="AM7" s="85"/>
      <c r="AN7" s="85"/>
      <c r="AO7" s="85"/>
      <c r="AP7" s="85"/>
    </row>
    <row r="8" spans="1:43" ht="15" customHeight="1" thickTop="1" x14ac:dyDescent="0.25">
      <c r="A8" s="106">
        <v>1</v>
      </c>
      <c r="B8" s="157">
        <f>IF(A8="A",0,IF(A8="NC",0,1))</f>
        <v>1</v>
      </c>
      <c r="C8" s="105">
        <v>110</v>
      </c>
      <c r="D8" s="106" t="str">
        <f>IF(ISERROR(VLOOKUP(C8,FSGT2_Inscr!$F$7:$L$108,2,FALSE))=TRUE,VLOOKUP(C8,FSGT3_Inscr!$F$7:$K$103,2,FALSE),(VLOOKUP(C8,FSGT2_Inscr!$F$7:$L$108,2,FALSE)))</f>
        <v>BARTHET</v>
      </c>
      <c r="E8" s="106" t="str">
        <f>IF(ISERROR(VLOOKUP(C8,FSGT2_Inscr!$F$7:$L$108,3,FALSE))=TRUE,VLOOKUP(C8,FSGT3_Inscr!$F$7:$K$103,3,FALSE),(VLOOKUP(C8,FSGT2_Inscr!$F$7:$L$108,3,FALSE)))</f>
        <v>Anthony</v>
      </c>
      <c r="F8" s="106" t="str">
        <f>IF(ISERROR(VLOOKUP(C8,FSGT2_Inscr!$F$7:$L$108,4,FALSE))=TRUE,VLOOKUP(C8,FSGT3_Inscr!$F$7:$K$103,4,FALSE),(VLOOKUP(C8,FSGT2_Inscr!$F$7:$L$108,4,FALSE)))</f>
        <v>Louhans</v>
      </c>
      <c r="G8" s="106">
        <f>IF(ISERROR(VLOOKUP(C8,FSGT2_Inscr!$F$7:$L$108,5,FALSE))=TRUE,VLOOKUP(C8,FSGT3_Inscr!$F$7:$K$103,5,FALSE),(VLOOKUP(C8,FSGT2_Inscr!$F$7:$L$108,5,FALSE)))</f>
        <v>71</v>
      </c>
      <c r="H8" s="106">
        <f>IF(ISERROR(VLOOKUP(C8,FSGT2_Inscr!$F$7:$L$108,6,FALSE))=TRUE,VLOOKUP(C8,FSGT3_Inscr!$F$7:$K$103,6,FALSE),(VLOOKUP(C8,FSGT2_Inscr!$F$7:$L$108,6,FALSE)))</f>
        <v>1</v>
      </c>
      <c r="I8" s="196"/>
      <c r="J8" s="159">
        <f>IF(H8=1,1,0)*B8</f>
        <v>1</v>
      </c>
      <c r="K8" s="109">
        <f>SUM($J$8:J8)*J8</f>
        <v>1</v>
      </c>
      <c r="L8" s="160">
        <f>(100-(K8*4)+4)*J8</f>
        <v>100</v>
      </c>
      <c r="M8" s="201">
        <f>IF(L8&gt;0,L8,"")</f>
        <v>100</v>
      </c>
      <c r="N8" s="217">
        <f t="shared" ref="N8" si="0">IF(AND(H8=1),IF(A8="NC",$M$2,M8))</f>
        <v>100</v>
      </c>
      <c r="O8" s="159">
        <f>IF(H8=2,1,0)*B8</f>
        <v>0</v>
      </c>
      <c r="P8" s="109">
        <f>SUM($O$8:O8)*O8</f>
        <v>0</v>
      </c>
      <c r="Q8" s="160">
        <f>(100-(P8*4)+4)*O8</f>
        <v>0</v>
      </c>
      <c r="R8" s="201" t="str">
        <f>IF(Q8&gt;0,Q8,"")</f>
        <v/>
      </c>
      <c r="S8" s="217" t="b">
        <f>IF(AND(H8=2),IF(A8="NC",$R$2,R8))</f>
        <v>0</v>
      </c>
      <c r="T8" s="159">
        <f>IF(H8=3,1,0)*B8</f>
        <v>0</v>
      </c>
      <c r="U8" s="109">
        <f>SUM($T$8:T8)*T8</f>
        <v>0</v>
      </c>
      <c r="V8" s="160">
        <f>(100-(U8*4)+4)*T8</f>
        <v>0</v>
      </c>
      <c r="W8" s="201" t="str">
        <f>IF(V8&gt;0,V8,"")</f>
        <v/>
      </c>
      <c r="X8" s="217" t="b">
        <f>IF(AND(H8=3),IF(A8="NC",$W$2,W8))</f>
        <v>0</v>
      </c>
      <c r="Y8" s="141"/>
      <c r="Z8" s="159">
        <f>IF(H8=1,1,0)*B8</f>
        <v>1</v>
      </c>
      <c r="AA8" s="109">
        <f>SUM($Z$8:Z8)*Z8</f>
        <v>1</v>
      </c>
      <c r="AB8" s="160">
        <f>(100-(AA8*4)+4)*Z8</f>
        <v>100</v>
      </c>
      <c r="AC8" s="201">
        <f>IF(AB8&gt;0,AB8,"")</f>
        <v>100</v>
      </c>
      <c r="AD8" s="217">
        <f>IF(AND(H8=1),IF(A8="NC",$AC$2,AC8))</f>
        <v>100</v>
      </c>
      <c r="AE8" s="159">
        <f>IF(OR((H8=2),(H8=3)),1,0)*B8</f>
        <v>0</v>
      </c>
      <c r="AF8" s="109">
        <f>SUM($AE$8:AE8)*AE8</f>
        <v>0</v>
      </c>
      <c r="AG8" s="160">
        <f>(100-(AF8*4)+4)*AE8</f>
        <v>0</v>
      </c>
      <c r="AH8" s="201" t="str">
        <f>IF(AG8&gt;0,AG8,"")</f>
        <v/>
      </c>
      <c r="AI8" s="217" t="b">
        <f>IF(AND(H8&gt;=2),IF(A8="NC",$AH$2,AH8))</f>
        <v>0</v>
      </c>
      <c r="AL8" t="str">
        <f>CONCATENATE(C8,D8)</f>
        <v>110BARTHET</v>
      </c>
      <c r="AM8" s="182">
        <f>C8</f>
        <v>110</v>
      </c>
    </row>
    <row r="9" spans="1:43" ht="15" customHeight="1" x14ac:dyDescent="0.25">
      <c r="A9" s="106">
        <v>2</v>
      </c>
      <c r="B9" s="157">
        <f t="shared" ref="B9:B72" si="1">IF(A9="A",0,IF(A9="NC",0,1))</f>
        <v>1</v>
      </c>
      <c r="C9" s="105">
        <v>116</v>
      </c>
      <c r="D9" s="106" t="str">
        <f>IF(ISERROR(VLOOKUP(C9,FSGT2_Inscr!$F$7:$L$108,2,FALSE))=TRUE,VLOOKUP(C9,FSGT3_Inscr!$F$7:$K$103,2,FALSE),(VLOOKUP(C9,FSGT2_Inscr!$F$7:$L$108,2,FALSE)))</f>
        <v>LETIENNE</v>
      </c>
      <c r="E9" s="106" t="str">
        <f>IF(ISERROR(VLOOKUP(C9,FSGT2_Inscr!$F$7:$L$108,3,FALSE))=TRUE,VLOOKUP(C9,FSGT3_Inscr!$F$7:$K$103,3,FALSE),(VLOOKUP(C9,FSGT2_Inscr!$F$7:$L$108,3,FALSE)))</f>
        <v>Arnaud</v>
      </c>
      <c r="F9" s="106" t="str">
        <f>IF(ISERROR(VLOOKUP(C9,FSGT2_Inscr!$F$7:$L$108,4,FALSE))=TRUE,VLOOKUP(C9,FSGT3_Inscr!$F$7:$K$103,4,FALSE),(VLOOKUP(C9,FSGT2_Inscr!$F$7:$L$108,4,FALSE)))</f>
        <v xml:space="preserve">Aluze </v>
      </c>
      <c r="G9" s="106">
        <f>IF(ISERROR(VLOOKUP(C9,FSGT2_Inscr!$F$7:$L$108,5,FALSE))=TRUE,VLOOKUP(C9,FSGT3_Inscr!$F$7:$K$103,5,FALSE),(VLOOKUP(C9,FSGT2_Inscr!$F$7:$L$108,5,FALSE)))</f>
        <v>71</v>
      </c>
      <c r="H9" s="106">
        <f>IF(ISERROR(VLOOKUP(C9,FSGT2_Inscr!$F$7:$L$108,6,FALSE))=TRUE,VLOOKUP(C9,FSGT3_Inscr!$F$7:$K$103,6,FALSE),(VLOOKUP(C9,FSGT2_Inscr!$F$7:$L$108,6,FALSE)))</f>
        <v>1</v>
      </c>
      <c r="I9" s="196"/>
      <c r="J9" s="159">
        <f t="shared" ref="J9:J72" si="2">IF(H9=1,1,0)*B9</f>
        <v>1</v>
      </c>
      <c r="K9" s="109">
        <f>SUM($J$8:J9)*J9</f>
        <v>2</v>
      </c>
      <c r="L9" s="160">
        <f t="shared" ref="L9:L72" si="3">(100-(K9*4)+4)*J9</f>
        <v>96</v>
      </c>
      <c r="M9" s="201">
        <f t="shared" ref="M9:M72" si="4">IF(L9&gt;0,L9,"")</f>
        <v>96</v>
      </c>
      <c r="N9" s="217">
        <f t="shared" ref="N9:N72" si="5">IF(AND(H9=1),IF(A9="NC",$M$2,M9))</f>
        <v>96</v>
      </c>
      <c r="O9" s="159">
        <f t="shared" ref="O9:O72" si="6">IF(H9=2,1,0)*B9</f>
        <v>0</v>
      </c>
      <c r="P9" s="109">
        <f>SUM($O$8:O9)*O9</f>
        <v>0</v>
      </c>
      <c r="Q9" s="160">
        <f t="shared" ref="Q9:Q72" si="7">(100-(P9*4)+4)*O9</f>
        <v>0</v>
      </c>
      <c r="R9" s="201" t="str">
        <f t="shared" ref="R9:R72" si="8">IF(Q9&gt;0,Q9,"")</f>
        <v/>
      </c>
      <c r="S9" s="217" t="b">
        <f t="shared" ref="S9:S72" si="9">IF(AND(H9=2),IF(A9="NC",$R$2,R9))</f>
        <v>0</v>
      </c>
      <c r="T9" s="159">
        <f t="shared" ref="T9:T72" si="10">IF(H9=3,1,0)*B9</f>
        <v>0</v>
      </c>
      <c r="U9" s="109">
        <f>SUM($T$8:T9)*T9</f>
        <v>0</v>
      </c>
      <c r="V9" s="160">
        <f t="shared" ref="V9:V72" si="11">(100-(U9*4)+4)*T9</f>
        <v>0</v>
      </c>
      <c r="W9" s="201" t="str">
        <f t="shared" ref="W9:W72" si="12">IF(V9&gt;0,V9,"")</f>
        <v/>
      </c>
      <c r="X9" s="217" t="b">
        <f t="shared" ref="X9:X72" si="13">IF(AND(H9=3),IF(A9="NC",$W$2,W9))</f>
        <v>0</v>
      </c>
      <c r="Y9" s="141"/>
      <c r="Z9" s="159">
        <f t="shared" ref="Z9:Z72" si="14">IF(H9=1,1,0)*B9</f>
        <v>1</v>
      </c>
      <c r="AA9" s="109">
        <f>SUM($Z$8:Z9)*Z9</f>
        <v>2</v>
      </c>
      <c r="AB9" s="160">
        <f t="shared" ref="AB9:AB72" si="15">(100-(AA9*4)+4)*Z9</f>
        <v>96</v>
      </c>
      <c r="AC9" s="201">
        <f t="shared" ref="AC9:AC72" si="16">IF(AB9&gt;0,AB9,"")</f>
        <v>96</v>
      </c>
      <c r="AD9" s="217">
        <f t="shared" ref="AD9:AD72" si="17">IF(AND(H9=1),IF(A9="NC",$AC$2,AC9))</f>
        <v>96</v>
      </c>
      <c r="AE9" s="159">
        <f t="shared" ref="AE9:AE72" si="18">IF(OR((H9=2),(H9=3)),1,0)*B9</f>
        <v>0</v>
      </c>
      <c r="AF9" s="109">
        <f>SUM($AE$8:AE9)*AE9</f>
        <v>0</v>
      </c>
      <c r="AG9" s="160">
        <f t="shared" ref="AG9:AG72" si="19">(100-(AF9*4)+4)*AE9</f>
        <v>0</v>
      </c>
      <c r="AH9" s="201" t="str">
        <f t="shared" ref="AH9:AH72" si="20">IF(AG9&gt;0,AG9,"")</f>
        <v/>
      </c>
      <c r="AI9" s="217" t="b">
        <f t="shared" ref="AI9:AI72" si="21">IF(AND(H9&gt;=2),IF(A9="NC",$AH$2,AH9))</f>
        <v>0</v>
      </c>
      <c r="AL9" s="182" t="str">
        <f t="shared" ref="AL9:AL18" si="22">CONCATENATE(C9,D9)</f>
        <v>116LETIENNE</v>
      </c>
      <c r="AM9" s="182">
        <f t="shared" ref="AM9:AM72" si="23">C9</f>
        <v>116</v>
      </c>
    </row>
    <row r="10" spans="1:43" ht="15" customHeight="1" x14ac:dyDescent="0.25">
      <c r="A10" s="106">
        <v>3</v>
      </c>
      <c r="B10" s="157">
        <f t="shared" si="1"/>
        <v>1</v>
      </c>
      <c r="C10" s="105">
        <v>113</v>
      </c>
      <c r="D10" s="106" t="str">
        <f>IF(ISERROR(VLOOKUP(C10,FSGT2_Inscr!$F$7:$L$108,2,FALSE))=TRUE,VLOOKUP(C10,FSGT3_Inscr!$F$7:$K$103,2,FALSE),(VLOOKUP(C10,FSGT2_Inscr!$F$7:$L$108,2,FALSE)))</f>
        <v>CASCIELLO</v>
      </c>
      <c r="E10" s="106" t="str">
        <f>IF(ISERROR(VLOOKUP(C10,FSGT2_Inscr!$F$7:$L$108,3,FALSE))=TRUE,VLOOKUP(C10,FSGT3_Inscr!$F$7:$K$103,3,FALSE),(VLOOKUP(C10,FSGT2_Inscr!$F$7:$L$108,3,FALSE)))</f>
        <v>Geoffrey</v>
      </c>
      <c r="F10" s="106" t="str">
        <f>IF(ISERROR(VLOOKUP(C10,FSGT2_Inscr!$F$7:$L$108,4,FALSE))=TRUE,VLOOKUP(C10,FSGT3_Inscr!$F$7:$K$103,4,FALSE),(VLOOKUP(C10,FSGT2_Inscr!$F$7:$L$108,4,FALSE)))</f>
        <v>VS Chalon</v>
      </c>
      <c r="G10" s="106">
        <f>IF(ISERROR(VLOOKUP(C10,FSGT2_Inscr!$F$7:$L$108,5,FALSE))=TRUE,VLOOKUP(C10,FSGT3_Inscr!$F$7:$K$103,5,FALSE),(VLOOKUP(C10,FSGT2_Inscr!$F$7:$L$108,5,FALSE)))</f>
        <v>71</v>
      </c>
      <c r="H10" s="106">
        <f>IF(ISERROR(VLOOKUP(C10,FSGT2_Inscr!$F$7:$L$108,6,FALSE))=TRUE,VLOOKUP(C10,FSGT3_Inscr!$F$7:$K$103,6,FALSE),(VLOOKUP(C10,FSGT2_Inscr!$F$7:$L$108,6,FALSE)))</f>
        <v>1</v>
      </c>
      <c r="I10" s="196"/>
      <c r="J10" s="159">
        <f t="shared" si="2"/>
        <v>1</v>
      </c>
      <c r="K10" s="109">
        <f>SUM($J$8:J10)*J10</f>
        <v>3</v>
      </c>
      <c r="L10" s="160">
        <f t="shared" si="3"/>
        <v>92</v>
      </c>
      <c r="M10" s="201">
        <f t="shared" si="4"/>
        <v>92</v>
      </c>
      <c r="N10" s="217">
        <f t="shared" si="5"/>
        <v>92</v>
      </c>
      <c r="O10" s="159">
        <f t="shared" si="6"/>
        <v>0</v>
      </c>
      <c r="P10" s="109">
        <f>SUM($O$8:O10)*O10</f>
        <v>0</v>
      </c>
      <c r="Q10" s="160">
        <f t="shared" si="7"/>
        <v>0</v>
      </c>
      <c r="R10" s="201" t="str">
        <f t="shared" si="8"/>
        <v/>
      </c>
      <c r="S10" s="217" t="b">
        <f t="shared" si="9"/>
        <v>0</v>
      </c>
      <c r="T10" s="159">
        <f t="shared" si="10"/>
        <v>0</v>
      </c>
      <c r="U10" s="109">
        <f>SUM($T$8:T10)*T10</f>
        <v>0</v>
      </c>
      <c r="V10" s="160">
        <f t="shared" si="11"/>
        <v>0</v>
      </c>
      <c r="W10" s="201" t="str">
        <f t="shared" si="12"/>
        <v/>
      </c>
      <c r="X10" s="217" t="b">
        <f t="shared" si="13"/>
        <v>0</v>
      </c>
      <c r="Y10" s="141"/>
      <c r="Z10" s="159">
        <f t="shared" si="14"/>
        <v>1</v>
      </c>
      <c r="AA10" s="109">
        <f>SUM($Z$8:Z10)*Z10</f>
        <v>3</v>
      </c>
      <c r="AB10" s="160">
        <f t="shared" si="15"/>
        <v>92</v>
      </c>
      <c r="AC10" s="201">
        <f t="shared" si="16"/>
        <v>92</v>
      </c>
      <c r="AD10" s="217">
        <f t="shared" si="17"/>
        <v>92</v>
      </c>
      <c r="AE10" s="159">
        <f t="shared" si="18"/>
        <v>0</v>
      </c>
      <c r="AF10" s="109">
        <f>SUM($AE$8:AE10)*AE10</f>
        <v>0</v>
      </c>
      <c r="AG10" s="160">
        <f t="shared" si="19"/>
        <v>0</v>
      </c>
      <c r="AH10" s="201" t="str">
        <f t="shared" si="20"/>
        <v/>
      </c>
      <c r="AI10" s="217" t="b">
        <f t="shared" si="21"/>
        <v>0</v>
      </c>
      <c r="AL10" s="182" t="str">
        <f t="shared" si="22"/>
        <v>113CASCIELLO</v>
      </c>
      <c r="AM10" s="182">
        <f t="shared" si="23"/>
        <v>113</v>
      </c>
      <c r="AN10" s="219"/>
    </row>
    <row r="11" spans="1:43" ht="15" customHeight="1" x14ac:dyDescent="0.25">
      <c r="A11" s="106">
        <v>4</v>
      </c>
      <c r="B11" s="157">
        <f t="shared" si="1"/>
        <v>1</v>
      </c>
      <c r="C11" s="105">
        <v>112</v>
      </c>
      <c r="D11" s="106" t="str">
        <f>IF(ISERROR(VLOOKUP(C11,FSGT2_Inscr!$F$7:$L$108,2,FALSE))=TRUE,VLOOKUP(C11,FSGT3_Inscr!$F$7:$K$103,2,FALSE),(VLOOKUP(C11,FSGT2_Inscr!$F$7:$L$108,2,FALSE)))</f>
        <v>PROVILLARD</v>
      </c>
      <c r="E11" s="106" t="str">
        <f>IF(ISERROR(VLOOKUP(C11,FSGT2_Inscr!$F$7:$L$108,3,FALSE))=TRUE,VLOOKUP(C11,FSGT3_Inscr!$F$7:$K$103,3,FALSE),(VLOOKUP(C11,FSGT2_Inscr!$F$7:$L$108,3,FALSE)))</f>
        <v>Jérémy</v>
      </c>
      <c r="F11" s="106" t="str">
        <f>IF(ISERROR(VLOOKUP(C11,FSGT2_Inscr!$F$7:$L$108,4,FALSE))=TRUE,VLOOKUP(C11,FSGT3_Inscr!$F$7:$K$103,4,FALSE),(VLOOKUP(C11,FSGT2_Inscr!$F$7:$L$108,4,FALSE)))</f>
        <v>Creusot VS</v>
      </c>
      <c r="G11" s="106">
        <f>IF(ISERROR(VLOOKUP(C11,FSGT2_Inscr!$F$7:$L$108,5,FALSE))=TRUE,VLOOKUP(C11,FSGT3_Inscr!$F$7:$K$103,5,FALSE),(VLOOKUP(C11,FSGT2_Inscr!$F$7:$L$108,5,FALSE)))</f>
        <v>71</v>
      </c>
      <c r="H11" s="106">
        <f>IF(ISERROR(VLOOKUP(C11,FSGT2_Inscr!$F$7:$L$108,6,FALSE))=TRUE,VLOOKUP(C11,FSGT3_Inscr!$F$7:$K$103,6,FALSE),(VLOOKUP(C11,FSGT2_Inscr!$F$7:$L$108,6,FALSE)))</f>
        <v>1</v>
      </c>
      <c r="I11" s="196"/>
      <c r="J11" s="159">
        <f t="shared" si="2"/>
        <v>1</v>
      </c>
      <c r="K11" s="109">
        <f>SUM($J$8:J11)*J11</f>
        <v>4</v>
      </c>
      <c r="L11" s="160">
        <f t="shared" si="3"/>
        <v>88</v>
      </c>
      <c r="M11" s="201">
        <f t="shared" si="4"/>
        <v>88</v>
      </c>
      <c r="N11" s="217">
        <f t="shared" si="5"/>
        <v>88</v>
      </c>
      <c r="O11" s="159">
        <f t="shared" si="6"/>
        <v>0</v>
      </c>
      <c r="P11" s="109">
        <f>SUM($O$8:O11)*O11</f>
        <v>0</v>
      </c>
      <c r="Q11" s="160">
        <f t="shared" si="7"/>
        <v>0</v>
      </c>
      <c r="R11" s="201" t="str">
        <f t="shared" si="8"/>
        <v/>
      </c>
      <c r="S11" s="217" t="b">
        <f t="shared" si="9"/>
        <v>0</v>
      </c>
      <c r="T11" s="159">
        <f t="shared" si="10"/>
        <v>0</v>
      </c>
      <c r="U11" s="109">
        <f>SUM($T$8:T11)*T11</f>
        <v>0</v>
      </c>
      <c r="V11" s="160">
        <f t="shared" si="11"/>
        <v>0</v>
      </c>
      <c r="W11" s="201" t="str">
        <f t="shared" si="12"/>
        <v/>
      </c>
      <c r="X11" s="217" t="b">
        <f t="shared" si="13"/>
        <v>0</v>
      </c>
      <c r="Y11" s="141"/>
      <c r="Z11" s="159">
        <f t="shared" si="14"/>
        <v>1</v>
      </c>
      <c r="AA11" s="109">
        <f>SUM($Z$8:Z11)*Z11</f>
        <v>4</v>
      </c>
      <c r="AB11" s="160">
        <f t="shared" si="15"/>
        <v>88</v>
      </c>
      <c r="AC11" s="201">
        <f t="shared" si="16"/>
        <v>88</v>
      </c>
      <c r="AD11" s="217">
        <f t="shared" si="17"/>
        <v>88</v>
      </c>
      <c r="AE11" s="159">
        <f t="shared" si="18"/>
        <v>0</v>
      </c>
      <c r="AF11" s="109">
        <f>SUM($AE$8:AE11)*AE11</f>
        <v>0</v>
      </c>
      <c r="AG11" s="160">
        <f t="shared" si="19"/>
        <v>0</v>
      </c>
      <c r="AH11" s="201" t="str">
        <f t="shared" si="20"/>
        <v/>
      </c>
      <c r="AI11" s="217" t="b">
        <f t="shared" si="21"/>
        <v>0</v>
      </c>
      <c r="AL11" s="182" t="str">
        <f t="shared" si="22"/>
        <v>112PROVILLARD</v>
      </c>
      <c r="AM11" s="182">
        <f t="shared" si="23"/>
        <v>112</v>
      </c>
    </row>
    <row r="12" spans="1:43" ht="15" customHeight="1" x14ac:dyDescent="0.25">
      <c r="A12" s="106">
        <v>5</v>
      </c>
      <c r="B12" s="157">
        <f t="shared" si="1"/>
        <v>1</v>
      </c>
      <c r="C12" s="105">
        <v>106</v>
      </c>
      <c r="D12" s="106" t="str">
        <f>IF(ISERROR(VLOOKUP(C12,FSGT2_Inscr!$F$7:$L$108,2,FALSE))=TRUE,VLOOKUP(C12,FSGT3_Inscr!$F$7:$K$103,2,FALSE),(VLOOKUP(C12,FSGT2_Inscr!$F$7:$L$108,2,FALSE)))</f>
        <v>HURET</v>
      </c>
      <c r="E12" s="106" t="str">
        <f>IF(ISERROR(VLOOKUP(C12,FSGT2_Inscr!$F$7:$L$108,3,FALSE))=TRUE,VLOOKUP(C12,FSGT3_Inscr!$F$7:$K$103,3,FALSE),(VLOOKUP(C12,FSGT2_Inscr!$F$7:$L$108,3,FALSE)))</f>
        <v>Eric</v>
      </c>
      <c r="F12" s="106" t="str">
        <f>IF(ISERROR(VLOOKUP(C12,FSGT2_Inscr!$F$7:$L$108,4,FALSE))=TRUE,VLOOKUP(C12,FSGT3_Inscr!$F$7:$K$103,4,FALSE),(VLOOKUP(C12,FSGT2_Inscr!$F$7:$L$108,4,FALSE)))</f>
        <v>Creusot VS</v>
      </c>
      <c r="G12" s="106">
        <f>IF(ISERROR(VLOOKUP(C12,FSGT2_Inscr!$F$7:$L$108,5,FALSE))=TRUE,VLOOKUP(C12,FSGT3_Inscr!$F$7:$K$103,5,FALSE),(VLOOKUP(C12,FSGT2_Inscr!$F$7:$L$108,5,FALSE)))</f>
        <v>71</v>
      </c>
      <c r="H12" s="106">
        <f>IF(ISERROR(VLOOKUP(C12,FSGT2_Inscr!$F$7:$L$108,6,FALSE))=TRUE,VLOOKUP(C12,FSGT3_Inscr!$F$7:$K$103,6,FALSE),(VLOOKUP(C12,FSGT2_Inscr!$F$7:$L$108,6,FALSE)))</f>
        <v>1</v>
      </c>
      <c r="I12" s="196"/>
      <c r="J12" s="159">
        <f t="shared" si="2"/>
        <v>1</v>
      </c>
      <c r="K12" s="109">
        <f>SUM($J$8:J12)*J12</f>
        <v>5</v>
      </c>
      <c r="L12" s="160">
        <f t="shared" si="3"/>
        <v>84</v>
      </c>
      <c r="M12" s="201">
        <f t="shared" si="4"/>
        <v>84</v>
      </c>
      <c r="N12" s="217">
        <f t="shared" si="5"/>
        <v>84</v>
      </c>
      <c r="O12" s="159">
        <f t="shared" si="6"/>
        <v>0</v>
      </c>
      <c r="P12" s="109">
        <f>SUM($O$8:O12)*O12</f>
        <v>0</v>
      </c>
      <c r="Q12" s="160">
        <f t="shared" si="7"/>
        <v>0</v>
      </c>
      <c r="R12" s="201" t="str">
        <f t="shared" si="8"/>
        <v/>
      </c>
      <c r="S12" s="217" t="b">
        <f t="shared" si="9"/>
        <v>0</v>
      </c>
      <c r="T12" s="159">
        <f t="shared" si="10"/>
        <v>0</v>
      </c>
      <c r="U12" s="109">
        <f>SUM($T$8:T12)*T12</f>
        <v>0</v>
      </c>
      <c r="V12" s="160">
        <f t="shared" si="11"/>
        <v>0</v>
      </c>
      <c r="W12" s="201" t="str">
        <f t="shared" si="12"/>
        <v/>
      </c>
      <c r="X12" s="217" t="b">
        <f t="shared" si="13"/>
        <v>0</v>
      </c>
      <c r="Y12" s="141"/>
      <c r="Z12" s="159">
        <f t="shared" si="14"/>
        <v>1</v>
      </c>
      <c r="AA12" s="109">
        <f>SUM($Z$8:Z12)*Z12</f>
        <v>5</v>
      </c>
      <c r="AB12" s="160">
        <f t="shared" si="15"/>
        <v>84</v>
      </c>
      <c r="AC12" s="201">
        <f t="shared" si="16"/>
        <v>84</v>
      </c>
      <c r="AD12" s="217">
        <f t="shared" si="17"/>
        <v>84</v>
      </c>
      <c r="AE12" s="159">
        <f t="shared" si="18"/>
        <v>0</v>
      </c>
      <c r="AF12" s="109">
        <f>SUM($AE$8:AE12)*AE12</f>
        <v>0</v>
      </c>
      <c r="AG12" s="160">
        <f t="shared" si="19"/>
        <v>0</v>
      </c>
      <c r="AH12" s="201" t="str">
        <f t="shared" si="20"/>
        <v/>
      </c>
      <c r="AI12" s="217" t="b">
        <f t="shared" si="21"/>
        <v>0</v>
      </c>
      <c r="AL12" s="182" t="str">
        <f t="shared" si="22"/>
        <v>106HURET</v>
      </c>
      <c r="AM12" s="182">
        <f t="shared" si="23"/>
        <v>106</v>
      </c>
      <c r="AN12" s="182"/>
    </row>
    <row r="13" spans="1:43" ht="15" customHeight="1" x14ac:dyDescent="0.25">
      <c r="A13" s="106">
        <v>6</v>
      </c>
      <c r="B13" s="157">
        <f t="shared" si="1"/>
        <v>1</v>
      </c>
      <c r="C13" s="105">
        <v>114</v>
      </c>
      <c r="D13" s="106" t="str">
        <f>IF(ISERROR(VLOOKUP(C13,FSGT2_Inscr!$F$7:$L$108,2,FALSE))=TRUE,VLOOKUP(C13,FSGT3_Inscr!$F$7:$K$103,2,FALSE),(VLOOKUP(C13,FSGT2_Inscr!$F$7:$L$108,2,FALSE)))</f>
        <v>BEAUSOLEIL</v>
      </c>
      <c r="E13" s="106" t="str">
        <f>IF(ISERROR(VLOOKUP(C13,FSGT2_Inscr!$F$7:$L$108,3,FALSE))=TRUE,VLOOKUP(C13,FSGT3_Inscr!$F$7:$K$103,3,FALSE),(VLOOKUP(C13,FSGT2_Inscr!$F$7:$L$108,3,FALSE)))</f>
        <v>Laurent</v>
      </c>
      <c r="F13" s="106" t="str">
        <f>IF(ISERROR(VLOOKUP(C13,FSGT2_Inscr!$F$7:$L$108,4,FALSE))=TRUE,VLOOKUP(C13,FSGT3_Inscr!$F$7:$K$103,4,FALSE),(VLOOKUP(C13,FSGT2_Inscr!$F$7:$L$108,4,FALSE)))</f>
        <v>Sanvignes</v>
      </c>
      <c r="G13" s="106">
        <f>IF(ISERROR(VLOOKUP(C13,FSGT2_Inscr!$F$7:$L$108,5,FALSE))=TRUE,VLOOKUP(C13,FSGT3_Inscr!$F$7:$K$103,5,FALSE),(VLOOKUP(C13,FSGT2_Inscr!$F$7:$L$108,5,FALSE)))</f>
        <v>71</v>
      </c>
      <c r="H13" s="106">
        <f>IF(ISERROR(VLOOKUP(C13,FSGT2_Inscr!$F$7:$L$108,6,FALSE))=TRUE,VLOOKUP(C13,FSGT3_Inscr!$F$7:$K$103,6,FALSE),(VLOOKUP(C13,FSGT2_Inscr!$F$7:$L$108,6,FALSE)))</f>
        <v>1</v>
      </c>
      <c r="I13" s="196"/>
      <c r="J13" s="159">
        <f t="shared" si="2"/>
        <v>1</v>
      </c>
      <c r="K13" s="109">
        <f>SUM($J$8:J13)*J13</f>
        <v>6</v>
      </c>
      <c r="L13" s="160">
        <f t="shared" si="3"/>
        <v>80</v>
      </c>
      <c r="M13" s="201">
        <f t="shared" si="4"/>
        <v>80</v>
      </c>
      <c r="N13" s="217">
        <f t="shared" si="5"/>
        <v>80</v>
      </c>
      <c r="O13" s="159">
        <f t="shared" si="6"/>
        <v>0</v>
      </c>
      <c r="P13" s="109">
        <f>SUM($O$8:O13)*O13</f>
        <v>0</v>
      </c>
      <c r="Q13" s="160">
        <f t="shared" si="7"/>
        <v>0</v>
      </c>
      <c r="R13" s="201" t="str">
        <f t="shared" si="8"/>
        <v/>
      </c>
      <c r="S13" s="217" t="b">
        <f t="shared" si="9"/>
        <v>0</v>
      </c>
      <c r="T13" s="159">
        <f t="shared" si="10"/>
        <v>0</v>
      </c>
      <c r="U13" s="109">
        <f>SUM($T$8:T13)*T13</f>
        <v>0</v>
      </c>
      <c r="V13" s="160">
        <f t="shared" si="11"/>
        <v>0</v>
      </c>
      <c r="W13" s="201" t="str">
        <f t="shared" si="12"/>
        <v/>
      </c>
      <c r="X13" s="217" t="b">
        <f t="shared" si="13"/>
        <v>0</v>
      </c>
      <c r="Y13" s="141"/>
      <c r="Z13" s="159">
        <f t="shared" si="14"/>
        <v>1</v>
      </c>
      <c r="AA13" s="109">
        <f>SUM($Z$8:Z13)*Z13</f>
        <v>6</v>
      </c>
      <c r="AB13" s="160">
        <f t="shared" si="15"/>
        <v>80</v>
      </c>
      <c r="AC13" s="201">
        <f t="shared" si="16"/>
        <v>80</v>
      </c>
      <c r="AD13" s="217">
        <f t="shared" si="17"/>
        <v>80</v>
      </c>
      <c r="AE13" s="159">
        <f t="shared" si="18"/>
        <v>0</v>
      </c>
      <c r="AF13" s="109">
        <f>SUM($AE$8:AE13)*AE13</f>
        <v>0</v>
      </c>
      <c r="AG13" s="160">
        <f t="shared" si="19"/>
        <v>0</v>
      </c>
      <c r="AH13" s="201" t="str">
        <f t="shared" si="20"/>
        <v/>
      </c>
      <c r="AI13" s="217" t="b">
        <f t="shared" si="21"/>
        <v>0</v>
      </c>
      <c r="AL13" s="182" t="str">
        <f t="shared" si="22"/>
        <v>114BEAUSOLEIL</v>
      </c>
      <c r="AM13" s="182">
        <f t="shared" si="23"/>
        <v>114</v>
      </c>
      <c r="AN13" s="182"/>
    </row>
    <row r="14" spans="1:43" ht="15" customHeight="1" x14ac:dyDescent="0.25">
      <c r="A14" s="106">
        <v>7</v>
      </c>
      <c r="B14" s="157">
        <f t="shared" si="1"/>
        <v>1</v>
      </c>
      <c r="C14" s="105">
        <v>115</v>
      </c>
      <c r="D14" s="106" t="str">
        <f>IF(ISERROR(VLOOKUP(C14,FSGT2_Inscr!$F$7:$L$108,2,FALSE))=TRUE,VLOOKUP(C14,FSGT3_Inscr!$F$7:$K$103,2,FALSE),(VLOOKUP(C14,FSGT2_Inscr!$F$7:$L$108,2,FALSE)))</f>
        <v>LANDRE</v>
      </c>
      <c r="E14" s="106" t="str">
        <f>IF(ISERROR(VLOOKUP(C14,FSGT2_Inscr!$F$7:$L$108,3,FALSE))=TRUE,VLOOKUP(C14,FSGT3_Inscr!$F$7:$K$103,3,FALSE),(VLOOKUP(C14,FSGT2_Inscr!$F$7:$L$108,3,FALSE)))</f>
        <v>Sébastien</v>
      </c>
      <c r="F14" s="106" t="str">
        <f>IF(ISERROR(VLOOKUP(C14,FSGT2_Inscr!$F$7:$L$108,4,FALSE))=TRUE,VLOOKUP(C14,FSGT3_Inscr!$F$7:$K$103,4,FALSE),(VLOOKUP(C14,FSGT2_Inscr!$F$7:$L$108,4,FALSE)))</f>
        <v>Creusot VS</v>
      </c>
      <c r="G14" s="106">
        <f>IF(ISERROR(VLOOKUP(C14,FSGT2_Inscr!$F$7:$L$108,5,FALSE))=TRUE,VLOOKUP(C14,FSGT3_Inscr!$F$7:$K$103,5,FALSE),(VLOOKUP(C14,FSGT2_Inscr!$F$7:$L$108,5,FALSE)))</f>
        <v>71</v>
      </c>
      <c r="H14" s="106">
        <f>IF(ISERROR(VLOOKUP(C14,FSGT2_Inscr!$F$7:$L$108,6,FALSE))=TRUE,VLOOKUP(C14,FSGT3_Inscr!$F$7:$K$103,6,FALSE),(VLOOKUP(C14,FSGT2_Inscr!$F$7:$L$108,6,FALSE)))</f>
        <v>1</v>
      </c>
      <c r="I14" s="196"/>
      <c r="J14" s="159">
        <f t="shared" si="2"/>
        <v>1</v>
      </c>
      <c r="K14" s="109">
        <f>SUM($J$8:J14)*J14</f>
        <v>7</v>
      </c>
      <c r="L14" s="160">
        <f t="shared" si="3"/>
        <v>76</v>
      </c>
      <c r="M14" s="201">
        <f t="shared" si="4"/>
        <v>76</v>
      </c>
      <c r="N14" s="217">
        <f t="shared" si="5"/>
        <v>76</v>
      </c>
      <c r="O14" s="159">
        <f t="shared" si="6"/>
        <v>0</v>
      </c>
      <c r="P14" s="109">
        <f>SUM($O$8:O14)*O14</f>
        <v>0</v>
      </c>
      <c r="Q14" s="160">
        <f t="shared" si="7"/>
        <v>0</v>
      </c>
      <c r="R14" s="201" t="str">
        <f t="shared" si="8"/>
        <v/>
      </c>
      <c r="S14" s="217" t="b">
        <f t="shared" si="9"/>
        <v>0</v>
      </c>
      <c r="T14" s="159">
        <f t="shared" si="10"/>
        <v>0</v>
      </c>
      <c r="U14" s="109">
        <f>SUM($T$8:T14)*T14</f>
        <v>0</v>
      </c>
      <c r="V14" s="160">
        <f t="shared" si="11"/>
        <v>0</v>
      </c>
      <c r="W14" s="201" t="str">
        <f t="shared" si="12"/>
        <v/>
      </c>
      <c r="X14" s="217" t="b">
        <f t="shared" si="13"/>
        <v>0</v>
      </c>
      <c r="Y14" s="141"/>
      <c r="Z14" s="159">
        <f t="shared" si="14"/>
        <v>1</v>
      </c>
      <c r="AA14" s="109">
        <f>SUM($Z$8:Z14)*Z14</f>
        <v>7</v>
      </c>
      <c r="AB14" s="160">
        <f t="shared" si="15"/>
        <v>76</v>
      </c>
      <c r="AC14" s="201">
        <f t="shared" si="16"/>
        <v>76</v>
      </c>
      <c r="AD14" s="217">
        <f t="shared" si="17"/>
        <v>76</v>
      </c>
      <c r="AE14" s="159">
        <f t="shared" si="18"/>
        <v>0</v>
      </c>
      <c r="AF14" s="109">
        <f>SUM($AE$8:AE14)*AE14</f>
        <v>0</v>
      </c>
      <c r="AG14" s="160">
        <f t="shared" si="19"/>
        <v>0</v>
      </c>
      <c r="AH14" s="201" t="str">
        <f t="shared" si="20"/>
        <v/>
      </c>
      <c r="AI14" s="217" t="b">
        <f t="shared" si="21"/>
        <v>0</v>
      </c>
      <c r="AL14" s="182" t="str">
        <f t="shared" si="22"/>
        <v>115LANDRE</v>
      </c>
      <c r="AM14" s="182">
        <f t="shared" si="23"/>
        <v>115</v>
      </c>
      <c r="AN14" s="182"/>
    </row>
    <row r="15" spans="1:43" ht="15" customHeight="1" x14ac:dyDescent="0.25">
      <c r="A15" s="106"/>
      <c r="B15" s="157">
        <f t="shared" si="1"/>
        <v>1</v>
      </c>
      <c r="C15" s="105"/>
      <c r="D15" s="106">
        <f>IF(ISERROR(VLOOKUP(C15,FSGT2_Inscr!$F$7:$L$108,2,FALSE))=TRUE,VLOOKUP(C15,FSGT3_Inscr!$F$7:$K$103,2,FALSE),(VLOOKUP(C15,FSGT2_Inscr!$F$7:$L$108,2,FALSE)))</f>
        <v>0</v>
      </c>
      <c r="E15" s="106">
        <f>IF(ISERROR(VLOOKUP(C15,FSGT2_Inscr!$F$7:$L$108,3,FALSE))=TRUE,VLOOKUP(C15,FSGT3_Inscr!$F$7:$K$103,3,FALSE),(VLOOKUP(C15,FSGT2_Inscr!$F$7:$L$108,3,FALSE)))</f>
        <v>0</v>
      </c>
      <c r="F15" s="106">
        <f>IF(ISERROR(VLOOKUP(C15,FSGT2_Inscr!$F$7:$L$108,4,FALSE))=TRUE,VLOOKUP(C15,FSGT3_Inscr!$F$7:$K$103,4,FALSE),(VLOOKUP(C15,FSGT2_Inscr!$F$7:$L$108,4,FALSE)))</f>
        <v>0</v>
      </c>
      <c r="G15" s="106">
        <f>IF(ISERROR(VLOOKUP(C15,FSGT2_Inscr!$F$7:$L$108,5,FALSE))=TRUE,VLOOKUP(C15,FSGT3_Inscr!$F$7:$K$103,5,FALSE),(VLOOKUP(C15,FSGT2_Inscr!$F$7:$L$108,5,FALSE)))</f>
        <v>0</v>
      </c>
      <c r="H15" s="106">
        <f>IF(ISERROR(VLOOKUP(C15,FSGT2_Inscr!$F$7:$L$108,6,FALSE))=TRUE,VLOOKUP(C15,FSGT3_Inscr!$F$7:$K$103,6,FALSE),(VLOOKUP(C15,FSGT2_Inscr!$F$7:$L$108,6,FALSE)))</f>
        <v>0</v>
      </c>
      <c r="I15" s="196"/>
      <c r="J15" s="159">
        <f t="shared" si="2"/>
        <v>0</v>
      </c>
      <c r="K15" s="109">
        <f>SUM($J$8:J15)*J15</f>
        <v>0</v>
      </c>
      <c r="L15" s="160">
        <f t="shared" si="3"/>
        <v>0</v>
      </c>
      <c r="M15" s="201" t="str">
        <f t="shared" si="4"/>
        <v/>
      </c>
      <c r="N15" s="217" t="b">
        <f t="shared" si="5"/>
        <v>0</v>
      </c>
      <c r="O15" s="159">
        <f t="shared" si="6"/>
        <v>0</v>
      </c>
      <c r="P15" s="109">
        <f>SUM($O$8:O15)*O15</f>
        <v>0</v>
      </c>
      <c r="Q15" s="160">
        <f t="shared" si="7"/>
        <v>0</v>
      </c>
      <c r="R15" s="201" t="str">
        <f t="shared" si="8"/>
        <v/>
      </c>
      <c r="S15" s="217" t="b">
        <f t="shared" si="9"/>
        <v>0</v>
      </c>
      <c r="T15" s="159">
        <f t="shared" si="10"/>
        <v>0</v>
      </c>
      <c r="U15" s="109">
        <f>SUM($T$8:T15)*T15</f>
        <v>0</v>
      </c>
      <c r="V15" s="160">
        <f t="shared" si="11"/>
        <v>0</v>
      </c>
      <c r="W15" s="201" t="str">
        <f t="shared" si="12"/>
        <v/>
      </c>
      <c r="X15" s="217" t="b">
        <f t="shared" si="13"/>
        <v>0</v>
      </c>
      <c r="Y15" s="141"/>
      <c r="Z15" s="159">
        <f t="shared" si="14"/>
        <v>0</v>
      </c>
      <c r="AA15" s="109">
        <f>SUM($Z$8:Z15)*Z15</f>
        <v>0</v>
      </c>
      <c r="AB15" s="160">
        <f t="shared" si="15"/>
        <v>0</v>
      </c>
      <c r="AC15" s="201" t="str">
        <f t="shared" si="16"/>
        <v/>
      </c>
      <c r="AD15" s="217" t="b">
        <f t="shared" si="17"/>
        <v>0</v>
      </c>
      <c r="AE15" s="159">
        <f t="shared" si="18"/>
        <v>0</v>
      </c>
      <c r="AF15" s="109">
        <f>SUM($AE$8:AE15)*AE15</f>
        <v>0</v>
      </c>
      <c r="AG15" s="160">
        <f t="shared" si="19"/>
        <v>0</v>
      </c>
      <c r="AH15" s="201" t="str">
        <f t="shared" si="20"/>
        <v/>
      </c>
      <c r="AI15" s="217" t="b">
        <f t="shared" si="21"/>
        <v>0</v>
      </c>
      <c r="AL15" s="182" t="str">
        <f t="shared" si="22"/>
        <v>0</v>
      </c>
      <c r="AM15" s="182">
        <f t="shared" si="23"/>
        <v>0</v>
      </c>
      <c r="AN15" s="182"/>
    </row>
    <row r="16" spans="1:43" ht="15" customHeight="1" x14ac:dyDescent="0.25">
      <c r="A16" s="106">
        <v>1</v>
      </c>
      <c r="B16" s="157">
        <f t="shared" si="1"/>
        <v>1</v>
      </c>
      <c r="C16" s="105">
        <v>104</v>
      </c>
      <c r="D16" s="106" t="str">
        <f>IF(ISERROR(VLOOKUP(C16,FSGT2_Inscr!$F$7:$L$108,2,FALSE))=TRUE,VLOOKUP(C16,FSGT3_Inscr!$F$7:$K$103,2,FALSE),(VLOOKUP(C16,FSGT2_Inscr!$F$7:$L$108,2,FALSE)))</f>
        <v>REMADNIA</v>
      </c>
      <c r="E16" s="106" t="str">
        <f>IF(ISERROR(VLOOKUP(C16,FSGT2_Inscr!$F$7:$L$108,3,FALSE))=TRUE,VLOOKUP(C16,FSGT3_Inscr!$F$7:$K$103,3,FALSE),(VLOOKUP(C16,FSGT2_Inscr!$F$7:$L$108,3,FALSE)))</f>
        <v>Amar</v>
      </c>
      <c r="F16" s="106" t="str">
        <f>IF(ISERROR(VLOOKUP(C16,FSGT2_Inscr!$F$7:$L$108,4,FALSE))=TRUE,VLOOKUP(C16,FSGT3_Inscr!$F$7:$K$103,4,FALSE),(VLOOKUP(C16,FSGT2_Inscr!$F$7:$L$108,4,FALSE)))</f>
        <v>Creusot VS</v>
      </c>
      <c r="G16" s="106">
        <f>IF(ISERROR(VLOOKUP(C16,FSGT2_Inscr!$F$7:$L$108,5,FALSE))=TRUE,VLOOKUP(C16,FSGT3_Inscr!$F$7:$K$103,5,FALSE),(VLOOKUP(C16,FSGT2_Inscr!$F$7:$L$108,5,FALSE)))</f>
        <v>71</v>
      </c>
      <c r="H16" s="106">
        <f>IF(ISERROR(VLOOKUP(C16,FSGT2_Inscr!$F$7:$L$108,6,FALSE))=TRUE,VLOOKUP(C16,FSGT3_Inscr!$F$7:$K$103,6,FALSE),(VLOOKUP(C16,FSGT2_Inscr!$F$7:$L$108,6,FALSE)))</f>
        <v>2</v>
      </c>
      <c r="I16" s="196"/>
      <c r="J16" s="159">
        <f t="shared" si="2"/>
        <v>0</v>
      </c>
      <c r="K16" s="109">
        <f>SUM($J$8:J16)*J16</f>
        <v>0</v>
      </c>
      <c r="L16" s="160">
        <f t="shared" si="3"/>
        <v>0</v>
      </c>
      <c r="M16" s="201" t="str">
        <f t="shared" si="4"/>
        <v/>
      </c>
      <c r="N16" s="217" t="b">
        <f t="shared" si="5"/>
        <v>0</v>
      </c>
      <c r="O16" s="159">
        <f t="shared" si="6"/>
        <v>1</v>
      </c>
      <c r="P16" s="109">
        <f>SUM($O$8:O16)*O16</f>
        <v>1</v>
      </c>
      <c r="Q16" s="160">
        <f t="shared" si="7"/>
        <v>100</v>
      </c>
      <c r="R16" s="201">
        <f t="shared" si="8"/>
        <v>100</v>
      </c>
      <c r="S16" s="217">
        <f t="shared" si="9"/>
        <v>100</v>
      </c>
      <c r="T16" s="159">
        <f t="shared" si="10"/>
        <v>0</v>
      </c>
      <c r="U16" s="109">
        <f>SUM($T$8:T16)*T16</f>
        <v>0</v>
      </c>
      <c r="V16" s="160">
        <f t="shared" si="11"/>
        <v>0</v>
      </c>
      <c r="W16" s="201" t="str">
        <f t="shared" si="12"/>
        <v/>
      </c>
      <c r="X16" s="217" t="b">
        <f t="shared" si="13"/>
        <v>0</v>
      </c>
      <c r="Y16" s="141"/>
      <c r="Z16" s="159">
        <f t="shared" si="14"/>
        <v>0</v>
      </c>
      <c r="AA16" s="109">
        <f>SUM($Z$8:Z16)*Z16</f>
        <v>0</v>
      </c>
      <c r="AB16" s="160">
        <f t="shared" si="15"/>
        <v>0</v>
      </c>
      <c r="AC16" s="201" t="str">
        <f t="shared" si="16"/>
        <v/>
      </c>
      <c r="AD16" s="217" t="b">
        <f t="shared" si="17"/>
        <v>0</v>
      </c>
      <c r="AE16" s="159">
        <f t="shared" si="18"/>
        <v>1</v>
      </c>
      <c r="AF16" s="109">
        <f>SUM($AE$8:AE16)*AE16</f>
        <v>1</v>
      </c>
      <c r="AG16" s="160">
        <f t="shared" si="19"/>
        <v>100</v>
      </c>
      <c r="AH16" s="201">
        <f t="shared" si="20"/>
        <v>100</v>
      </c>
      <c r="AI16" s="217">
        <f t="shared" si="21"/>
        <v>100</v>
      </c>
      <c r="AL16" s="182" t="str">
        <f t="shared" si="22"/>
        <v>104REMADNIA</v>
      </c>
      <c r="AM16" s="182">
        <f t="shared" si="23"/>
        <v>104</v>
      </c>
      <c r="AN16" s="182"/>
    </row>
    <row r="17" spans="1:39" ht="15" customHeight="1" x14ac:dyDescent="0.25">
      <c r="A17" s="106">
        <v>2</v>
      </c>
      <c r="B17" s="157">
        <f t="shared" si="1"/>
        <v>1</v>
      </c>
      <c r="C17" s="105">
        <v>103</v>
      </c>
      <c r="D17" s="106" t="str">
        <f>IF(ISERROR(VLOOKUP(C17,FSGT2_Inscr!$F$7:$L$108,2,FALSE))=TRUE,VLOOKUP(C17,FSGT3_Inscr!$F$7:$K$103,2,FALSE),(VLOOKUP(C17,FSGT2_Inscr!$F$7:$L$108,2,FALSE)))</f>
        <v>ROUX</v>
      </c>
      <c r="E17" s="106" t="str">
        <f>IF(ISERROR(VLOOKUP(C17,FSGT2_Inscr!$F$7:$L$108,3,FALSE))=TRUE,VLOOKUP(C17,FSGT3_Inscr!$F$7:$K$103,3,FALSE),(VLOOKUP(C17,FSGT2_Inscr!$F$7:$L$108,3,FALSE)))</f>
        <v>Julien</v>
      </c>
      <c r="F17" s="106" t="str">
        <f>IF(ISERROR(VLOOKUP(C17,FSGT2_Inscr!$F$7:$L$108,4,FALSE))=TRUE,VLOOKUP(C17,FSGT3_Inscr!$F$7:$K$103,4,FALSE),(VLOOKUP(C17,FSGT2_Inscr!$F$7:$L$108,4,FALSE)))</f>
        <v>Louhans</v>
      </c>
      <c r="G17" s="106">
        <v>71</v>
      </c>
      <c r="H17" s="106">
        <v>2</v>
      </c>
      <c r="I17" s="196"/>
      <c r="J17" s="159">
        <f t="shared" si="2"/>
        <v>0</v>
      </c>
      <c r="K17" s="109">
        <f>SUM($J$8:J17)*J17</f>
        <v>0</v>
      </c>
      <c r="L17" s="160">
        <f t="shared" si="3"/>
        <v>0</v>
      </c>
      <c r="M17" s="201" t="str">
        <f t="shared" si="4"/>
        <v/>
      </c>
      <c r="N17" s="217" t="b">
        <f t="shared" si="5"/>
        <v>0</v>
      </c>
      <c r="O17" s="159">
        <f t="shared" si="6"/>
        <v>1</v>
      </c>
      <c r="P17" s="109">
        <f>SUM($O$8:O17)*O17</f>
        <v>2</v>
      </c>
      <c r="Q17" s="160">
        <f t="shared" si="7"/>
        <v>96</v>
      </c>
      <c r="R17" s="201">
        <f t="shared" si="8"/>
        <v>96</v>
      </c>
      <c r="S17" s="217">
        <f t="shared" si="9"/>
        <v>96</v>
      </c>
      <c r="T17" s="159">
        <f t="shared" si="10"/>
        <v>0</v>
      </c>
      <c r="U17" s="109">
        <f>SUM($T$8:T17)*T17</f>
        <v>0</v>
      </c>
      <c r="V17" s="160">
        <f t="shared" si="11"/>
        <v>0</v>
      </c>
      <c r="W17" s="201" t="str">
        <f t="shared" si="12"/>
        <v/>
      </c>
      <c r="X17" s="217" t="b">
        <f t="shared" si="13"/>
        <v>0</v>
      </c>
      <c r="Y17" s="141"/>
      <c r="Z17" s="159">
        <f t="shared" si="14"/>
        <v>0</v>
      </c>
      <c r="AA17" s="109">
        <f>SUM($Z$8:Z17)*Z17</f>
        <v>0</v>
      </c>
      <c r="AB17" s="160">
        <f t="shared" si="15"/>
        <v>0</v>
      </c>
      <c r="AC17" s="201" t="str">
        <f t="shared" si="16"/>
        <v/>
      </c>
      <c r="AD17" s="217" t="b">
        <f t="shared" si="17"/>
        <v>0</v>
      </c>
      <c r="AE17" s="159">
        <f t="shared" si="18"/>
        <v>1</v>
      </c>
      <c r="AF17" s="109">
        <f>SUM($AE$8:AE17)*AE17</f>
        <v>2</v>
      </c>
      <c r="AG17" s="160">
        <f t="shared" si="19"/>
        <v>96</v>
      </c>
      <c r="AH17" s="201">
        <f t="shared" si="20"/>
        <v>96</v>
      </c>
      <c r="AI17" s="217">
        <f t="shared" si="21"/>
        <v>96</v>
      </c>
      <c r="AL17" s="182" t="str">
        <f t="shared" si="22"/>
        <v>103ROUX</v>
      </c>
      <c r="AM17" s="182">
        <f t="shared" si="23"/>
        <v>103</v>
      </c>
    </row>
    <row r="18" spans="1:39" x14ac:dyDescent="0.25">
      <c r="A18" s="106">
        <v>3</v>
      </c>
      <c r="B18" s="157">
        <f t="shared" si="1"/>
        <v>1</v>
      </c>
      <c r="C18" s="105">
        <v>109</v>
      </c>
      <c r="D18" s="106" t="str">
        <f>IF(ISERROR(VLOOKUP(C18,FSGT2_Inscr!$F$7:$L$108,2,FALSE))=TRUE,VLOOKUP(C18,FSGT3_Inscr!$F$7:$K$103,2,FALSE),(VLOOKUP(C18,FSGT2_Inscr!$F$7:$L$108,2,FALSE)))</f>
        <v>PILLOT</v>
      </c>
      <c r="E18" s="106" t="str">
        <f>IF(ISERROR(VLOOKUP(C18,FSGT2_Inscr!$F$7:$L$108,3,FALSE))=TRUE,VLOOKUP(C18,FSGT3_Inscr!$F$7:$K$103,3,FALSE),(VLOOKUP(C18,FSGT2_Inscr!$F$7:$L$108,3,FALSE)))</f>
        <v>Dominique</v>
      </c>
      <c r="F18" s="106" t="str">
        <f>IF(ISERROR(VLOOKUP(C18,FSGT2_Inscr!$F$7:$L$108,4,FALSE))=TRUE,VLOOKUP(C18,FSGT3_Inscr!$F$7:$K$103,4,FALSE),(VLOOKUP(C18,FSGT2_Inscr!$F$7:$L$108,4,FALSE)))</f>
        <v>VS Chalon</v>
      </c>
      <c r="G18" s="106">
        <f>IF(ISERROR(VLOOKUP(C18,FSGT2_Inscr!$F$7:$L$108,5,FALSE))=TRUE,VLOOKUP(C18,FSGT3_Inscr!$F$7:$K$103,5,FALSE),(VLOOKUP(C18,FSGT2_Inscr!$F$7:$L$108,5,FALSE)))</f>
        <v>71</v>
      </c>
      <c r="H18" s="106">
        <f>IF(ISERROR(VLOOKUP(C18,FSGT2_Inscr!$F$7:$L$108,6,FALSE))=TRUE,VLOOKUP(C18,FSGT3_Inscr!$F$7:$K$103,6,FALSE),(VLOOKUP(C18,FSGT2_Inscr!$F$7:$L$108,6,FALSE)))</f>
        <v>2</v>
      </c>
      <c r="I18" s="196"/>
      <c r="J18" s="159">
        <f t="shared" si="2"/>
        <v>0</v>
      </c>
      <c r="K18" s="109">
        <f>SUM($J$8:J18)*J18</f>
        <v>0</v>
      </c>
      <c r="L18" s="160">
        <f t="shared" si="3"/>
        <v>0</v>
      </c>
      <c r="M18" s="201" t="str">
        <f t="shared" si="4"/>
        <v/>
      </c>
      <c r="N18" s="217" t="b">
        <f t="shared" si="5"/>
        <v>0</v>
      </c>
      <c r="O18" s="159">
        <f t="shared" si="6"/>
        <v>1</v>
      </c>
      <c r="P18" s="109">
        <f>SUM($O$8:O18)*O18</f>
        <v>3</v>
      </c>
      <c r="Q18" s="160">
        <f t="shared" si="7"/>
        <v>92</v>
      </c>
      <c r="R18" s="201">
        <f t="shared" si="8"/>
        <v>92</v>
      </c>
      <c r="S18" s="217">
        <f t="shared" si="9"/>
        <v>92</v>
      </c>
      <c r="T18" s="159">
        <f t="shared" si="10"/>
        <v>0</v>
      </c>
      <c r="U18" s="109">
        <f>SUM($T$8:T18)*T18</f>
        <v>0</v>
      </c>
      <c r="V18" s="160">
        <f t="shared" si="11"/>
        <v>0</v>
      </c>
      <c r="W18" s="201" t="str">
        <f t="shared" si="12"/>
        <v/>
      </c>
      <c r="X18" s="217" t="b">
        <f t="shared" si="13"/>
        <v>0</v>
      </c>
      <c r="Y18" s="141"/>
      <c r="Z18" s="159">
        <f t="shared" si="14"/>
        <v>0</v>
      </c>
      <c r="AA18" s="109">
        <f>SUM($Z$8:Z18)*Z18</f>
        <v>0</v>
      </c>
      <c r="AB18" s="160">
        <f t="shared" si="15"/>
        <v>0</v>
      </c>
      <c r="AC18" s="201" t="str">
        <f t="shared" si="16"/>
        <v/>
      </c>
      <c r="AD18" s="217" t="b">
        <f t="shared" si="17"/>
        <v>0</v>
      </c>
      <c r="AE18" s="159">
        <f t="shared" si="18"/>
        <v>1</v>
      </c>
      <c r="AF18" s="109">
        <f>SUM($AE$8:AE18)*AE18</f>
        <v>3</v>
      </c>
      <c r="AG18" s="160">
        <f t="shared" si="19"/>
        <v>92</v>
      </c>
      <c r="AH18" s="201">
        <f t="shared" si="20"/>
        <v>92</v>
      </c>
      <c r="AI18" s="217">
        <f t="shared" si="21"/>
        <v>92</v>
      </c>
      <c r="AL18" s="182" t="str">
        <f t="shared" si="22"/>
        <v>109PILLOT</v>
      </c>
      <c r="AM18" s="182">
        <f t="shared" si="23"/>
        <v>109</v>
      </c>
    </row>
    <row r="19" spans="1:39" x14ac:dyDescent="0.25">
      <c r="A19" s="106">
        <v>4</v>
      </c>
      <c r="B19" s="157">
        <f t="shared" si="1"/>
        <v>1</v>
      </c>
      <c r="C19" s="105">
        <v>105</v>
      </c>
      <c r="D19" s="106" t="str">
        <f>IF(ISERROR(VLOOKUP(C19,FSGT2_Inscr!$F$7:$L$108,2,FALSE))=TRUE,VLOOKUP(C19,FSGT3_Inscr!$F$7:$K$103,2,FALSE),(VLOOKUP(C19,FSGT2_Inscr!$F$7:$L$108,2,FALSE)))</f>
        <v>GAUDILLIERE</v>
      </c>
      <c r="E19" s="106" t="str">
        <f>IF(ISERROR(VLOOKUP(C19,FSGT2_Inscr!$F$7:$L$108,3,FALSE))=TRUE,VLOOKUP(C19,FSGT3_Inscr!$F$7:$K$103,3,FALSE),(VLOOKUP(C19,FSGT2_Inscr!$F$7:$L$108,3,FALSE)))</f>
        <v>Alexis</v>
      </c>
      <c r="F19" s="106" t="str">
        <f>IF(ISERROR(VLOOKUP(C19,FSGT2_Inscr!$F$7:$L$108,4,FALSE))=TRUE,VLOOKUP(C19,FSGT3_Inscr!$F$7:$K$103,4,FALSE),(VLOOKUP(C19,FSGT2_Inscr!$F$7:$L$108,4,FALSE)))</f>
        <v>Joncy</v>
      </c>
      <c r="G19" s="106">
        <f>IF(ISERROR(VLOOKUP(C19,FSGT2_Inscr!$F$7:$L$108,5,FALSE))=TRUE,VLOOKUP(C19,FSGT3_Inscr!$F$7:$K$103,5,FALSE),(VLOOKUP(C19,FSGT2_Inscr!$F$7:$L$108,5,FALSE)))</f>
        <v>71</v>
      </c>
      <c r="H19" s="106">
        <f>IF(ISERROR(VLOOKUP(C19,FSGT2_Inscr!$F$7:$L$108,6,FALSE))=TRUE,VLOOKUP(C19,FSGT3_Inscr!$F$7:$K$103,6,FALSE),(VLOOKUP(C19,FSGT2_Inscr!$F$7:$L$108,6,FALSE)))</f>
        <v>2</v>
      </c>
      <c r="I19" s="196"/>
      <c r="J19" s="159">
        <f t="shared" si="2"/>
        <v>0</v>
      </c>
      <c r="K19" s="109">
        <f>SUM($J$8:J19)*J19</f>
        <v>0</v>
      </c>
      <c r="L19" s="160">
        <f t="shared" si="3"/>
        <v>0</v>
      </c>
      <c r="M19" s="201" t="str">
        <f t="shared" si="4"/>
        <v/>
      </c>
      <c r="N19" s="217" t="b">
        <f t="shared" si="5"/>
        <v>0</v>
      </c>
      <c r="O19" s="159">
        <f t="shared" si="6"/>
        <v>1</v>
      </c>
      <c r="P19" s="109">
        <f>SUM($O$8:O19)*O19</f>
        <v>4</v>
      </c>
      <c r="Q19" s="160">
        <f t="shared" si="7"/>
        <v>88</v>
      </c>
      <c r="R19" s="201">
        <f t="shared" si="8"/>
        <v>88</v>
      </c>
      <c r="S19" s="217">
        <f t="shared" si="9"/>
        <v>88</v>
      </c>
      <c r="T19" s="159">
        <f t="shared" si="10"/>
        <v>0</v>
      </c>
      <c r="U19" s="109">
        <f>SUM($T$8:T19)*T19</f>
        <v>0</v>
      </c>
      <c r="V19" s="160">
        <f t="shared" si="11"/>
        <v>0</v>
      </c>
      <c r="W19" s="201" t="str">
        <f t="shared" si="12"/>
        <v/>
      </c>
      <c r="X19" s="217" t="b">
        <f t="shared" si="13"/>
        <v>0</v>
      </c>
      <c r="Y19" s="141"/>
      <c r="Z19" s="159">
        <f t="shared" si="14"/>
        <v>0</v>
      </c>
      <c r="AA19" s="109">
        <f>SUM($Z$8:Z19)*Z19</f>
        <v>0</v>
      </c>
      <c r="AB19" s="160">
        <f t="shared" si="15"/>
        <v>0</v>
      </c>
      <c r="AC19" s="201" t="str">
        <f t="shared" si="16"/>
        <v/>
      </c>
      <c r="AD19" s="217" t="b">
        <f t="shared" si="17"/>
        <v>0</v>
      </c>
      <c r="AE19" s="159">
        <f t="shared" si="18"/>
        <v>1</v>
      </c>
      <c r="AF19" s="109">
        <f>SUM($AE$8:AE19)*AE19</f>
        <v>4</v>
      </c>
      <c r="AG19" s="160">
        <f t="shared" si="19"/>
        <v>88</v>
      </c>
      <c r="AH19" s="201">
        <f t="shared" si="20"/>
        <v>88</v>
      </c>
      <c r="AI19" s="217">
        <f t="shared" si="21"/>
        <v>88</v>
      </c>
      <c r="AL19" s="182" t="str">
        <f t="shared" ref="AL19:AL82" si="24">CONCATENATE(C19,D19)</f>
        <v>105GAUDILLIERE</v>
      </c>
      <c r="AM19" s="182">
        <f t="shared" si="23"/>
        <v>105</v>
      </c>
    </row>
    <row r="20" spans="1:39" x14ac:dyDescent="0.25">
      <c r="A20" s="106">
        <v>5</v>
      </c>
      <c r="B20" s="157">
        <f t="shared" si="1"/>
        <v>1</v>
      </c>
      <c r="C20" s="105">
        <v>107</v>
      </c>
      <c r="D20" s="106" t="str">
        <f>IF(ISERROR(VLOOKUP(C20,FSGT2_Inscr!$F$7:$L$108,2,FALSE))=TRUE,VLOOKUP(C20,FSGT3_Inscr!$F$7:$K$103,2,FALSE),(VLOOKUP(C20,FSGT2_Inscr!$F$7:$L$108,2,FALSE)))</f>
        <v>DUSSABLY</v>
      </c>
      <c r="E20" s="106" t="str">
        <f>IF(ISERROR(VLOOKUP(C20,FSGT2_Inscr!$F$7:$L$108,3,FALSE))=TRUE,VLOOKUP(C20,FSGT3_Inscr!$F$7:$K$103,3,FALSE),(VLOOKUP(C20,FSGT2_Inscr!$F$7:$L$108,3,FALSE)))</f>
        <v>Stéphane</v>
      </c>
      <c r="F20" s="106" t="str">
        <f>IF(ISERROR(VLOOKUP(C20,FSGT2_Inscr!$F$7:$L$108,4,FALSE))=TRUE,VLOOKUP(C20,FSGT3_Inscr!$F$7:$K$103,4,FALSE),(VLOOKUP(C20,FSGT2_Inscr!$F$7:$L$108,4,FALSE)))</f>
        <v>Charolles</v>
      </c>
      <c r="G20" s="106">
        <f>IF(ISERROR(VLOOKUP(C20,FSGT2_Inscr!$F$7:$L$108,5,FALSE))=TRUE,VLOOKUP(C20,FSGT3_Inscr!$F$7:$K$103,5,FALSE),(VLOOKUP(C20,FSGT2_Inscr!$F$7:$L$108,5,FALSE)))</f>
        <v>71</v>
      </c>
      <c r="H20" s="106">
        <f>IF(ISERROR(VLOOKUP(C20,FSGT2_Inscr!$F$7:$L$108,6,FALSE))=TRUE,VLOOKUP(C20,FSGT3_Inscr!$F$7:$K$103,6,FALSE),(VLOOKUP(C20,FSGT2_Inscr!$F$7:$L$108,6,FALSE)))</f>
        <v>2</v>
      </c>
      <c r="I20" s="196"/>
      <c r="J20" s="159">
        <f t="shared" si="2"/>
        <v>0</v>
      </c>
      <c r="K20" s="109">
        <f>SUM($J$8:J20)*J20</f>
        <v>0</v>
      </c>
      <c r="L20" s="160">
        <f t="shared" si="3"/>
        <v>0</v>
      </c>
      <c r="M20" s="201" t="str">
        <f t="shared" si="4"/>
        <v/>
      </c>
      <c r="N20" s="217" t="b">
        <f t="shared" si="5"/>
        <v>0</v>
      </c>
      <c r="O20" s="159">
        <f t="shared" si="6"/>
        <v>1</v>
      </c>
      <c r="P20" s="109">
        <f>SUM($O$8:O20)*O20</f>
        <v>5</v>
      </c>
      <c r="Q20" s="160">
        <f t="shared" si="7"/>
        <v>84</v>
      </c>
      <c r="R20" s="201">
        <f t="shared" si="8"/>
        <v>84</v>
      </c>
      <c r="S20" s="217">
        <f t="shared" si="9"/>
        <v>84</v>
      </c>
      <c r="T20" s="159">
        <f t="shared" si="10"/>
        <v>0</v>
      </c>
      <c r="U20" s="109">
        <f>SUM($T$8:T20)*T20</f>
        <v>0</v>
      </c>
      <c r="V20" s="160">
        <f t="shared" si="11"/>
        <v>0</v>
      </c>
      <c r="W20" s="201" t="str">
        <f t="shared" si="12"/>
        <v/>
      </c>
      <c r="X20" s="217" t="b">
        <f t="shared" si="13"/>
        <v>0</v>
      </c>
      <c r="Y20" s="141"/>
      <c r="Z20" s="159">
        <f t="shared" si="14"/>
        <v>0</v>
      </c>
      <c r="AA20" s="109">
        <f>SUM($Z$8:Z20)*Z20</f>
        <v>0</v>
      </c>
      <c r="AB20" s="160">
        <f t="shared" si="15"/>
        <v>0</v>
      </c>
      <c r="AC20" s="201" t="str">
        <f t="shared" si="16"/>
        <v/>
      </c>
      <c r="AD20" s="217" t="b">
        <f t="shared" si="17"/>
        <v>0</v>
      </c>
      <c r="AE20" s="159">
        <f t="shared" si="18"/>
        <v>1</v>
      </c>
      <c r="AF20" s="109">
        <f>SUM($AE$8:AE20)*AE20</f>
        <v>5</v>
      </c>
      <c r="AG20" s="160">
        <f t="shared" si="19"/>
        <v>84</v>
      </c>
      <c r="AH20" s="201">
        <f t="shared" si="20"/>
        <v>84</v>
      </c>
      <c r="AI20" s="217">
        <f t="shared" si="21"/>
        <v>84</v>
      </c>
      <c r="AL20" s="182" t="str">
        <f t="shared" si="24"/>
        <v>107DUSSABLY</v>
      </c>
      <c r="AM20" s="182">
        <f t="shared" si="23"/>
        <v>107</v>
      </c>
    </row>
    <row r="21" spans="1:39" x14ac:dyDescent="0.25">
      <c r="A21" s="106">
        <v>6</v>
      </c>
      <c r="B21" s="157">
        <f t="shared" si="1"/>
        <v>1</v>
      </c>
      <c r="C21" s="105">
        <v>101</v>
      </c>
      <c r="D21" s="106" t="str">
        <f>IF(ISERROR(VLOOKUP(C21,FSGT2_Inscr!$F$7:$L$108,2,FALSE))=TRUE,VLOOKUP(C21,FSGT3_Inscr!$F$7:$K$103,2,FALSE),(VLOOKUP(C21,FSGT2_Inscr!$F$7:$L$108,2,FALSE)))</f>
        <v>DEMORTIERE</v>
      </c>
      <c r="E21" s="106" t="str">
        <f>IF(ISERROR(VLOOKUP(C21,FSGT2_Inscr!$F$7:$L$108,3,FALSE))=TRUE,VLOOKUP(C21,FSGT3_Inscr!$F$7:$K$103,3,FALSE),(VLOOKUP(C21,FSGT2_Inscr!$F$7:$L$108,3,FALSE)))</f>
        <v>Rémy</v>
      </c>
      <c r="F21" s="106" t="str">
        <f>IF(ISERROR(VLOOKUP(C21,FSGT2_Inscr!$F$7:$L$108,4,FALSE))=TRUE,VLOOKUP(C21,FSGT3_Inscr!$F$7:$K$103,4,FALSE),(VLOOKUP(C21,FSGT2_Inscr!$F$7:$L$108,4,FALSE)))</f>
        <v>Buxy</v>
      </c>
      <c r="G21" s="106">
        <f>IF(ISERROR(VLOOKUP(C21,FSGT2_Inscr!$F$7:$L$108,5,FALSE))=TRUE,VLOOKUP(C21,FSGT3_Inscr!$F$7:$K$103,5,FALSE),(VLOOKUP(C21,FSGT2_Inscr!$F$7:$L$108,5,FALSE)))</f>
        <v>71</v>
      </c>
      <c r="H21" s="106">
        <f>IF(ISERROR(VLOOKUP(C21,FSGT2_Inscr!$F$7:$L$108,6,FALSE))=TRUE,VLOOKUP(C21,FSGT3_Inscr!$F$7:$K$103,6,FALSE),(VLOOKUP(C21,FSGT2_Inscr!$F$7:$L$108,6,FALSE)))</f>
        <v>2</v>
      </c>
      <c r="I21" s="196"/>
      <c r="J21" s="159">
        <f t="shared" si="2"/>
        <v>0</v>
      </c>
      <c r="K21" s="109">
        <f>SUM($J$8:J21)*J21</f>
        <v>0</v>
      </c>
      <c r="L21" s="160">
        <f t="shared" si="3"/>
        <v>0</v>
      </c>
      <c r="M21" s="201" t="str">
        <f t="shared" si="4"/>
        <v/>
      </c>
      <c r="N21" s="217" t="b">
        <f t="shared" si="5"/>
        <v>0</v>
      </c>
      <c r="O21" s="159">
        <f t="shared" si="6"/>
        <v>1</v>
      </c>
      <c r="P21" s="109">
        <f>SUM($O$8:O21)*O21</f>
        <v>6</v>
      </c>
      <c r="Q21" s="160">
        <f t="shared" si="7"/>
        <v>80</v>
      </c>
      <c r="R21" s="201">
        <f t="shared" si="8"/>
        <v>80</v>
      </c>
      <c r="S21" s="217">
        <f t="shared" si="9"/>
        <v>80</v>
      </c>
      <c r="T21" s="159">
        <f t="shared" si="10"/>
        <v>0</v>
      </c>
      <c r="U21" s="109">
        <f>SUM($T$8:T21)*T21</f>
        <v>0</v>
      </c>
      <c r="V21" s="160">
        <f t="shared" si="11"/>
        <v>0</v>
      </c>
      <c r="W21" s="201" t="str">
        <f t="shared" si="12"/>
        <v/>
      </c>
      <c r="X21" s="217" t="b">
        <f t="shared" si="13"/>
        <v>0</v>
      </c>
      <c r="Y21" s="141"/>
      <c r="Z21" s="159">
        <f t="shared" si="14"/>
        <v>0</v>
      </c>
      <c r="AA21" s="109">
        <f>SUM($Z$8:Z21)*Z21</f>
        <v>0</v>
      </c>
      <c r="AB21" s="160">
        <f t="shared" si="15"/>
        <v>0</v>
      </c>
      <c r="AC21" s="201" t="str">
        <f t="shared" si="16"/>
        <v/>
      </c>
      <c r="AD21" s="217" t="b">
        <f t="shared" si="17"/>
        <v>0</v>
      </c>
      <c r="AE21" s="159">
        <f t="shared" si="18"/>
        <v>1</v>
      </c>
      <c r="AF21" s="109">
        <f>SUM($AE$8:AE21)*AE21</f>
        <v>6</v>
      </c>
      <c r="AG21" s="160">
        <f t="shared" si="19"/>
        <v>80</v>
      </c>
      <c r="AH21" s="201">
        <f t="shared" si="20"/>
        <v>80</v>
      </c>
      <c r="AI21" s="217">
        <f t="shared" si="21"/>
        <v>80</v>
      </c>
      <c r="AL21" s="182" t="str">
        <f t="shared" si="24"/>
        <v>101DEMORTIERE</v>
      </c>
      <c r="AM21" s="182">
        <f t="shared" si="23"/>
        <v>101</v>
      </c>
    </row>
    <row r="22" spans="1:39" x14ac:dyDescent="0.25">
      <c r="A22" s="106">
        <v>7</v>
      </c>
      <c r="B22" s="157">
        <f t="shared" si="1"/>
        <v>1</v>
      </c>
      <c r="C22" s="105">
        <v>108</v>
      </c>
      <c r="D22" s="106" t="str">
        <f>IF(ISERROR(VLOOKUP(C22,FSGT2_Inscr!$F$7:$L$108,2,FALSE))=TRUE,VLOOKUP(C22,FSGT3_Inscr!$F$7:$K$103,2,FALSE),(VLOOKUP(C22,FSGT2_Inscr!$F$7:$L$108,2,FALSE)))</f>
        <v>GROS</v>
      </c>
      <c r="E22" s="106" t="str">
        <f>IF(ISERROR(VLOOKUP(C22,FSGT2_Inscr!$F$7:$L$108,3,FALSE))=TRUE,VLOOKUP(C22,FSGT3_Inscr!$F$7:$K$103,3,FALSE),(VLOOKUP(C22,FSGT2_Inscr!$F$7:$L$108,3,FALSE)))</f>
        <v>Philippe</v>
      </c>
      <c r="F22" s="106" t="str">
        <f>IF(ISERROR(VLOOKUP(C22,FSGT2_Inscr!$F$7:$L$108,4,FALSE))=TRUE,VLOOKUP(C22,FSGT3_Inscr!$F$7:$K$103,4,FALSE),(VLOOKUP(C22,FSGT2_Inscr!$F$7:$L$108,4,FALSE)))</f>
        <v>UV Chalon</v>
      </c>
      <c r="G22" s="106">
        <f>IF(ISERROR(VLOOKUP(C22,FSGT2_Inscr!$F$7:$L$108,5,FALSE))=TRUE,VLOOKUP(C22,FSGT3_Inscr!$F$7:$K$103,5,FALSE),(VLOOKUP(C22,FSGT2_Inscr!$F$7:$L$108,5,FALSE)))</f>
        <v>71</v>
      </c>
      <c r="H22" s="106">
        <f>IF(ISERROR(VLOOKUP(C22,FSGT2_Inscr!$F$7:$L$108,6,FALSE))=TRUE,VLOOKUP(C22,FSGT3_Inscr!$F$7:$K$103,6,FALSE),(VLOOKUP(C22,FSGT2_Inscr!$F$7:$L$108,6,FALSE)))</f>
        <v>2</v>
      </c>
      <c r="I22" s="196"/>
      <c r="J22" s="159">
        <f t="shared" si="2"/>
        <v>0</v>
      </c>
      <c r="K22" s="109">
        <f>SUM($J$8:J22)*J22</f>
        <v>0</v>
      </c>
      <c r="L22" s="160">
        <f t="shared" si="3"/>
        <v>0</v>
      </c>
      <c r="M22" s="201" t="str">
        <f t="shared" si="4"/>
        <v/>
      </c>
      <c r="N22" s="217" t="b">
        <f t="shared" si="5"/>
        <v>0</v>
      </c>
      <c r="O22" s="159">
        <f t="shared" si="6"/>
        <v>1</v>
      </c>
      <c r="P22" s="109">
        <f>SUM($O$8:O22)*O22</f>
        <v>7</v>
      </c>
      <c r="Q22" s="160">
        <f t="shared" si="7"/>
        <v>76</v>
      </c>
      <c r="R22" s="201">
        <f t="shared" si="8"/>
        <v>76</v>
      </c>
      <c r="S22" s="217">
        <f t="shared" si="9"/>
        <v>76</v>
      </c>
      <c r="T22" s="159">
        <f t="shared" si="10"/>
        <v>0</v>
      </c>
      <c r="U22" s="109">
        <f>SUM($T$8:T22)*T22</f>
        <v>0</v>
      </c>
      <c r="V22" s="160">
        <f t="shared" si="11"/>
        <v>0</v>
      </c>
      <c r="W22" s="201" t="str">
        <f t="shared" si="12"/>
        <v/>
      </c>
      <c r="X22" s="217" t="b">
        <f t="shared" si="13"/>
        <v>0</v>
      </c>
      <c r="Y22" s="141"/>
      <c r="Z22" s="159">
        <f t="shared" si="14"/>
        <v>0</v>
      </c>
      <c r="AA22" s="109">
        <f>SUM($Z$8:Z22)*Z22</f>
        <v>0</v>
      </c>
      <c r="AB22" s="160">
        <f t="shared" si="15"/>
        <v>0</v>
      </c>
      <c r="AC22" s="201" t="str">
        <f t="shared" si="16"/>
        <v/>
      </c>
      <c r="AD22" s="217" t="b">
        <f t="shared" si="17"/>
        <v>0</v>
      </c>
      <c r="AE22" s="159">
        <f t="shared" si="18"/>
        <v>1</v>
      </c>
      <c r="AF22" s="109">
        <f>SUM($AE$8:AE22)*AE22</f>
        <v>7</v>
      </c>
      <c r="AG22" s="160">
        <f t="shared" si="19"/>
        <v>76</v>
      </c>
      <c r="AH22" s="201">
        <f t="shared" si="20"/>
        <v>76</v>
      </c>
      <c r="AI22" s="217">
        <f t="shared" si="21"/>
        <v>76</v>
      </c>
      <c r="AL22" s="182" t="str">
        <f t="shared" si="24"/>
        <v>108GROS</v>
      </c>
      <c r="AM22" s="182">
        <f t="shared" si="23"/>
        <v>108</v>
      </c>
    </row>
    <row r="23" spans="1:39" x14ac:dyDescent="0.25">
      <c r="A23" s="106">
        <v>8</v>
      </c>
      <c r="B23" s="157">
        <f t="shared" si="1"/>
        <v>1</v>
      </c>
      <c r="C23" s="105">
        <v>117</v>
      </c>
      <c r="D23" s="106" t="str">
        <f>IF(ISERROR(VLOOKUP(C23,FSGT2_Inscr!$F$7:$L$108,2,FALSE))=TRUE,VLOOKUP(C23,FSGT3_Inscr!$F$7:$K$103,2,FALSE),(VLOOKUP(C23,FSGT2_Inscr!$F$7:$L$108,2,FALSE)))</f>
        <v>ROYER</v>
      </c>
      <c r="E23" s="106" t="str">
        <f>IF(ISERROR(VLOOKUP(C23,FSGT2_Inscr!$F$7:$L$108,3,FALSE))=TRUE,VLOOKUP(C23,FSGT3_Inscr!$F$7:$K$103,3,FALSE),(VLOOKUP(C23,FSGT2_Inscr!$F$7:$L$108,3,FALSE)))</f>
        <v>Clément</v>
      </c>
      <c r="F23" s="106" t="str">
        <f>IF(ISERROR(VLOOKUP(C23,FSGT2_Inscr!$F$7:$L$108,4,FALSE))=TRUE,VLOOKUP(C23,FSGT3_Inscr!$F$7:$K$103,4,FALSE),(VLOOKUP(C23,FSGT2_Inscr!$F$7:$L$108,4,FALSE)))</f>
        <v>St-Martin en Br.</v>
      </c>
      <c r="G23" s="106">
        <f>IF(ISERROR(VLOOKUP(C23,FSGT2_Inscr!$F$7:$L$108,5,FALSE))=TRUE,VLOOKUP(C23,FSGT3_Inscr!$F$7:$K$103,5,FALSE),(VLOOKUP(C23,FSGT2_Inscr!$F$7:$L$108,5,FALSE)))</f>
        <v>71</v>
      </c>
      <c r="H23" s="106">
        <f>IF(ISERROR(VLOOKUP(C23,FSGT2_Inscr!$F$7:$L$108,6,FALSE))=TRUE,VLOOKUP(C23,FSGT3_Inscr!$F$7:$K$103,6,FALSE),(VLOOKUP(C23,FSGT2_Inscr!$F$7:$L$108,6,FALSE)))</f>
        <v>2</v>
      </c>
      <c r="I23" s="196"/>
      <c r="J23" s="159">
        <f t="shared" si="2"/>
        <v>0</v>
      </c>
      <c r="K23" s="109">
        <f>SUM($J$8:J23)*J23</f>
        <v>0</v>
      </c>
      <c r="L23" s="160">
        <f t="shared" si="3"/>
        <v>0</v>
      </c>
      <c r="M23" s="201" t="str">
        <f t="shared" si="4"/>
        <v/>
      </c>
      <c r="N23" s="217" t="b">
        <f t="shared" si="5"/>
        <v>0</v>
      </c>
      <c r="O23" s="159">
        <f t="shared" si="6"/>
        <v>1</v>
      </c>
      <c r="P23" s="109">
        <f>SUM($O$8:O23)*O23</f>
        <v>8</v>
      </c>
      <c r="Q23" s="160">
        <f t="shared" si="7"/>
        <v>72</v>
      </c>
      <c r="R23" s="201">
        <f t="shared" si="8"/>
        <v>72</v>
      </c>
      <c r="S23" s="217">
        <f t="shared" si="9"/>
        <v>72</v>
      </c>
      <c r="T23" s="159">
        <f t="shared" si="10"/>
        <v>0</v>
      </c>
      <c r="U23" s="109">
        <f>SUM($T$8:T23)*T23</f>
        <v>0</v>
      </c>
      <c r="V23" s="160">
        <f t="shared" si="11"/>
        <v>0</v>
      </c>
      <c r="W23" s="201" t="str">
        <f t="shared" si="12"/>
        <v/>
      </c>
      <c r="X23" s="217" t="b">
        <f t="shared" si="13"/>
        <v>0</v>
      </c>
      <c r="Y23" s="141"/>
      <c r="Z23" s="159">
        <f t="shared" si="14"/>
        <v>0</v>
      </c>
      <c r="AA23" s="109">
        <f>SUM($Z$8:Z23)*Z23</f>
        <v>0</v>
      </c>
      <c r="AB23" s="160">
        <f t="shared" si="15"/>
        <v>0</v>
      </c>
      <c r="AC23" s="201" t="str">
        <f t="shared" si="16"/>
        <v/>
      </c>
      <c r="AD23" s="217" t="b">
        <f t="shared" si="17"/>
        <v>0</v>
      </c>
      <c r="AE23" s="159">
        <f t="shared" si="18"/>
        <v>1</v>
      </c>
      <c r="AF23" s="109">
        <f>SUM($AE$8:AE23)*AE23</f>
        <v>8</v>
      </c>
      <c r="AG23" s="160">
        <f t="shared" si="19"/>
        <v>72</v>
      </c>
      <c r="AH23" s="201">
        <f t="shared" si="20"/>
        <v>72</v>
      </c>
      <c r="AI23" s="217">
        <f t="shared" si="21"/>
        <v>72</v>
      </c>
      <c r="AL23" s="182" t="str">
        <f t="shared" si="24"/>
        <v>117ROYER</v>
      </c>
      <c r="AM23" s="182">
        <f t="shared" si="23"/>
        <v>117</v>
      </c>
    </row>
    <row r="24" spans="1:39" x14ac:dyDescent="0.25">
      <c r="A24" s="106">
        <v>17</v>
      </c>
      <c r="B24" s="157">
        <f t="shared" si="1"/>
        <v>1</v>
      </c>
      <c r="C24" s="105"/>
      <c r="D24" s="106">
        <f>IF(ISERROR(VLOOKUP(C24,FSGT2_Inscr!$F$7:$L$108,2,FALSE))=TRUE,VLOOKUP(C24,FSGT3_Inscr!$F$7:$K$103,2,FALSE),(VLOOKUP(C24,FSGT2_Inscr!$F$7:$L$108,2,FALSE)))</f>
        <v>0</v>
      </c>
      <c r="E24" s="106">
        <f>IF(ISERROR(VLOOKUP(C24,FSGT2_Inscr!$F$7:$L$108,3,FALSE))=TRUE,VLOOKUP(C24,FSGT3_Inscr!$F$7:$K$103,3,FALSE),(VLOOKUP(C24,FSGT2_Inscr!$F$7:$L$108,3,FALSE)))</f>
        <v>0</v>
      </c>
      <c r="F24" s="106">
        <f>IF(ISERROR(VLOOKUP(C24,FSGT2_Inscr!$F$7:$L$108,4,FALSE))=TRUE,VLOOKUP(C24,FSGT3_Inscr!$F$7:$K$103,4,FALSE),(VLOOKUP(C24,FSGT2_Inscr!$F$7:$L$108,4,FALSE)))</f>
        <v>0</v>
      </c>
      <c r="G24" s="106">
        <f>IF(ISERROR(VLOOKUP(C24,FSGT2_Inscr!$F$7:$L$108,5,FALSE))=TRUE,VLOOKUP(C24,FSGT3_Inscr!$F$7:$K$103,5,FALSE),(VLOOKUP(C24,FSGT2_Inscr!$F$7:$L$108,5,FALSE)))</f>
        <v>0</v>
      </c>
      <c r="H24" s="106">
        <f>IF(ISERROR(VLOOKUP(C24,FSGT2_Inscr!$F$7:$L$108,6,FALSE))=TRUE,VLOOKUP(C24,FSGT3_Inscr!$F$7:$K$103,6,FALSE),(VLOOKUP(C24,FSGT2_Inscr!$F$7:$L$108,6,FALSE)))</f>
        <v>0</v>
      </c>
      <c r="I24" s="196"/>
      <c r="J24" s="159">
        <f t="shared" si="2"/>
        <v>0</v>
      </c>
      <c r="K24" s="109">
        <f>SUM($J$8:J24)*J24</f>
        <v>0</v>
      </c>
      <c r="L24" s="160">
        <f t="shared" si="3"/>
        <v>0</v>
      </c>
      <c r="M24" s="201" t="str">
        <f t="shared" si="4"/>
        <v/>
      </c>
      <c r="N24" s="217" t="b">
        <f t="shared" si="5"/>
        <v>0</v>
      </c>
      <c r="O24" s="159">
        <f t="shared" si="6"/>
        <v>0</v>
      </c>
      <c r="P24" s="109">
        <f>SUM($O$8:O24)*O24</f>
        <v>0</v>
      </c>
      <c r="Q24" s="160">
        <f t="shared" si="7"/>
        <v>0</v>
      </c>
      <c r="R24" s="201" t="str">
        <f t="shared" si="8"/>
        <v/>
      </c>
      <c r="S24" s="217" t="b">
        <f t="shared" si="9"/>
        <v>0</v>
      </c>
      <c r="T24" s="159">
        <f t="shared" si="10"/>
        <v>0</v>
      </c>
      <c r="U24" s="109">
        <f>SUM($T$8:T24)*T24</f>
        <v>0</v>
      </c>
      <c r="V24" s="160">
        <f t="shared" si="11"/>
        <v>0</v>
      </c>
      <c r="W24" s="201" t="str">
        <f t="shared" si="12"/>
        <v/>
      </c>
      <c r="X24" s="217" t="b">
        <f t="shared" si="13"/>
        <v>0</v>
      </c>
      <c r="Y24" s="141"/>
      <c r="Z24" s="159">
        <f t="shared" si="14"/>
        <v>0</v>
      </c>
      <c r="AA24" s="109">
        <f>SUM($Z$8:Z24)*Z24</f>
        <v>0</v>
      </c>
      <c r="AB24" s="160">
        <f t="shared" si="15"/>
        <v>0</v>
      </c>
      <c r="AC24" s="201" t="str">
        <f t="shared" si="16"/>
        <v/>
      </c>
      <c r="AD24" s="217" t="b">
        <f t="shared" si="17"/>
        <v>0</v>
      </c>
      <c r="AE24" s="159">
        <f t="shared" si="18"/>
        <v>0</v>
      </c>
      <c r="AF24" s="109">
        <f>SUM($AE$8:AE24)*AE24</f>
        <v>0</v>
      </c>
      <c r="AG24" s="160">
        <f t="shared" si="19"/>
        <v>0</v>
      </c>
      <c r="AH24" s="201" t="str">
        <f t="shared" si="20"/>
        <v/>
      </c>
      <c r="AI24" s="217" t="b">
        <f t="shared" si="21"/>
        <v>0</v>
      </c>
      <c r="AL24" s="182" t="str">
        <f t="shared" si="24"/>
        <v>0</v>
      </c>
      <c r="AM24" s="182">
        <f t="shared" si="23"/>
        <v>0</v>
      </c>
    </row>
    <row r="25" spans="1:39" x14ac:dyDescent="0.25">
      <c r="A25" s="106">
        <v>18</v>
      </c>
      <c r="B25" s="157">
        <f t="shared" si="1"/>
        <v>1</v>
      </c>
      <c r="C25" s="105"/>
      <c r="D25" s="106">
        <f>IF(ISERROR(VLOOKUP(C25,FSGT2_Inscr!$F$7:$L$108,2,FALSE))=TRUE,VLOOKUP(C25,FSGT3_Inscr!$F$7:$K$103,2,FALSE),(VLOOKUP(C25,FSGT2_Inscr!$F$7:$L$108,2,FALSE)))</f>
        <v>0</v>
      </c>
      <c r="E25" s="106">
        <f>IF(ISERROR(VLOOKUP(C25,FSGT2_Inscr!$F$7:$L$108,3,FALSE))=TRUE,VLOOKUP(C25,FSGT3_Inscr!$F$7:$K$103,3,FALSE),(VLOOKUP(C25,FSGT2_Inscr!$F$7:$L$108,3,FALSE)))</f>
        <v>0</v>
      </c>
      <c r="F25" s="106">
        <f>IF(ISERROR(VLOOKUP(C25,FSGT2_Inscr!$F$7:$L$108,4,FALSE))=TRUE,VLOOKUP(C25,FSGT3_Inscr!$F$7:$K$103,4,FALSE),(VLOOKUP(C25,FSGT2_Inscr!$F$7:$L$108,4,FALSE)))</f>
        <v>0</v>
      </c>
      <c r="G25" s="106">
        <f>IF(ISERROR(VLOOKUP(C25,FSGT2_Inscr!$F$7:$L$108,5,FALSE))=TRUE,VLOOKUP(C25,FSGT3_Inscr!$F$7:$K$103,5,FALSE),(VLOOKUP(C25,FSGT2_Inscr!$F$7:$L$108,5,FALSE)))</f>
        <v>0</v>
      </c>
      <c r="H25" s="106">
        <f>IF(ISERROR(VLOOKUP(C25,FSGT2_Inscr!$F$7:$L$108,6,FALSE))=TRUE,VLOOKUP(C25,FSGT3_Inscr!$F$7:$K$103,6,FALSE),(VLOOKUP(C25,FSGT2_Inscr!$F$7:$L$108,6,FALSE)))</f>
        <v>0</v>
      </c>
      <c r="I25" s="196"/>
      <c r="J25" s="159">
        <f t="shared" si="2"/>
        <v>0</v>
      </c>
      <c r="K25" s="109">
        <f>SUM($J$8:J25)*J25</f>
        <v>0</v>
      </c>
      <c r="L25" s="160">
        <f t="shared" si="3"/>
        <v>0</v>
      </c>
      <c r="M25" s="201" t="str">
        <f t="shared" si="4"/>
        <v/>
      </c>
      <c r="N25" s="217" t="b">
        <f t="shared" si="5"/>
        <v>0</v>
      </c>
      <c r="O25" s="159">
        <f t="shared" si="6"/>
        <v>0</v>
      </c>
      <c r="P25" s="109">
        <f>SUM($O$8:O25)*O25</f>
        <v>0</v>
      </c>
      <c r="Q25" s="160">
        <f t="shared" si="7"/>
        <v>0</v>
      </c>
      <c r="R25" s="201" t="str">
        <f t="shared" si="8"/>
        <v/>
      </c>
      <c r="S25" s="217" t="b">
        <f t="shared" si="9"/>
        <v>0</v>
      </c>
      <c r="T25" s="159">
        <f t="shared" si="10"/>
        <v>0</v>
      </c>
      <c r="U25" s="109">
        <f>SUM($T$8:T25)*T25</f>
        <v>0</v>
      </c>
      <c r="V25" s="160">
        <f t="shared" si="11"/>
        <v>0</v>
      </c>
      <c r="W25" s="201" t="str">
        <f t="shared" si="12"/>
        <v/>
      </c>
      <c r="X25" s="217" t="b">
        <f t="shared" si="13"/>
        <v>0</v>
      </c>
      <c r="Y25" s="141"/>
      <c r="Z25" s="159">
        <f t="shared" si="14"/>
        <v>0</v>
      </c>
      <c r="AA25" s="109">
        <f>SUM($Z$8:Z25)*Z25</f>
        <v>0</v>
      </c>
      <c r="AB25" s="160">
        <f t="shared" si="15"/>
        <v>0</v>
      </c>
      <c r="AC25" s="201" t="str">
        <f t="shared" si="16"/>
        <v/>
      </c>
      <c r="AD25" s="217" t="b">
        <f t="shared" si="17"/>
        <v>0</v>
      </c>
      <c r="AE25" s="159">
        <f t="shared" si="18"/>
        <v>0</v>
      </c>
      <c r="AF25" s="109">
        <f>SUM($AE$8:AE25)*AE25</f>
        <v>0</v>
      </c>
      <c r="AG25" s="160">
        <f t="shared" si="19"/>
        <v>0</v>
      </c>
      <c r="AH25" s="201" t="str">
        <f t="shared" si="20"/>
        <v/>
      </c>
      <c r="AI25" s="217" t="b">
        <f t="shared" si="21"/>
        <v>0</v>
      </c>
      <c r="AL25" s="182" t="str">
        <f t="shared" si="24"/>
        <v>0</v>
      </c>
      <c r="AM25" s="182">
        <f t="shared" si="23"/>
        <v>0</v>
      </c>
    </row>
    <row r="26" spans="1:39" x14ac:dyDescent="0.25">
      <c r="A26" s="106">
        <v>19</v>
      </c>
      <c r="B26" s="157">
        <f t="shared" si="1"/>
        <v>1</v>
      </c>
      <c r="C26" s="105"/>
      <c r="D26" s="106">
        <f>IF(ISERROR(VLOOKUP(C26,FSGT2_Inscr!$F$7:$L$108,2,FALSE))=TRUE,VLOOKUP(C26,FSGT3_Inscr!$F$7:$K$103,2,FALSE),(VLOOKUP(C26,FSGT2_Inscr!$F$7:$L$108,2,FALSE)))</f>
        <v>0</v>
      </c>
      <c r="E26" s="106">
        <f>IF(ISERROR(VLOOKUP(C26,FSGT2_Inscr!$F$7:$L$108,3,FALSE))=TRUE,VLOOKUP(C26,FSGT3_Inscr!$F$7:$K$103,3,FALSE),(VLOOKUP(C26,FSGT2_Inscr!$F$7:$L$108,3,FALSE)))</f>
        <v>0</v>
      </c>
      <c r="F26" s="106">
        <f>IF(ISERROR(VLOOKUP(C26,FSGT2_Inscr!$F$7:$L$108,4,FALSE))=TRUE,VLOOKUP(C26,FSGT3_Inscr!$F$7:$K$103,4,FALSE),(VLOOKUP(C26,FSGT2_Inscr!$F$7:$L$108,4,FALSE)))</f>
        <v>0</v>
      </c>
      <c r="G26" s="106">
        <f>IF(ISERROR(VLOOKUP(C26,FSGT2_Inscr!$F$7:$L$108,5,FALSE))=TRUE,VLOOKUP(C26,FSGT3_Inscr!$F$7:$K$103,5,FALSE),(VLOOKUP(C26,FSGT2_Inscr!$F$7:$L$108,5,FALSE)))</f>
        <v>0</v>
      </c>
      <c r="H26" s="106">
        <f>IF(ISERROR(VLOOKUP(C26,FSGT2_Inscr!$F$7:$L$108,6,FALSE))=TRUE,VLOOKUP(C26,FSGT3_Inscr!$F$7:$K$103,6,FALSE),(VLOOKUP(C26,FSGT2_Inscr!$F$7:$L$108,6,FALSE)))</f>
        <v>0</v>
      </c>
      <c r="I26" s="196"/>
      <c r="J26" s="159">
        <f t="shared" si="2"/>
        <v>0</v>
      </c>
      <c r="K26" s="109">
        <f>SUM($J$8:J26)*J26</f>
        <v>0</v>
      </c>
      <c r="L26" s="160">
        <f t="shared" si="3"/>
        <v>0</v>
      </c>
      <c r="M26" s="201" t="str">
        <f t="shared" si="4"/>
        <v/>
      </c>
      <c r="N26" s="217" t="b">
        <f t="shared" si="5"/>
        <v>0</v>
      </c>
      <c r="O26" s="159">
        <f t="shared" si="6"/>
        <v>0</v>
      </c>
      <c r="P26" s="109">
        <f>SUM($O$8:O26)*O26</f>
        <v>0</v>
      </c>
      <c r="Q26" s="160">
        <f t="shared" si="7"/>
        <v>0</v>
      </c>
      <c r="R26" s="201" t="str">
        <f t="shared" si="8"/>
        <v/>
      </c>
      <c r="S26" s="217" t="b">
        <f t="shared" si="9"/>
        <v>0</v>
      </c>
      <c r="T26" s="159">
        <f t="shared" si="10"/>
        <v>0</v>
      </c>
      <c r="U26" s="109">
        <f>SUM($T$8:T26)*T26</f>
        <v>0</v>
      </c>
      <c r="V26" s="160">
        <f t="shared" si="11"/>
        <v>0</v>
      </c>
      <c r="W26" s="201" t="str">
        <f t="shared" si="12"/>
        <v/>
      </c>
      <c r="X26" s="217" t="b">
        <f t="shared" si="13"/>
        <v>0</v>
      </c>
      <c r="Y26" s="141"/>
      <c r="Z26" s="159">
        <f t="shared" si="14"/>
        <v>0</v>
      </c>
      <c r="AA26" s="109">
        <f>SUM($Z$8:Z26)*Z26</f>
        <v>0</v>
      </c>
      <c r="AB26" s="160">
        <f t="shared" si="15"/>
        <v>0</v>
      </c>
      <c r="AC26" s="201" t="str">
        <f t="shared" si="16"/>
        <v/>
      </c>
      <c r="AD26" s="217" t="b">
        <f t="shared" si="17"/>
        <v>0</v>
      </c>
      <c r="AE26" s="159">
        <f t="shared" si="18"/>
        <v>0</v>
      </c>
      <c r="AF26" s="109">
        <f>SUM($AE$8:AE26)*AE26</f>
        <v>0</v>
      </c>
      <c r="AG26" s="160">
        <f t="shared" si="19"/>
        <v>0</v>
      </c>
      <c r="AH26" s="201" t="str">
        <f t="shared" si="20"/>
        <v/>
      </c>
      <c r="AI26" s="217" t="b">
        <f t="shared" si="21"/>
        <v>0</v>
      </c>
      <c r="AL26" s="182" t="str">
        <f t="shared" si="24"/>
        <v>0</v>
      </c>
      <c r="AM26" s="182">
        <f t="shared" si="23"/>
        <v>0</v>
      </c>
    </row>
    <row r="27" spans="1:39" x14ac:dyDescent="0.25">
      <c r="A27" s="106">
        <v>20</v>
      </c>
      <c r="B27" s="157">
        <f t="shared" si="1"/>
        <v>1</v>
      </c>
      <c r="C27" s="105"/>
      <c r="D27" s="106">
        <f>IF(ISERROR(VLOOKUP(C27,FSGT2_Inscr!$F$7:$L$108,2,FALSE))=TRUE,VLOOKUP(C27,FSGT3_Inscr!$F$7:$K$103,2,FALSE),(VLOOKUP(C27,FSGT2_Inscr!$F$7:$L$108,2,FALSE)))</f>
        <v>0</v>
      </c>
      <c r="E27" s="106">
        <f>IF(ISERROR(VLOOKUP(C27,FSGT2_Inscr!$F$7:$L$108,3,FALSE))=TRUE,VLOOKUP(C27,FSGT3_Inscr!$F$7:$K$103,3,FALSE),(VLOOKUP(C27,FSGT2_Inscr!$F$7:$L$108,3,FALSE)))</f>
        <v>0</v>
      </c>
      <c r="F27" s="106">
        <f>IF(ISERROR(VLOOKUP(C27,FSGT2_Inscr!$F$7:$L$108,4,FALSE))=TRUE,VLOOKUP(C27,FSGT3_Inscr!$F$7:$K$103,4,FALSE),(VLOOKUP(C27,FSGT2_Inscr!$F$7:$L$108,4,FALSE)))</f>
        <v>0</v>
      </c>
      <c r="G27" s="106">
        <f>IF(ISERROR(VLOOKUP(C27,FSGT2_Inscr!$F$7:$L$108,5,FALSE))=TRUE,VLOOKUP(C27,FSGT3_Inscr!$F$7:$K$103,5,FALSE),(VLOOKUP(C27,FSGT2_Inscr!$F$7:$L$108,5,FALSE)))</f>
        <v>0</v>
      </c>
      <c r="H27" s="106">
        <f>IF(ISERROR(VLOOKUP(C27,FSGT2_Inscr!$F$7:$L$108,6,FALSE))=TRUE,VLOOKUP(C27,FSGT3_Inscr!$F$7:$K$103,6,FALSE),(VLOOKUP(C27,FSGT2_Inscr!$F$7:$L$108,6,FALSE)))</f>
        <v>0</v>
      </c>
      <c r="I27" s="196"/>
      <c r="J27" s="159">
        <f t="shared" si="2"/>
        <v>0</v>
      </c>
      <c r="K27" s="109">
        <f>SUM($J$8:J27)*J27</f>
        <v>0</v>
      </c>
      <c r="L27" s="160">
        <f t="shared" si="3"/>
        <v>0</v>
      </c>
      <c r="M27" s="201" t="str">
        <f t="shared" si="4"/>
        <v/>
      </c>
      <c r="N27" s="217" t="b">
        <f t="shared" si="5"/>
        <v>0</v>
      </c>
      <c r="O27" s="159">
        <f t="shared" si="6"/>
        <v>0</v>
      </c>
      <c r="P27" s="109">
        <f>SUM($O$8:O27)*O27</f>
        <v>0</v>
      </c>
      <c r="Q27" s="160">
        <f t="shared" si="7"/>
        <v>0</v>
      </c>
      <c r="R27" s="201" t="str">
        <f t="shared" si="8"/>
        <v/>
      </c>
      <c r="S27" s="217" t="b">
        <f t="shared" si="9"/>
        <v>0</v>
      </c>
      <c r="T27" s="159">
        <f t="shared" si="10"/>
        <v>0</v>
      </c>
      <c r="U27" s="109">
        <f>SUM($T$8:T27)*T27</f>
        <v>0</v>
      </c>
      <c r="V27" s="160">
        <f t="shared" si="11"/>
        <v>0</v>
      </c>
      <c r="W27" s="201" t="str">
        <f t="shared" si="12"/>
        <v/>
      </c>
      <c r="X27" s="217" t="b">
        <f t="shared" si="13"/>
        <v>0</v>
      </c>
      <c r="Y27" s="141"/>
      <c r="Z27" s="159">
        <f t="shared" si="14"/>
        <v>0</v>
      </c>
      <c r="AA27" s="109">
        <f>SUM($Z$8:Z27)*Z27</f>
        <v>0</v>
      </c>
      <c r="AB27" s="160">
        <f t="shared" si="15"/>
        <v>0</v>
      </c>
      <c r="AC27" s="201" t="str">
        <f t="shared" si="16"/>
        <v/>
      </c>
      <c r="AD27" s="217" t="b">
        <f t="shared" si="17"/>
        <v>0</v>
      </c>
      <c r="AE27" s="159">
        <f t="shared" si="18"/>
        <v>0</v>
      </c>
      <c r="AF27" s="109">
        <f>SUM($AE$8:AE27)*AE27</f>
        <v>0</v>
      </c>
      <c r="AG27" s="160">
        <f t="shared" si="19"/>
        <v>0</v>
      </c>
      <c r="AH27" s="201" t="str">
        <f t="shared" si="20"/>
        <v/>
      </c>
      <c r="AI27" s="217" t="b">
        <f t="shared" si="21"/>
        <v>0</v>
      </c>
      <c r="AL27" s="182" t="str">
        <f t="shared" si="24"/>
        <v>0</v>
      </c>
      <c r="AM27" s="182">
        <f t="shared" si="23"/>
        <v>0</v>
      </c>
    </row>
    <row r="28" spans="1:39" x14ac:dyDescent="0.25">
      <c r="A28" s="106">
        <v>21</v>
      </c>
      <c r="B28" s="157">
        <f t="shared" si="1"/>
        <v>1</v>
      </c>
      <c r="C28" s="105"/>
      <c r="D28" s="106">
        <f>IF(ISERROR(VLOOKUP(C28,FSGT2_Inscr!$F$7:$L$108,2,FALSE))=TRUE,VLOOKUP(C28,FSGT3_Inscr!$F$7:$K$103,2,FALSE),(VLOOKUP(C28,FSGT2_Inscr!$F$7:$L$108,2,FALSE)))</f>
        <v>0</v>
      </c>
      <c r="E28" s="106">
        <f>IF(ISERROR(VLOOKUP(C28,FSGT2_Inscr!$F$7:$L$108,3,FALSE))=TRUE,VLOOKUP(C28,FSGT3_Inscr!$F$7:$K$103,3,FALSE),(VLOOKUP(C28,FSGT2_Inscr!$F$7:$L$108,3,FALSE)))</f>
        <v>0</v>
      </c>
      <c r="F28" s="106">
        <f>IF(ISERROR(VLOOKUP(C28,FSGT2_Inscr!$F$7:$L$108,4,FALSE))=TRUE,VLOOKUP(C28,FSGT3_Inscr!$F$7:$K$103,4,FALSE),(VLOOKUP(C28,FSGT2_Inscr!$F$7:$L$108,4,FALSE)))</f>
        <v>0</v>
      </c>
      <c r="G28" s="106">
        <f>IF(ISERROR(VLOOKUP(C28,FSGT2_Inscr!$F$7:$L$108,5,FALSE))=TRUE,VLOOKUP(C28,FSGT3_Inscr!$F$7:$K$103,5,FALSE),(VLOOKUP(C28,FSGT2_Inscr!$F$7:$L$108,5,FALSE)))</f>
        <v>0</v>
      </c>
      <c r="H28" s="106">
        <f>IF(ISERROR(VLOOKUP(C28,FSGT2_Inscr!$F$7:$L$108,6,FALSE))=TRUE,VLOOKUP(C28,FSGT3_Inscr!$F$7:$K$103,6,FALSE),(VLOOKUP(C28,FSGT2_Inscr!$F$7:$L$108,6,FALSE)))</f>
        <v>0</v>
      </c>
      <c r="I28" s="196"/>
      <c r="J28" s="159">
        <f t="shared" si="2"/>
        <v>0</v>
      </c>
      <c r="K28" s="109">
        <f>SUM($J$8:J28)*J28</f>
        <v>0</v>
      </c>
      <c r="L28" s="160">
        <f t="shared" si="3"/>
        <v>0</v>
      </c>
      <c r="M28" s="201" t="str">
        <f t="shared" si="4"/>
        <v/>
      </c>
      <c r="N28" s="217" t="b">
        <f t="shared" si="5"/>
        <v>0</v>
      </c>
      <c r="O28" s="159">
        <f t="shared" si="6"/>
        <v>0</v>
      </c>
      <c r="P28" s="109">
        <f>SUM($O$8:O28)*O28</f>
        <v>0</v>
      </c>
      <c r="Q28" s="160">
        <f t="shared" si="7"/>
        <v>0</v>
      </c>
      <c r="R28" s="201" t="str">
        <f t="shared" si="8"/>
        <v/>
      </c>
      <c r="S28" s="217" t="b">
        <f t="shared" si="9"/>
        <v>0</v>
      </c>
      <c r="T28" s="159">
        <f t="shared" si="10"/>
        <v>0</v>
      </c>
      <c r="U28" s="109">
        <f>SUM($T$8:T28)*T28</f>
        <v>0</v>
      </c>
      <c r="V28" s="160">
        <f t="shared" si="11"/>
        <v>0</v>
      </c>
      <c r="W28" s="201" t="str">
        <f t="shared" si="12"/>
        <v/>
      </c>
      <c r="X28" s="217" t="b">
        <f t="shared" si="13"/>
        <v>0</v>
      </c>
      <c r="Y28" s="141"/>
      <c r="Z28" s="159">
        <f t="shared" si="14"/>
        <v>0</v>
      </c>
      <c r="AA28" s="109">
        <f>SUM($Z$8:Z28)*Z28</f>
        <v>0</v>
      </c>
      <c r="AB28" s="160">
        <f t="shared" si="15"/>
        <v>0</v>
      </c>
      <c r="AC28" s="201" t="str">
        <f t="shared" si="16"/>
        <v/>
      </c>
      <c r="AD28" s="217" t="b">
        <f t="shared" si="17"/>
        <v>0</v>
      </c>
      <c r="AE28" s="159">
        <f t="shared" si="18"/>
        <v>0</v>
      </c>
      <c r="AF28" s="109">
        <f>SUM($AE$8:AE28)*AE28</f>
        <v>0</v>
      </c>
      <c r="AG28" s="160">
        <f t="shared" si="19"/>
        <v>0</v>
      </c>
      <c r="AH28" s="201" t="str">
        <f t="shared" si="20"/>
        <v/>
      </c>
      <c r="AI28" s="217" t="b">
        <f t="shared" si="21"/>
        <v>0</v>
      </c>
      <c r="AL28" s="182" t="str">
        <f t="shared" si="24"/>
        <v>0</v>
      </c>
      <c r="AM28" s="182">
        <f t="shared" si="23"/>
        <v>0</v>
      </c>
    </row>
    <row r="29" spans="1:39" x14ac:dyDescent="0.25">
      <c r="A29" s="106">
        <v>22</v>
      </c>
      <c r="B29" s="157">
        <f t="shared" si="1"/>
        <v>1</v>
      </c>
      <c r="C29" s="105"/>
      <c r="D29" s="106">
        <f>IF(ISERROR(VLOOKUP(C29,FSGT2_Inscr!$F$7:$L$108,2,FALSE))=TRUE,VLOOKUP(C29,FSGT3_Inscr!$F$7:$K$103,2,FALSE),(VLOOKUP(C29,FSGT2_Inscr!$F$7:$L$108,2,FALSE)))</f>
        <v>0</v>
      </c>
      <c r="E29" s="106">
        <f>IF(ISERROR(VLOOKUP(C29,FSGT2_Inscr!$F$7:$L$108,3,FALSE))=TRUE,VLOOKUP(C29,FSGT3_Inscr!$F$7:$K$103,3,FALSE),(VLOOKUP(C29,FSGT2_Inscr!$F$7:$L$108,3,FALSE)))</f>
        <v>0</v>
      </c>
      <c r="F29" s="106">
        <f>IF(ISERROR(VLOOKUP(C29,FSGT2_Inscr!$F$7:$L$108,4,FALSE))=TRUE,VLOOKUP(C29,FSGT3_Inscr!$F$7:$K$103,4,FALSE),(VLOOKUP(C29,FSGT2_Inscr!$F$7:$L$108,4,FALSE)))</f>
        <v>0</v>
      </c>
      <c r="G29" s="106">
        <f>IF(ISERROR(VLOOKUP(C29,FSGT2_Inscr!$F$7:$L$108,5,FALSE))=TRUE,VLOOKUP(C29,FSGT3_Inscr!$F$7:$K$103,5,FALSE),(VLOOKUP(C29,FSGT2_Inscr!$F$7:$L$108,5,FALSE)))</f>
        <v>0</v>
      </c>
      <c r="H29" s="106">
        <f>IF(ISERROR(VLOOKUP(C29,FSGT2_Inscr!$F$7:$L$108,6,FALSE))=TRUE,VLOOKUP(C29,FSGT3_Inscr!$F$7:$K$103,6,FALSE),(VLOOKUP(C29,FSGT2_Inscr!$F$7:$L$108,6,FALSE)))</f>
        <v>0</v>
      </c>
      <c r="I29" s="196"/>
      <c r="J29" s="159">
        <f t="shared" si="2"/>
        <v>0</v>
      </c>
      <c r="K29" s="109">
        <f>SUM($J$8:J29)*J29</f>
        <v>0</v>
      </c>
      <c r="L29" s="160">
        <f t="shared" si="3"/>
        <v>0</v>
      </c>
      <c r="M29" s="201" t="str">
        <f t="shared" si="4"/>
        <v/>
      </c>
      <c r="N29" s="217" t="b">
        <f t="shared" si="5"/>
        <v>0</v>
      </c>
      <c r="O29" s="159">
        <f t="shared" si="6"/>
        <v>0</v>
      </c>
      <c r="P29" s="109">
        <f>SUM($O$8:O29)*O29</f>
        <v>0</v>
      </c>
      <c r="Q29" s="160">
        <f t="shared" si="7"/>
        <v>0</v>
      </c>
      <c r="R29" s="201" t="str">
        <f t="shared" si="8"/>
        <v/>
      </c>
      <c r="S29" s="217" t="b">
        <f t="shared" si="9"/>
        <v>0</v>
      </c>
      <c r="T29" s="159">
        <f t="shared" si="10"/>
        <v>0</v>
      </c>
      <c r="U29" s="109">
        <f>SUM($T$8:T29)*T29</f>
        <v>0</v>
      </c>
      <c r="V29" s="160">
        <f t="shared" si="11"/>
        <v>0</v>
      </c>
      <c r="W29" s="201" t="str">
        <f t="shared" si="12"/>
        <v/>
      </c>
      <c r="X29" s="217" t="b">
        <f t="shared" si="13"/>
        <v>0</v>
      </c>
      <c r="Y29" s="141"/>
      <c r="Z29" s="159">
        <f t="shared" si="14"/>
        <v>0</v>
      </c>
      <c r="AA29" s="109">
        <f>SUM($Z$8:Z29)*Z29</f>
        <v>0</v>
      </c>
      <c r="AB29" s="160">
        <f t="shared" si="15"/>
        <v>0</v>
      </c>
      <c r="AC29" s="201" t="str">
        <f t="shared" si="16"/>
        <v/>
      </c>
      <c r="AD29" s="217" t="b">
        <f t="shared" si="17"/>
        <v>0</v>
      </c>
      <c r="AE29" s="159">
        <f t="shared" si="18"/>
        <v>0</v>
      </c>
      <c r="AF29" s="109">
        <f>SUM($AE$8:AE29)*AE29</f>
        <v>0</v>
      </c>
      <c r="AG29" s="160">
        <f t="shared" si="19"/>
        <v>0</v>
      </c>
      <c r="AH29" s="201" t="str">
        <f t="shared" si="20"/>
        <v/>
      </c>
      <c r="AI29" s="217" t="b">
        <f t="shared" si="21"/>
        <v>0</v>
      </c>
      <c r="AL29" s="182" t="str">
        <f t="shared" si="24"/>
        <v>0</v>
      </c>
      <c r="AM29" s="182">
        <f t="shared" si="23"/>
        <v>0</v>
      </c>
    </row>
    <row r="30" spans="1:39" x14ac:dyDescent="0.25">
      <c r="A30" s="106">
        <v>23</v>
      </c>
      <c r="B30" s="157">
        <f t="shared" si="1"/>
        <v>1</v>
      </c>
      <c r="C30" s="105"/>
      <c r="D30" s="106">
        <f>IF(ISERROR(VLOOKUP(C30,FSGT2_Inscr!$F$7:$L$108,2,FALSE))=TRUE,VLOOKUP(C30,FSGT3_Inscr!$F$7:$K$103,2,FALSE),(VLOOKUP(C30,FSGT2_Inscr!$F$7:$L$108,2,FALSE)))</f>
        <v>0</v>
      </c>
      <c r="E30" s="106">
        <f>IF(ISERROR(VLOOKUP(C30,FSGT2_Inscr!$F$7:$L$108,3,FALSE))=TRUE,VLOOKUP(C30,FSGT3_Inscr!$F$7:$K$103,3,FALSE),(VLOOKUP(C30,FSGT2_Inscr!$F$7:$L$108,3,FALSE)))</f>
        <v>0</v>
      </c>
      <c r="F30" s="106">
        <f>IF(ISERROR(VLOOKUP(C30,FSGT2_Inscr!$F$7:$L$108,4,FALSE))=TRUE,VLOOKUP(C30,FSGT3_Inscr!$F$7:$K$103,4,FALSE),(VLOOKUP(C30,FSGT2_Inscr!$F$7:$L$108,4,FALSE)))</f>
        <v>0</v>
      </c>
      <c r="G30" s="106">
        <f>IF(ISERROR(VLOOKUP(C30,FSGT2_Inscr!$F$7:$L$108,5,FALSE))=TRUE,VLOOKUP(C30,FSGT3_Inscr!$F$7:$K$103,5,FALSE),(VLOOKUP(C30,FSGT2_Inscr!$F$7:$L$108,5,FALSE)))</f>
        <v>0</v>
      </c>
      <c r="H30" s="106">
        <f>IF(ISERROR(VLOOKUP(C30,FSGT2_Inscr!$F$7:$L$108,6,FALSE))=TRUE,VLOOKUP(C30,FSGT3_Inscr!$F$7:$K$103,6,FALSE),(VLOOKUP(C30,FSGT2_Inscr!$F$7:$L$108,6,FALSE)))</f>
        <v>0</v>
      </c>
      <c r="I30" s="196"/>
      <c r="J30" s="159">
        <f t="shared" si="2"/>
        <v>0</v>
      </c>
      <c r="K30" s="109">
        <f>SUM($J$8:J30)*J30</f>
        <v>0</v>
      </c>
      <c r="L30" s="160">
        <f t="shared" si="3"/>
        <v>0</v>
      </c>
      <c r="M30" s="201" t="str">
        <f t="shared" si="4"/>
        <v/>
      </c>
      <c r="N30" s="217" t="b">
        <f t="shared" si="5"/>
        <v>0</v>
      </c>
      <c r="O30" s="159">
        <f t="shared" si="6"/>
        <v>0</v>
      </c>
      <c r="P30" s="109">
        <f>SUM($O$8:O30)*O30</f>
        <v>0</v>
      </c>
      <c r="Q30" s="160">
        <f t="shared" si="7"/>
        <v>0</v>
      </c>
      <c r="R30" s="201" t="str">
        <f t="shared" si="8"/>
        <v/>
      </c>
      <c r="S30" s="217" t="b">
        <f t="shared" si="9"/>
        <v>0</v>
      </c>
      <c r="T30" s="159">
        <f t="shared" si="10"/>
        <v>0</v>
      </c>
      <c r="U30" s="109">
        <f>SUM($T$8:T30)*T30</f>
        <v>0</v>
      </c>
      <c r="V30" s="160">
        <f t="shared" si="11"/>
        <v>0</v>
      </c>
      <c r="W30" s="201" t="str">
        <f t="shared" si="12"/>
        <v/>
      </c>
      <c r="X30" s="217" t="b">
        <f t="shared" si="13"/>
        <v>0</v>
      </c>
      <c r="Y30" s="141"/>
      <c r="Z30" s="159">
        <f t="shared" si="14"/>
        <v>0</v>
      </c>
      <c r="AA30" s="109">
        <f>SUM($Z$8:Z30)*Z30</f>
        <v>0</v>
      </c>
      <c r="AB30" s="160">
        <f t="shared" si="15"/>
        <v>0</v>
      </c>
      <c r="AC30" s="201" t="str">
        <f t="shared" si="16"/>
        <v/>
      </c>
      <c r="AD30" s="217" t="b">
        <f t="shared" si="17"/>
        <v>0</v>
      </c>
      <c r="AE30" s="159">
        <f t="shared" si="18"/>
        <v>0</v>
      </c>
      <c r="AF30" s="109">
        <f>SUM($AE$8:AE30)*AE30</f>
        <v>0</v>
      </c>
      <c r="AG30" s="160">
        <f t="shared" si="19"/>
        <v>0</v>
      </c>
      <c r="AH30" s="201" t="str">
        <f t="shared" si="20"/>
        <v/>
      </c>
      <c r="AI30" s="217" t="b">
        <f t="shared" si="21"/>
        <v>0</v>
      </c>
      <c r="AL30" s="182" t="str">
        <f t="shared" si="24"/>
        <v>0</v>
      </c>
      <c r="AM30" s="182">
        <f t="shared" si="23"/>
        <v>0</v>
      </c>
    </row>
    <row r="31" spans="1:39" x14ac:dyDescent="0.25">
      <c r="A31" s="106">
        <v>24</v>
      </c>
      <c r="B31" s="157">
        <f t="shared" si="1"/>
        <v>1</v>
      </c>
      <c r="C31" s="105"/>
      <c r="D31" s="106">
        <f>IF(ISERROR(VLOOKUP(C31,FSGT2_Inscr!$F$7:$L$108,2,FALSE))=TRUE,VLOOKUP(C31,FSGT3_Inscr!$F$7:$K$103,2,FALSE),(VLOOKUP(C31,FSGT2_Inscr!$F$7:$L$108,2,FALSE)))</f>
        <v>0</v>
      </c>
      <c r="E31" s="106">
        <f>IF(ISERROR(VLOOKUP(C31,FSGT2_Inscr!$F$7:$L$108,3,FALSE))=TRUE,VLOOKUP(C31,FSGT3_Inscr!$F$7:$K$103,3,FALSE),(VLOOKUP(C31,FSGT2_Inscr!$F$7:$L$108,3,FALSE)))</f>
        <v>0</v>
      </c>
      <c r="F31" s="106">
        <f>IF(ISERROR(VLOOKUP(C31,FSGT2_Inscr!$F$7:$L$108,4,FALSE))=TRUE,VLOOKUP(C31,FSGT3_Inscr!$F$7:$K$103,4,FALSE),(VLOOKUP(C31,FSGT2_Inscr!$F$7:$L$108,4,FALSE)))</f>
        <v>0</v>
      </c>
      <c r="G31" s="106">
        <f>IF(ISERROR(VLOOKUP(C31,FSGT2_Inscr!$F$7:$L$108,5,FALSE))=TRUE,VLOOKUP(C31,FSGT3_Inscr!$F$7:$K$103,5,FALSE),(VLOOKUP(C31,FSGT2_Inscr!$F$7:$L$108,5,FALSE)))</f>
        <v>0</v>
      </c>
      <c r="H31" s="106">
        <f>IF(ISERROR(VLOOKUP(C31,FSGT2_Inscr!$F$7:$L$108,6,FALSE))=TRUE,VLOOKUP(C31,FSGT3_Inscr!$F$7:$K$103,6,FALSE),(VLOOKUP(C31,FSGT2_Inscr!$F$7:$L$108,6,FALSE)))</f>
        <v>0</v>
      </c>
      <c r="I31" s="196"/>
      <c r="J31" s="159">
        <f t="shared" si="2"/>
        <v>0</v>
      </c>
      <c r="K31" s="109">
        <f>SUM($J$8:J31)*J31</f>
        <v>0</v>
      </c>
      <c r="L31" s="160">
        <f t="shared" si="3"/>
        <v>0</v>
      </c>
      <c r="M31" s="201" t="str">
        <f t="shared" si="4"/>
        <v/>
      </c>
      <c r="N31" s="217" t="b">
        <f t="shared" si="5"/>
        <v>0</v>
      </c>
      <c r="O31" s="159">
        <f t="shared" si="6"/>
        <v>0</v>
      </c>
      <c r="P31" s="109">
        <f>SUM($O$8:O31)*O31</f>
        <v>0</v>
      </c>
      <c r="Q31" s="160">
        <f t="shared" si="7"/>
        <v>0</v>
      </c>
      <c r="R31" s="201" t="str">
        <f t="shared" si="8"/>
        <v/>
      </c>
      <c r="S31" s="217" t="b">
        <f t="shared" si="9"/>
        <v>0</v>
      </c>
      <c r="T31" s="159">
        <f t="shared" si="10"/>
        <v>0</v>
      </c>
      <c r="U31" s="109">
        <f>SUM($T$8:T31)*T31</f>
        <v>0</v>
      </c>
      <c r="V31" s="160">
        <f t="shared" si="11"/>
        <v>0</v>
      </c>
      <c r="W31" s="201" t="str">
        <f t="shared" si="12"/>
        <v/>
      </c>
      <c r="X31" s="217" t="b">
        <f t="shared" si="13"/>
        <v>0</v>
      </c>
      <c r="Y31" s="141"/>
      <c r="Z31" s="159">
        <f t="shared" si="14"/>
        <v>0</v>
      </c>
      <c r="AA31" s="109">
        <f>SUM($Z$8:Z31)*Z31</f>
        <v>0</v>
      </c>
      <c r="AB31" s="160">
        <f t="shared" si="15"/>
        <v>0</v>
      </c>
      <c r="AC31" s="201" t="str">
        <f t="shared" si="16"/>
        <v/>
      </c>
      <c r="AD31" s="217" t="b">
        <f t="shared" si="17"/>
        <v>0</v>
      </c>
      <c r="AE31" s="159">
        <f t="shared" si="18"/>
        <v>0</v>
      </c>
      <c r="AF31" s="109">
        <f>SUM($AE$8:AE31)*AE31</f>
        <v>0</v>
      </c>
      <c r="AG31" s="160">
        <f t="shared" si="19"/>
        <v>0</v>
      </c>
      <c r="AH31" s="201" t="str">
        <f t="shared" si="20"/>
        <v/>
      </c>
      <c r="AI31" s="217" t="b">
        <f t="shared" si="21"/>
        <v>0</v>
      </c>
      <c r="AL31" s="182" t="str">
        <f t="shared" si="24"/>
        <v>0</v>
      </c>
      <c r="AM31" s="182">
        <f t="shared" si="23"/>
        <v>0</v>
      </c>
    </row>
    <row r="32" spans="1:39" x14ac:dyDescent="0.25">
      <c r="A32" s="106">
        <v>25</v>
      </c>
      <c r="B32" s="157">
        <f t="shared" si="1"/>
        <v>1</v>
      </c>
      <c r="C32" s="105"/>
      <c r="D32" s="106">
        <f>IF(ISERROR(VLOOKUP(C32,FSGT2_Inscr!$F$7:$L$108,2,FALSE))=TRUE,VLOOKUP(C32,FSGT3_Inscr!$F$7:$K$103,2,FALSE),(VLOOKUP(C32,FSGT2_Inscr!$F$7:$L$108,2,FALSE)))</f>
        <v>0</v>
      </c>
      <c r="E32" s="106">
        <f>IF(ISERROR(VLOOKUP(C32,FSGT2_Inscr!$F$7:$L$108,3,FALSE))=TRUE,VLOOKUP(C32,FSGT3_Inscr!$F$7:$K$103,3,FALSE),(VLOOKUP(C32,FSGT2_Inscr!$F$7:$L$108,3,FALSE)))</f>
        <v>0</v>
      </c>
      <c r="F32" s="106">
        <f>IF(ISERROR(VLOOKUP(C32,FSGT2_Inscr!$F$7:$L$108,4,FALSE))=TRUE,VLOOKUP(C32,FSGT3_Inscr!$F$7:$K$103,4,FALSE),(VLOOKUP(C32,FSGT2_Inscr!$F$7:$L$108,4,FALSE)))</f>
        <v>0</v>
      </c>
      <c r="G32" s="106">
        <f>IF(ISERROR(VLOOKUP(C32,FSGT2_Inscr!$F$7:$L$108,5,FALSE))=TRUE,VLOOKUP(C32,FSGT3_Inscr!$F$7:$K$103,5,FALSE),(VLOOKUP(C32,FSGT2_Inscr!$F$7:$L$108,5,FALSE)))</f>
        <v>0</v>
      </c>
      <c r="H32" s="106">
        <f>IF(ISERROR(VLOOKUP(C32,FSGT2_Inscr!$F$7:$L$108,6,FALSE))=TRUE,VLOOKUP(C32,FSGT3_Inscr!$F$7:$K$103,6,FALSE),(VLOOKUP(C32,FSGT2_Inscr!$F$7:$L$108,6,FALSE)))</f>
        <v>0</v>
      </c>
      <c r="I32" s="196"/>
      <c r="J32" s="159">
        <f t="shared" si="2"/>
        <v>0</v>
      </c>
      <c r="K32" s="109">
        <f>SUM($J$8:J32)*J32</f>
        <v>0</v>
      </c>
      <c r="L32" s="160">
        <f t="shared" si="3"/>
        <v>0</v>
      </c>
      <c r="M32" s="201" t="str">
        <f t="shared" si="4"/>
        <v/>
      </c>
      <c r="N32" s="217" t="b">
        <f t="shared" si="5"/>
        <v>0</v>
      </c>
      <c r="O32" s="159">
        <f t="shared" si="6"/>
        <v>0</v>
      </c>
      <c r="P32" s="109">
        <f>SUM($O$8:O32)*O32</f>
        <v>0</v>
      </c>
      <c r="Q32" s="160">
        <f t="shared" si="7"/>
        <v>0</v>
      </c>
      <c r="R32" s="201" t="str">
        <f t="shared" si="8"/>
        <v/>
      </c>
      <c r="S32" s="217" t="b">
        <f t="shared" si="9"/>
        <v>0</v>
      </c>
      <c r="T32" s="159">
        <f t="shared" si="10"/>
        <v>0</v>
      </c>
      <c r="U32" s="109">
        <f>SUM($T$8:T32)*T32</f>
        <v>0</v>
      </c>
      <c r="V32" s="160">
        <f t="shared" si="11"/>
        <v>0</v>
      </c>
      <c r="W32" s="201" t="str">
        <f t="shared" si="12"/>
        <v/>
      </c>
      <c r="X32" s="217" t="b">
        <f t="shared" si="13"/>
        <v>0</v>
      </c>
      <c r="Y32" s="141"/>
      <c r="Z32" s="159">
        <f t="shared" si="14"/>
        <v>0</v>
      </c>
      <c r="AA32" s="109">
        <f>SUM($Z$8:Z32)*Z32</f>
        <v>0</v>
      </c>
      <c r="AB32" s="160">
        <f t="shared" si="15"/>
        <v>0</v>
      </c>
      <c r="AC32" s="201" t="str">
        <f t="shared" si="16"/>
        <v/>
      </c>
      <c r="AD32" s="217" t="b">
        <f t="shared" si="17"/>
        <v>0</v>
      </c>
      <c r="AE32" s="159">
        <f t="shared" si="18"/>
        <v>0</v>
      </c>
      <c r="AF32" s="109">
        <f>SUM($AE$8:AE32)*AE32</f>
        <v>0</v>
      </c>
      <c r="AG32" s="160">
        <f t="shared" si="19"/>
        <v>0</v>
      </c>
      <c r="AH32" s="201" t="str">
        <f t="shared" si="20"/>
        <v/>
      </c>
      <c r="AI32" s="217" t="b">
        <f t="shared" si="21"/>
        <v>0</v>
      </c>
      <c r="AL32" s="182" t="str">
        <f t="shared" si="24"/>
        <v>0</v>
      </c>
      <c r="AM32" s="182">
        <f t="shared" si="23"/>
        <v>0</v>
      </c>
    </row>
    <row r="33" spans="1:39" x14ac:dyDescent="0.25">
      <c r="A33" s="106">
        <v>26</v>
      </c>
      <c r="B33" s="157">
        <f t="shared" si="1"/>
        <v>1</v>
      </c>
      <c r="C33" s="105"/>
      <c r="D33" s="106">
        <f>IF(ISERROR(VLOOKUP(C33,FSGT2_Inscr!$F$7:$L$108,2,FALSE))=TRUE,VLOOKUP(C33,FSGT3_Inscr!$F$7:$K$103,2,FALSE),(VLOOKUP(C33,FSGT2_Inscr!$F$7:$L$108,2,FALSE)))</f>
        <v>0</v>
      </c>
      <c r="E33" s="106">
        <f>IF(ISERROR(VLOOKUP(C33,FSGT2_Inscr!$F$7:$L$108,3,FALSE))=TRUE,VLOOKUP(C33,FSGT3_Inscr!$F$7:$K$103,3,FALSE),(VLOOKUP(C33,FSGT2_Inscr!$F$7:$L$108,3,FALSE)))</f>
        <v>0</v>
      </c>
      <c r="F33" s="106">
        <f>IF(ISERROR(VLOOKUP(C33,FSGT2_Inscr!$F$7:$L$108,4,FALSE))=TRUE,VLOOKUP(C33,FSGT3_Inscr!$F$7:$K$103,4,FALSE),(VLOOKUP(C33,FSGT2_Inscr!$F$7:$L$108,4,FALSE)))</f>
        <v>0</v>
      </c>
      <c r="G33" s="106">
        <f>IF(ISERROR(VLOOKUP(C33,FSGT2_Inscr!$F$7:$L$108,5,FALSE))=TRUE,VLOOKUP(C33,FSGT3_Inscr!$F$7:$K$103,5,FALSE),(VLOOKUP(C33,FSGT2_Inscr!$F$7:$L$108,5,FALSE)))</f>
        <v>0</v>
      </c>
      <c r="H33" s="106">
        <f>IF(ISERROR(VLOOKUP(C33,FSGT2_Inscr!$F$7:$L$108,6,FALSE))=TRUE,VLOOKUP(C33,FSGT3_Inscr!$F$7:$K$103,6,FALSE),(VLOOKUP(C33,FSGT2_Inscr!$F$7:$L$108,6,FALSE)))</f>
        <v>0</v>
      </c>
      <c r="I33" s="196"/>
      <c r="J33" s="159">
        <f t="shared" si="2"/>
        <v>0</v>
      </c>
      <c r="K33" s="109">
        <f>SUM($J$8:J33)*J33</f>
        <v>0</v>
      </c>
      <c r="L33" s="160">
        <f t="shared" si="3"/>
        <v>0</v>
      </c>
      <c r="M33" s="201" t="str">
        <f t="shared" si="4"/>
        <v/>
      </c>
      <c r="N33" s="217" t="b">
        <f t="shared" si="5"/>
        <v>0</v>
      </c>
      <c r="O33" s="159">
        <f t="shared" si="6"/>
        <v>0</v>
      </c>
      <c r="P33" s="109">
        <f>SUM($O$8:O33)*O33</f>
        <v>0</v>
      </c>
      <c r="Q33" s="160">
        <f t="shared" si="7"/>
        <v>0</v>
      </c>
      <c r="R33" s="201" t="str">
        <f t="shared" si="8"/>
        <v/>
      </c>
      <c r="S33" s="217" t="b">
        <f t="shared" si="9"/>
        <v>0</v>
      </c>
      <c r="T33" s="159">
        <f t="shared" si="10"/>
        <v>0</v>
      </c>
      <c r="U33" s="109">
        <f>SUM($T$8:T33)*T33</f>
        <v>0</v>
      </c>
      <c r="V33" s="160">
        <f t="shared" si="11"/>
        <v>0</v>
      </c>
      <c r="W33" s="201" t="str">
        <f t="shared" si="12"/>
        <v/>
      </c>
      <c r="X33" s="217" t="b">
        <f t="shared" si="13"/>
        <v>0</v>
      </c>
      <c r="Y33" s="141"/>
      <c r="Z33" s="159">
        <f t="shared" si="14"/>
        <v>0</v>
      </c>
      <c r="AA33" s="109">
        <f>SUM($Z$8:Z33)*Z33</f>
        <v>0</v>
      </c>
      <c r="AB33" s="160">
        <f t="shared" si="15"/>
        <v>0</v>
      </c>
      <c r="AC33" s="201" t="str">
        <f t="shared" si="16"/>
        <v/>
      </c>
      <c r="AD33" s="217" t="b">
        <f t="shared" si="17"/>
        <v>0</v>
      </c>
      <c r="AE33" s="159">
        <f t="shared" si="18"/>
        <v>0</v>
      </c>
      <c r="AF33" s="109">
        <f>SUM($AE$8:AE33)*AE33</f>
        <v>0</v>
      </c>
      <c r="AG33" s="160">
        <f t="shared" si="19"/>
        <v>0</v>
      </c>
      <c r="AH33" s="201" t="str">
        <f t="shared" si="20"/>
        <v/>
      </c>
      <c r="AI33" s="217" t="b">
        <f t="shared" si="21"/>
        <v>0</v>
      </c>
      <c r="AL33" s="182" t="str">
        <f t="shared" si="24"/>
        <v>0</v>
      </c>
      <c r="AM33" s="182">
        <f t="shared" si="23"/>
        <v>0</v>
      </c>
    </row>
    <row r="34" spans="1:39" x14ac:dyDescent="0.25">
      <c r="A34" s="106">
        <v>27</v>
      </c>
      <c r="B34" s="157">
        <f t="shared" si="1"/>
        <v>1</v>
      </c>
      <c r="C34" s="105"/>
      <c r="D34" s="106">
        <f>IF(ISERROR(VLOOKUP(C34,FSGT2_Inscr!$F$7:$L$108,2,FALSE))=TRUE,VLOOKUP(C34,FSGT3_Inscr!$F$7:$K$103,2,FALSE),(VLOOKUP(C34,FSGT2_Inscr!$F$7:$L$108,2,FALSE)))</f>
        <v>0</v>
      </c>
      <c r="E34" s="106">
        <f>IF(ISERROR(VLOOKUP(C34,FSGT2_Inscr!$F$7:$L$108,3,FALSE))=TRUE,VLOOKUP(C34,FSGT3_Inscr!$F$7:$K$103,3,FALSE),(VLOOKUP(C34,FSGT2_Inscr!$F$7:$L$108,3,FALSE)))</f>
        <v>0</v>
      </c>
      <c r="F34" s="106">
        <f>IF(ISERROR(VLOOKUP(C34,FSGT2_Inscr!$F$7:$L$108,4,FALSE))=TRUE,VLOOKUP(C34,FSGT3_Inscr!$F$7:$K$103,4,FALSE),(VLOOKUP(C34,FSGT2_Inscr!$F$7:$L$108,4,FALSE)))</f>
        <v>0</v>
      </c>
      <c r="G34" s="106">
        <f>IF(ISERROR(VLOOKUP(C34,FSGT2_Inscr!$F$7:$L$108,5,FALSE))=TRUE,VLOOKUP(C34,FSGT3_Inscr!$F$7:$K$103,5,FALSE),(VLOOKUP(C34,FSGT2_Inscr!$F$7:$L$108,5,FALSE)))</f>
        <v>0</v>
      </c>
      <c r="H34" s="106">
        <f>IF(ISERROR(VLOOKUP(C34,FSGT2_Inscr!$F$7:$L$108,6,FALSE))=TRUE,VLOOKUP(C34,FSGT3_Inscr!$F$7:$K$103,6,FALSE),(VLOOKUP(C34,FSGT2_Inscr!$F$7:$L$108,6,FALSE)))</f>
        <v>0</v>
      </c>
      <c r="I34" s="196"/>
      <c r="J34" s="159">
        <f t="shared" si="2"/>
        <v>0</v>
      </c>
      <c r="K34" s="109">
        <f>SUM($J$8:J34)*J34</f>
        <v>0</v>
      </c>
      <c r="L34" s="160">
        <f t="shared" si="3"/>
        <v>0</v>
      </c>
      <c r="M34" s="201" t="str">
        <f t="shared" si="4"/>
        <v/>
      </c>
      <c r="N34" s="217" t="b">
        <f t="shared" si="5"/>
        <v>0</v>
      </c>
      <c r="O34" s="159">
        <f t="shared" si="6"/>
        <v>0</v>
      </c>
      <c r="P34" s="109">
        <f>SUM($O$8:O34)*O34</f>
        <v>0</v>
      </c>
      <c r="Q34" s="160">
        <f t="shared" si="7"/>
        <v>0</v>
      </c>
      <c r="R34" s="201" t="str">
        <f t="shared" si="8"/>
        <v/>
      </c>
      <c r="S34" s="217" t="b">
        <f t="shared" si="9"/>
        <v>0</v>
      </c>
      <c r="T34" s="159">
        <f t="shared" si="10"/>
        <v>0</v>
      </c>
      <c r="U34" s="109">
        <f>SUM($T$8:T34)*T34</f>
        <v>0</v>
      </c>
      <c r="V34" s="160">
        <f t="shared" si="11"/>
        <v>0</v>
      </c>
      <c r="W34" s="201" t="str">
        <f t="shared" si="12"/>
        <v/>
      </c>
      <c r="X34" s="217" t="b">
        <f t="shared" si="13"/>
        <v>0</v>
      </c>
      <c r="Y34" s="141"/>
      <c r="Z34" s="159">
        <f t="shared" si="14"/>
        <v>0</v>
      </c>
      <c r="AA34" s="109">
        <f>SUM($Z$8:Z34)*Z34</f>
        <v>0</v>
      </c>
      <c r="AB34" s="160">
        <f t="shared" si="15"/>
        <v>0</v>
      </c>
      <c r="AC34" s="201" t="str">
        <f t="shared" si="16"/>
        <v/>
      </c>
      <c r="AD34" s="217" t="b">
        <f t="shared" si="17"/>
        <v>0</v>
      </c>
      <c r="AE34" s="159">
        <f t="shared" si="18"/>
        <v>0</v>
      </c>
      <c r="AF34" s="109">
        <f>SUM($AE$8:AE34)*AE34</f>
        <v>0</v>
      </c>
      <c r="AG34" s="160">
        <f t="shared" si="19"/>
        <v>0</v>
      </c>
      <c r="AH34" s="201" t="str">
        <f t="shared" si="20"/>
        <v/>
      </c>
      <c r="AI34" s="217" t="b">
        <f t="shared" si="21"/>
        <v>0</v>
      </c>
      <c r="AL34" s="182" t="str">
        <f t="shared" si="24"/>
        <v>0</v>
      </c>
      <c r="AM34" s="182">
        <f t="shared" si="23"/>
        <v>0</v>
      </c>
    </row>
    <row r="35" spans="1:39" x14ac:dyDescent="0.25">
      <c r="A35" s="106">
        <v>28</v>
      </c>
      <c r="B35" s="157">
        <f t="shared" si="1"/>
        <v>1</v>
      </c>
      <c r="C35" s="105"/>
      <c r="D35" s="106">
        <f>IF(ISERROR(VLOOKUP(C35,FSGT2_Inscr!$F$7:$L$108,2,FALSE))=TRUE,VLOOKUP(C35,FSGT3_Inscr!$F$7:$K$103,2,FALSE),(VLOOKUP(C35,FSGT2_Inscr!$F$7:$L$108,2,FALSE)))</f>
        <v>0</v>
      </c>
      <c r="E35" s="106">
        <f>IF(ISERROR(VLOOKUP(C35,FSGT2_Inscr!$F$7:$L$108,3,FALSE))=TRUE,VLOOKUP(C35,FSGT3_Inscr!$F$7:$K$103,3,FALSE),(VLOOKUP(C35,FSGT2_Inscr!$F$7:$L$108,3,FALSE)))</f>
        <v>0</v>
      </c>
      <c r="F35" s="106">
        <f>IF(ISERROR(VLOOKUP(C35,FSGT2_Inscr!$F$7:$L$108,4,FALSE))=TRUE,VLOOKUP(C35,FSGT3_Inscr!$F$7:$K$103,4,FALSE),(VLOOKUP(C35,FSGT2_Inscr!$F$7:$L$108,4,FALSE)))</f>
        <v>0</v>
      </c>
      <c r="G35" s="106">
        <f>IF(ISERROR(VLOOKUP(C35,FSGT2_Inscr!$F$7:$L$108,5,FALSE))=TRUE,VLOOKUP(C35,FSGT3_Inscr!$F$7:$K$103,5,FALSE),(VLOOKUP(C35,FSGT2_Inscr!$F$7:$L$108,5,FALSE)))</f>
        <v>0</v>
      </c>
      <c r="H35" s="106">
        <f>IF(ISERROR(VLOOKUP(C35,FSGT2_Inscr!$F$7:$L$108,6,FALSE))=TRUE,VLOOKUP(C35,FSGT3_Inscr!$F$7:$K$103,6,FALSE),(VLOOKUP(C35,FSGT2_Inscr!$F$7:$L$108,6,FALSE)))</f>
        <v>0</v>
      </c>
      <c r="I35" s="196"/>
      <c r="J35" s="159">
        <f t="shared" si="2"/>
        <v>0</v>
      </c>
      <c r="K35" s="109">
        <f>SUM($J$8:J35)*J35</f>
        <v>0</v>
      </c>
      <c r="L35" s="160">
        <f t="shared" si="3"/>
        <v>0</v>
      </c>
      <c r="M35" s="201" t="str">
        <f t="shared" si="4"/>
        <v/>
      </c>
      <c r="N35" s="217" t="b">
        <f t="shared" si="5"/>
        <v>0</v>
      </c>
      <c r="O35" s="159">
        <f t="shared" si="6"/>
        <v>0</v>
      </c>
      <c r="P35" s="109">
        <f>SUM($O$8:O35)*O35</f>
        <v>0</v>
      </c>
      <c r="Q35" s="160">
        <f t="shared" si="7"/>
        <v>0</v>
      </c>
      <c r="R35" s="201" t="str">
        <f t="shared" si="8"/>
        <v/>
      </c>
      <c r="S35" s="217" t="b">
        <f t="shared" si="9"/>
        <v>0</v>
      </c>
      <c r="T35" s="159">
        <f t="shared" si="10"/>
        <v>0</v>
      </c>
      <c r="U35" s="109">
        <f>SUM($T$8:T35)*T35</f>
        <v>0</v>
      </c>
      <c r="V35" s="160">
        <f t="shared" si="11"/>
        <v>0</v>
      </c>
      <c r="W35" s="201" t="str">
        <f t="shared" si="12"/>
        <v/>
      </c>
      <c r="X35" s="217" t="b">
        <f t="shared" si="13"/>
        <v>0</v>
      </c>
      <c r="Y35" s="141"/>
      <c r="Z35" s="159">
        <f t="shared" si="14"/>
        <v>0</v>
      </c>
      <c r="AA35" s="109">
        <f>SUM($Z$8:Z35)*Z35</f>
        <v>0</v>
      </c>
      <c r="AB35" s="160">
        <f t="shared" si="15"/>
        <v>0</v>
      </c>
      <c r="AC35" s="201" t="str">
        <f t="shared" si="16"/>
        <v/>
      </c>
      <c r="AD35" s="217" t="b">
        <f t="shared" si="17"/>
        <v>0</v>
      </c>
      <c r="AE35" s="159">
        <f t="shared" si="18"/>
        <v>0</v>
      </c>
      <c r="AF35" s="109">
        <f>SUM($AE$8:AE35)*AE35</f>
        <v>0</v>
      </c>
      <c r="AG35" s="160">
        <f t="shared" si="19"/>
        <v>0</v>
      </c>
      <c r="AH35" s="201" t="str">
        <f t="shared" si="20"/>
        <v/>
      </c>
      <c r="AI35" s="217" t="b">
        <f t="shared" si="21"/>
        <v>0</v>
      </c>
      <c r="AL35" s="182" t="str">
        <f t="shared" si="24"/>
        <v>0</v>
      </c>
      <c r="AM35" s="182">
        <f t="shared" si="23"/>
        <v>0</v>
      </c>
    </row>
    <row r="36" spans="1:39" x14ac:dyDescent="0.25">
      <c r="A36" s="106">
        <v>29</v>
      </c>
      <c r="B36" s="157">
        <f t="shared" si="1"/>
        <v>1</v>
      </c>
      <c r="C36" s="105"/>
      <c r="D36" s="106">
        <f>IF(ISERROR(VLOOKUP(C36,FSGT2_Inscr!$F$7:$L$108,2,FALSE))=TRUE,VLOOKUP(C36,FSGT3_Inscr!$F$7:$K$103,2,FALSE),(VLOOKUP(C36,FSGT2_Inscr!$F$7:$L$108,2,FALSE)))</f>
        <v>0</v>
      </c>
      <c r="E36" s="106">
        <f>IF(ISERROR(VLOOKUP(C36,FSGT2_Inscr!$F$7:$L$108,3,FALSE))=TRUE,VLOOKUP(C36,FSGT3_Inscr!$F$7:$K$103,3,FALSE),(VLOOKUP(C36,FSGT2_Inscr!$F$7:$L$108,3,FALSE)))</f>
        <v>0</v>
      </c>
      <c r="F36" s="106">
        <f>IF(ISERROR(VLOOKUP(C36,FSGT2_Inscr!$F$7:$L$108,4,FALSE))=TRUE,VLOOKUP(C36,FSGT3_Inscr!$F$7:$K$103,4,FALSE),(VLOOKUP(C36,FSGT2_Inscr!$F$7:$L$108,4,FALSE)))</f>
        <v>0</v>
      </c>
      <c r="G36" s="106">
        <f>IF(ISERROR(VLOOKUP(C36,FSGT2_Inscr!$F$7:$L$108,5,FALSE))=TRUE,VLOOKUP(C36,FSGT3_Inscr!$F$7:$K$103,5,FALSE),(VLOOKUP(C36,FSGT2_Inscr!$F$7:$L$108,5,FALSE)))</f>
        <v>0</v>
      </c>
      <c r="H36" s="106">
        <f>IF(ISERROR(VLOOKUP(C36,FSGT2_Inscr!$F$7:$L$108,6,FALSE))=TRUE,VLOOKUP(C36,FSGT3_Inscr!$F$7:$K$103,6,FALSE),(VLOOKUP(C36,FSGT2_Inscr!$F$7:$L$108,6,FALSE)))</f>
        <v>0</v>
      </c>
      <c r="I36" s="196"/>
      <c r="J36" s="159">
        <f t="shared" si="2"/>
        <v>0</v>
      </c>
      <c r="K36" s="109">
        <f>SUM($J$8:J36)*J36</f>
        <v>0</v>
      </c>
      <c r="L36" s="160">
        <f t="shared" si="3"/>
        <v>0</v>
      </c>
      <c r="M36" s="201" t="str">
        <f t="shared" si="4"/>
        <v/>
      </c>
      <c r="N36" s="217" t="b">
        <f t="shared" si="5"/>
        <v>0</v>
      </c>
      <c r="O36" s="159">
        <f t="shared" si="6"/>
        <v>0</v>
      </c>
      <c r="P36" s="109">
        <f>SUM($O$8:O36)*O36</f>
        <v>0</v>
      </c>
      <c r="Q36" s="160">
        <f t="shared" si="7"/>
        <v>0</v>
      </c>
      <c r="R36" s="201" t="str">
        <f t="shared" si="8"/>
        <v/>
      </c>
      <c r="S36" s="217" t="b">
        <f t="shared" si="9"/>
        <v>0</v>
      </c>
      <c r="T36" s="159">
        <f t="shared" si="10"/>
        <v>0</v>
      </c>
      <c r="U36" s="109">
        <f>SUM($T$8:T36)*T36</f>
        <v>0</v>
      </c>
      <c r="V36" s="160">
        <f t="shared" si="11"/>
        <v>0</v>
      </c>
      <c r="W36" s="201" t="str">
        <f t="shared" si="12"/>
        <v/>
      </c>
      <c r="X36" s="217" t="b">
        <f t="shared" si="13"/>
        <v>0</v>
      </c>
      <c r="Y36" s="141"/>
      <c r="Z36" s="159">
        <f t="shared" si="14"/>
        <v>0</v>
      </c>
      <c r="AA36" s="109">
        <f>SUM($Z$8:Z36)*Z36</f>
        <v>0</v>
      </c>
      <c r="AB36" s="160">
        <f t="shared" si="15"/>
        <v>0</v>
      </c>
      <c r="AC36" s="201" t="str">
        <f t="shared" si="16"/>
        <v/>
      </c>
      <c r="AD36" s="217" t="b">
        <f t="shared" si="17"/>
        <v>0</v>
      </c>
      <c r="AE36" s="159">
        <f t="shared" si="18"/>
        <v>0</v>
      </c>
      <c r="AF36" s="109">
        <f>SUM($AE$8:AE36)*AE36</f>
        <v>0</v>
      </c>
      <c r="AG36" s="160">
        <f t="shared" si="19"/>
        <v>0</v>
      </c>
      <c r="AH36" s="201" t="str">
        <f t="shared" si="20"/>
        <v/>
      </c>
      <c r="AI36" s="217" t="b">
        <f t="shared" si="21"/>
        <v>0</v>
      </c>
      <c r="AL36" s="182" t="str">
        <f t="shared" si="24"/>
        <v>0</v>
      </c>
      <c r="AM36" s="182">
        <f t="shared" si="23"/>
        <v>0</v>
      </c>
    </row>
    <row r="37" spans="1:39" x14ac:dyDescent="0.25">
      <c r="A37" s="106">
        <v>30</v>
      </c>
      <c r="B37" s="157">
        <f t="shared" si="1"/>
        <v>1</v>
      </c>
      <c r="C37" s="105"/>
      <c r="D37" s="106">
        <f>IF(ISERROR(VLOOKUP(C37,FSGT2_Inscr!$F$7:$L$108,2,FALSE))=TRUE,VLOOKUP(C37,FSGT3_Inscr!$F$7:$K$103,2,FALSE),(VLOOKUP(C37,FSGT2_Inscr!$F$7:$L$108,2,FALSE)))</f>
        <v>0</v>
      </c>
      <c r="E37" s="106">
        <f>IF(ISERROR(VLOOKUP(C37,FSGT2_Inscr!$F$7:$L$108,3,FALSE))=TRUE,VLOOKUP(C37,FSGT3_Inscr!$F$7:$K$103,3,FALSE),(VLOOKUP(C37,FSGT2_Inscr!$F$7:$L$108,3,FALSE)))</f>
        <v>0</v>
      </c>
      <c r="F37" s="106">
        <f>IF(ISERROR(VLOOKUP(C37,FSGT2_Inscr!$F$7:$L$108,4,FALSE))=TRUE,VLOOKUP(C37,FSGT3_Inscr!$F$7:$K$103,4,FALSE),(VLOOKUP(C37,FSGT2_Inscr!$F$7:$L$108,4,FALSE)))</f>
        <v>0</v>
      </c>
      <c r="G37" s="106">
        <f>IF(ISERROR(VLOOKUP(C37,FSGT2_Inscr!$F$7:$L$108,5,FALSE))=TRUE,VLOOKUP(C37,FSGT3_Inscr!$F$7:$K$103,5,FALSE),(VLOOKUP(C37,FSGT2_Inscr!$F$7:$L$108,5,FALSE)))</f>
        <v>0</v>
      </c>
      <c r="H37" s="106">
        <f>IF(ISERROR(VLOOKUP(C37,FSGT2_Inscr!$F$7:$L$108,6,FALSE))=TRUE,VLOOKUP(C37,FSGT3_Inscr!$F$7:$K$103,6,FALSE),(VLOOKUP(C37,FSGT2_Inscr!$F$7:$L$108,6,FALSE)))</f>
        <v>0</v>
      </c>
      <c r="I37" s="196"/>
      <c r="J37" s="159">
        <f t="shared" si="2"/>
        <v>0</v>
      </c>
      <c r="K37" s="109">
        <f>SUM($J$8:J37)*J37</f>
        <v>0</v>
      </c>
      <c r="L37" s="160">
        <f t="shared" si="3"/>
        <v>0</v>
      </c>
      <c r="M37" s="201" t="str">
        <f t="shared" si="4"/>
        <v/>
      </c>
      <c r="N37" s="217" t="b">
        <f t="shared" si="5"/>
        <v>0</v>
      </c>
      <c r="O37" s="159">
        <f t="shared" si="6"/>
        <v>0</v>
      </c>
      <c r="P37" s="109">
        <f>SUM($O$8:O37)*O37</f>
        <v>0</v>
      </c>
      <c r="Q37" s="160">
        <f t="shared" si="7"/>
        <v>0</v>
      </c>
      <c r="R37" s="201" t="str">
        <f t="shared" si="8"/>
        <v/>
      </c>
      <c r="S37" s="217" t="b">
        <f t="shared" si="9"/>
        <v>0</v>
      </c>
      <c r="T37" s="159">
        <f t="shared" si="10"/>
        <v>0</v>
      </c>
      <c r="U37" s="109">
        <f>SUM($T$8:T37)*T37</f>
        <v>0</v>
      </c>
      <c r="V37" s="160">
        <f t="shared" si="11"/>
        <v>0</v>
      </c>
      <c r="W37" s="201" t="str">
        <f t="shared" si="12"/>
        <v/>
      </c>
      <c r="X37" s="217" t="b">
        <f t="shared" si="13"/>
        <v>0</v>
      </c>
      <c r="Y37" s="141"/>
      <c r="Z37" s="159">
        <f t="shared" si="14"/>
        <v>0</v>
      </c>
      <c r="AA37" s="109">
        <f>SUM($Z$8:Z37)*Z37</f>
        <v>0</v>
      </c>
      <c r="AB37" s="160">
        <f t="shared" si="15"/>
        <v>0</v>
      </c>
      <c r="AC37" s="201" t="str">
        <f t="shared" si="16"/>
        <v/>
      </c>
      <c r="AD37" s="217" t="b">
        <f t="shared" si="17"/>
        <v>0</v>
      </c>
      <c r="AE37" s="159">
        <f t="shared" si="18"/>
        <v>0</v>
      </c>
      <c r="AF37" s="109">
        <f>SUM($AE$8:AE37)*AE37</f>
        <v>0</v>
      </c>
      <c r="AG37" s="160">
        <f t="shared" si="19"/>
        <v>0</v>
      </c>
      <c r="AH37" s="201" t="str">
        <f t="shared" si="20"/>
        <v/>
      </c>
      <c r="AI37" s="217" t="b">
        <f t="shared" si="21"/>
        <v>0</v>
      </c>
      <c r="AL37" s="182" t="str">
        <f t="shared" si="24"/>
        <v>0</v>
      </c>
      <c r="AM37" s="182">
        <f t="shared" si="23"/>
        <v>0</v>
      </c>
    </row>
    <row r="38" spans="1:39" x14ac:dyDescent="0.25">
      <c r="A38" s="106">
        <v>31</v>
      </c>
      <c r="B38" s="157">
        <f t="shared" si="1"/>
        <v>1</v>
      </c>
      <c r="C38" s="105"/>
      <c r="D38" s="106">
        <f>IF(ISERROR(VLOOKUP(C38,FSGT2_Inscr!$F$7:$L$108,2,FALSE))=TRUE,VLOOKUP(C38,FSGT3_Inscr!$F$7:$K$103,2,FALSE),(VLOOKUP(C38,FSGT2_Inscr!$F$7:$L$108,2,FALSE)))</f>
        <v>0</v>
      </c>
      <c r="E38" s="106">
        <f>IF(ISERROR(VLOOKUP(C38,FSGT2_Inscr!$F$7:$L$108,3,FALSE))=TRUE,VLOOKUP(C38,FSGT3_Inscr!$F$7:$K$103,3,FALSE),(VLOOKUP(C38,FSGT2_Inscr!$F$7:$L$108,3,FALSE)))</f>
        <v>0</v>
      </c>
      <c r="F38" s="106">
        <f>IF(ISERROR(VLOOKUP(C38,FSGT2_Inscr!$F$7:$L$108,4,FALSE))=TRUE,VLOOKUP(C38,FSGT3_Inscr!$F$7:$K$103,4,FALSE),(VLOOKUP(C38,FSGT2_Inscr!$F$7:$L$108,4,FALSE)))</f>
        <v>0</v>
      </c>
      <c r="G38" s="106">
        <f>IF(ISERROR(VLOOKUP(C38,FSGT2_Inscr!$F$7:$L$108,5,FALSE))=TRUE,VLOOKUP(C38,FSGT3_Inscr!$F$7:$K$103,5,FALSE),(VLOOKUP(C38,FSGT2_Inscr!$F$7:$L$108,5,FALSE)))</f>
        <v>0</v>
      </c>
      <c r="H38" s="106">
        <f>IF(ISERROR(VLOOKUP(C38,FSGT2_Inscr!$F$7:$L$108,6,FALSE))=TRUE,VLOOKUP(C38,FSGT3_Inscr!$F$7:$K$103,6,FALSE),(VLOOKUP(C38,FSGT2_Inscr!$F$7:$L$108,6,FALSE)))</f>
        <v>0</v>
      </c>
      <c r="I38" s="196"/>
      <c r="J38" s="159">
        <f t="shared" si="2"/>
        <v>0</v>
      </c>
      <c r="K38" s="109">
        <f>SUM($J$8:J38)*J38</f>
        <v>0</v>
      </c>
      <c r="L38" s="160">
        <f t="shared" si="3"/>
        <v>0</v>
      </c>
      <c r="M38" s="201" t="str">
        <f t="shared" si="4"/>
        <v/>
      </c>
      <c r="N38" s="217" t="b">
        <f t="shared" si="5"/>
        <v>0</v>
      </c>
      <c r="O38" s="159">
        <f t="shared" si="6"/>
        <v>0</v>
      </c>
      <c r="P38" s="109">
        <f>SUM($O$8:O38)*O38</f>
        <v>0</v>
      </c>
      <c r="Q38" s="160">
        <f t="shared" si="7"/>
        <v>0</v>
      </c>
      <c r="R38" s="201" t="str">
        <f t="shared" si="8"/>
        <v/>
      </c>
      <c r="S38" s="217" t="b">
        <f t="shared" si="9"/>
        <v>0</v>
      </c>
      <c r="T38" s="159">
        <f t="shared" si="10"/>
        <v>0</v>
      </c>
      <c r="U38" s="109">
        <f>SUM($T$8:T38)*T38</f>
        <v>0</v>
      </c>
      <c r="V38" s="160">
        <f t="shared" si="11"/>
        <v>0</v>
      </c>
      <c r="W38" s="201" t="str">
        <f t="shared" si="12"/>
        <v/>
      </c>
      <c r="X38" s="217" t="b">
        <f t="shared" si="13"/>
        <v>0</v>
      </c>
      <c r="Y38" s="141"/>
      <c r="Z38" s="159">
        <f t="shared" si="14"/>
        <v>0</v>
      </c>
      <c r="AA38" s="109">
        <f>SUM($Z$8:Z38)*Z38</f>
        <v>0</v>
      </c>
      <c r="AB38" s="160">
        <f t="shared" si="15"/>
        <v>0</v>
      </c>
      <c r="AC38" s="201" t="str">
        <f t="shared" si="16"/>
        <v/>
      </c>
      <c r="AD38" s="217" t="b">
        <f t="shared" si="17"/>
        <v>0</v>
      </c>
      <c r="AE38" s="159">
        <f t="shared" si="18"/>
        <v>0</v>
      </c>
      <c r="AF38" s="109">
        <f>SUM($AE$8:AE38)*AE38</f>
        <v>0</v>
      </c>
      <c r="AG38" s="160">
        <f t="shared" si="19"/>
        <v>0</v>
      </c>
      <c r="AH38" s="201" t="str">
        <f t="shared" si="20"/>
        <v/>
      </c>
      <c r="AI38" s="217" t="b">
        <f t="shared" si="21"/>
        <v>0</v>
      </c>
      <c r="AL38" s="182" t="str">
        <f t="shared" si="24"/>
        <v>0</v>
      </c>
      <c r="AM38" s="182">
        <f t="shared" si="23"/>
        <v>0</v>
      </c>
    </row>
    <row r="39" spans="1:39" x14ac:dyDescent="0.25">
      <c r="A39" s="106">
        <v>32</v>
      </c>
      <c r="B39" s="157">
        <f t="shared" si="1"/>
        <v>1</v>
      </c>
      <c r="C39" s="105"/>
      <c r="D39" s="106">
        <f>IF(ISERROR(VLOOKUP(C39,FSGT2_Inscr!$F$7:$L$108,2,FALSE))=TRUE,VLOOKUP(C39,FSGT3_Inscr!$F$7:$K$103,2,FALSE),(VLOOKUP(C39,FSGT2_Inscr!$F$7:$L$108,2,FALSE)))</f>
        <v>0</v>
      </c>
      <c r="E39" s="106">
        <f>IF(ISERROR(VLOOKUP(C39,FSGT2_Inscr!$F$7:$L$108,3,FALSE))=TRUE,VLOOKUP(C39,FSGT3_Inscr!$F$7:$K$103,3,FALSE),(VLOOKUP(C39,FSGT2_Inscr!$F$7:$L$108,3,FALSE)))</f>
        <v>0</v>
      </c>
      <c r="F39" s="106">
        <f>IF(ISERROR(VLOOKUP(C39,FSGT2_Inscr!$F$7:$L$108,4,FALSE))=TRUE,VLOOKUP(C39,FSGT3_Inscr!$F$7:$K$103,4,FALSE),(VLOOKUP(C39,FSGT2_Inscr!$F$7:$L$108,4,FALSE)))</f>
        <v>0</v>
      </c>
      <c r="G39" s="106">
        <f>IF(ISERROR(VLOOKUP(C39,FSGT2_Inscr!$F$7:$L$108,5,FALSE))=TRUE,VLOOKUP(C39,FSGT3_Inscr!$F$7:$K$103,5,FALSE),(VLOOKUP(C39,FSGT2_Inscr!$F$7:$L$108,5,FALSE)))</f>
        <v>0</v>
      </c>
      <c r="H39" s="106">
        <f>IF(ISERROR(VLOOKUP(C39,FSGT2_Inscr!$F$7:$L$108,6,FALSE))=TRUE,VLOOKUP(C39,FSGT3_Inscr!$F$7:$K$103,6,FALSE),(VLOOKUP(C39,FSGT2_Inscr!$F$7:$L$108,6,FALSE)))</f>
        <v>0</v>
      </c>
      <c r="I39" s="196"/>
      <c r="J39" s="159">
        <f t="shared" si="2"/>
        <v>0</v>
      </c>
      <c r="K39" s="109">
        <f>SUM($J$8:J39)*J39</f>
        <v>0</v>
      </c>
      <c r="L39" s="160">
        <f t="shared" si="3"/>
        <v>0</v>
      </c>
      <c r="M39" s="201" t="str">
        <f t="shared" si="4"/>
        <v/>
      </c>
      <c r="N39" s="217" t="b">
        <f t="shared" si="5"/>
        <v>0</v>
      </c>
      <c r="O39" s="159">
        <f t="shared" si="6"/>
        <v>0</v>
      </c>
      <c r="P39" s="109">
        <f>SUM($O$8:O39)*O39</f>
        <v>0</v>
      </c>
      <c r="Q39" s="160">
        <f t="shared" si="7"/>
        <v>0</v>
      </c>
      <c r="R39" s="201" t="str">
        <f t="shared" si="8"/>
        <v/>
      </c>
      <c r="S39" s="217" t="b">
        <f t="shared" si="9"/>
        <v>0</v>
      </c>
      <c r="T39" s="159">
        <f t="shared" si="10"/>
        <v>0</v>
      </c>
      <c r="U39" s="109">
        <f>SUM($T$8:T39)*T39</f>
        <v>0</v>
      </c>
      <c r="V39" s="160">
        <f t="shared" si="11"/>
        <v>0</v>
      </c>
      <c r="W39" s="201" t="str">
        <f t="shared" si="12"/>
        <v/>
      </c>
      <c r="X39" s="217" t="b">
        <f t="shared" si="13"/>
        <v>0</v>
      </c>
      <c r="Y39" s="141"/>
      <c r="Z39" s="159">
        <f t="shared" si="14"/>
        <v>0</v>
      </c>
      <c r="AA39" s="109">
        <f>SUM($Z$8:Z39)*Z39</f>
        <v>0</v>
      </c>
      <c r="AB39" s="160">
        <f t="shared" si="15"/>
        <v>0</v>
      </c>
      <c r="AC39" s="201" t="str">
        <f t="shared" si="16"/>
        <v/>
      </c>
      <c r="AD39" s="217" t="b">
        <f t="shared" si="17"/>
        <v>0</v>
      </c>
      <c r="AE39" s="159">
        <f t="shared" si="18"/>
        <v>0</v>
      </c>
      <c r="AF39" s="109">
        <f>SUM($AE$8:AE39)*AE39</f>
        <v>0</v>
      </c>
      <c r="AG39" s="160">
        <f t="shared" si="19"/>
        <v>0</v>
      </c>
      <c r="AH39" s="201" t="str">
        <f t="shared" si="20"/>
        <v/>
      </c>
      <c r="AI39" s="217" t="b">
        <f t="shared" si="21"/>
        <v>0</v>
      </c>
      <c r="AL39" s="182" t="str">
        <f t="shared" si="24"/>
        <v>0</v>
      </c>
      <c r="AM39" s="182">
        <f t="shared" si="23"/>
        <v>0</v>
      </c>
    </row>
    <row r="40" spans="1:39" x14ac:dyDescent="0.25">
      <c r="A40" s="106">
        <v>33</v>
      </c>
      <c r="B40" s="157">
        <f t="shared" si="1"/>
        <v>1</v>
      </c>
      <c r="C40" s="105"/>
      <c r="D40" s="106">
        <f>IF(ISERROR(VLOOKUP(C40,FSGT2_Inscr!$F$7:$L$108,2,FALSE))=TRUE,VLOOKUP(C40,FSGT3_Inscr!$F$7:$K$103,2,FALSE),(VLOOKUP(C40,FSGT2_Inscr!$F$7:$L$108,2,FALSE)))</f>
        <v>0</v>
      </c>
      <c r="E40" s="106">
        <f>IF(ISERROR(VLOOKUP(C40,FSGT2_Inscr!$F$7:$L$108,3,FALSE))=TRUE,VLOOKUP(C40,FSGT3_Inscr!$F$7:$K$103,3,FALSE),(VLOOKUP(C40,FSGT2_Inscr!$F$7:$L$108,3,FALSE)))</f>
        <v>0</v>
      </c>
      <c r="F40" s="106">
        <f>IF(ISERROR(VLOOKUP(C40,FSGT2_Inscr!$F$7:$L$108,4,FALSE))=TRUE,VLOOKUP(C40,FSGT3_Inscr!$F$7:$K$103,4,FALSE),(VLOOKUP(C40,FSGT2_Inscr!$F$7:$L$108,4,FALSE)))</f>
        <v>0</v>
      </c>
      <c r="G40" s="106">
        <f>IF(ISERROR(VLOOKUP(C40,FSGT2_Inscr!$F$7:$L$108,5,FALSE))=TRUE,VLOOKUP(C40,FSGT3_Inscr!$F$7:$K$103,5,FALSE),(VLOOKUP(C40,FSGT2_Inscr!$F$7:$L$108,5,FALSE)))</f>
        <v>0</v>
      </c>
      <c r="H40" s="106">
        <f>IF(ISERROR(VLOOKUP(C40,FSGT2_Inscr!$F$7:$L$108,6,FALSE))=TRUE,VLOOKUP(C40,FSGT3_Inscr!$F$7:$K$103,6,FALSE),(VLOOKUP(C40,FSGT2_Inscr!$F$7:$L$108,6,FALSE)))</f>
        <v>0</v>
      </c>
      <c r="I40" s="196"/>
      <c r="J40" s="159">
        <f t="shared" si="2"/>
        <v>0</v>
      </c>
      <c r="K40" s="109">
        <f>SUM($J$8:J40)*J40</f>
        <v>0</v>
      </c>
      <c r="L40" s="160">
        <f t="shared" si="3"/>
        <v>0</v>
      </c>
      <c r="M40" s="201" t="str">
        <f t="shared" si="4"/>
        <v/>
      </c>
      <c r="N40" s="217" t="b">
        <f t="shared" si="5"/>
        <v>0</v>
      </c>
      <c r="O40" s="159">
        <f t="shared" si="6"/>
        <v>0</v>
      </c>
      <c r="P40" s="109">
        <f>SUM($O$8:O40)*O40</f>
        <v>0</v>
      </c>
      <c r="Q40" s="160">
        <f t="shared" si="7"/>
        <v>0</v>
      </c>
      <c r="R40" s="201" t="str">
        <f t="shared" si="8"/>
        <v/>
      </c>
      <c r="S40" s="217" t="b">
        <f t="shared" si="9"/>
        <v>0</v>
      </c>
      <c r="T40" s="159">
        <f t="shared" si="10"/>
        <v>0</v>
      </c>
      <c r="U40" s="109">
        <f>SUM($T$8:T40)*T40</f>
        <v>0</v>
      </c>
      <c r="V40" s="160">
        <f t="shared" si="11"/>
        <v>0</v>
      </c>
      <c r="W40" s="201" t="str">
        <f t="shared" si="12"/>
        <v/>
      </c>
      <c r="X40" s="217" t="b">
        <f t="shared" si="13"/>
        <v>0</v>
      </c>
      <c r="Y40" s="141"/>
      <c r="Z40" s="159">
        <f t="shared" si="14"/>
        <v>0</v>
      </c>
      <c r="AA40" s="109">
        <f>SUM($Z$8:Z40)*Z40</f>
        <v>0</v>
      </c>
      <c r="AB40" s="160">
        <f t="shared" si="15"/>
        <v>0</v>
      </c>
      <c r="AC40" s="201" t="str">
        <f t="shared" si="16"/>
        <v/>
      </c>
      <c r="AD40" s="217" t="b">
        <f t="shared" si="17"/>
        <v>0</v>
      </c>
      <c r="AE40" s="159">
        <f t="shared" si="18"/>
        <v>0</v>
      </c>
      <c r="AF40" s="109">
        <f>SUM($AE$8:AE40)*AE40</f>
        <v>0</v>
      </c>
      <c r="AG40" s="160">
        <f t="shared" si="19"/>
        <v>0</v>
      </c>
      <c r="AH40" s="201" t="str">
        <f t="shared" si="20"/>
        <v/>
      </c>
      <c r="AI40" s="217" t="b">
        <f t="shared" si="21"/>
        <v>0</v>
      </c>
      <c r="AL40" s="182" t="str">
        <f t="shared" si="24"/>
        <v>0</v>
      </c>
      <c r="AM40" s="182">
        <f t="shared" si="23"/>
        <v>0</v>
      </c>
    </row>
    <row r="41" spans="1:39" x14ac:dyDescent="0.25">
      <c r="A41" s="106">
        <v>34</v>
      </c>
      <c r="B41" s="157">
        <f t="shared" si="1"/>
        <v>1</v>
      </c>
      <c r="C41" s="105"/>
      <c r="D41" s="106">
        <f>IF(ISERROR(VLOOKUP(C41,FSGT2_Inscr!$F$7:$L$108,2,FALSE))=TRUE,VLOOKUP(C41,FSGT3_Inscr!$F$7:$K$103,2,FALSE),(VLOOKUP(C41,FSGT2_Inscr!$F$7:$L$108,2,FALSE)))</f>
        <v>0</v>
      </c>
      <c r="E41" s="106">
        <f>IF(ISERROR(VLOOKUP(C41,FSGT2_Inscr!$F$7:$L$108,3,FALSE))=TRUE,VLOOKUP(C41,FSGT3_Inscr!$F$7:$K$103,3,FALSE),(VLOOKUP(C41,FSGT2_Inscr!$F$7:$L$108,3,FALSE)))</f>
        <v>0</v>
      </c>
      <c r="F41" s="106">
        <f>IF(ISERROR(VLOOKUP(C41,FSGT2_Inscr!$F$7:$L$108,4,FALSE))=TRUE,VLOOKUP(C41,FSGT3_Inscr!$F$7:$K$103,4,FALSE),(VLOOKUP(C41,FSGT2_Inscr!$F$7:$L$108,4,FALSE)))</f>
        <v>0</v>
      </c>
      <c r="G41" s="106">
        <f>IF(ISERROR(VLOOKUP(C41,FSGT2_Inscr!$F$7:$L$108,5,FALSE))=TRUE,VLOOKUP(C41,FSGT3_Inscr!$F$7:$K$103,5,FALSE),(VLOOKUP(C41,FSGT2_Inscr!$F$7:$L$108,5,FALSE)))</f>
        <v>0</v>
      </c>
      <c r="H41" s="106">
        <f>IF(ISERROR(VLOOKUP(C41,FSGT2_Inscr!$F$7:$L$108,6,FALSE))=TRUE,VLOOKUP(C41,FSGT3_Inscr!$F$7:$K$103,6,FALSE),(VLOOKUP(C41,FSGT2_Inscr!$F$7:$L$108,6,FALSE)))</f>
        <v>0</v>
      </c>
      <c r="I41" s="196"/>
      <c r="J41" s="159">
        <f t="shared" si="2"/>
        <v>0</v>
      </c>
      <c r="K41" s="109">
        <f>SUM($J$8:J41)*J41</f>
        <v>0</v>
      </c>
      <c r="L41" s="160">
        <f t="shared" si="3"/>
        <v>0</v>
      </c>
      <c r="M41" s="201" t="str">
        <f t="shared" si="4"/>
        <v/>
      </c>
      <c r="N41" s="217" t="b">
        <f t="shared" si="5"/>
        <v>0</v>
      </c>
      <c r="O41" s="159">
        <f t="shared" si="6"/>
        <v>0</v>
      </c>
      <c r="P41" s="109">
        <f>SUM($O$8:O41)*O41</f>
        <v>0</v>
      </c>
      <c r="Q41" s="160">
        <f t="shared" si="7"/>
        <v>0</v>
      </c>
      <c r="R41" s="201" t="str">
        <f t="shared" si="8"/>
        <v/>
      </c>
      <c r="S41" s="217" t="b">
        <f t="shared" si="9"/>
        <v>0</v>
      </c>
      <c r="T41" s="159">
        <f t="shared" si="10"/>
        <v>0</v>
      </c>
      <c r="U41" s="109">
        <f>SUM($T$8:T41)*T41</f>
        <v>0</v>
      </c>
      <c r="V41" s="160">
        <f t="shared" si="11"/>
        <v>0</v>
      </c>
      <c r="W41" s="201" t="str">
        <f t="shared" si="12"/>
        <v/>
      </c>
      <c r="X41" s="217" t="b">
        <f t="shared" si="13"/>
        <v>0</v>
      </c>
      <c r="Y41" s="141"/>
      <c r="Z41" s="159">
        <f t="shared" si="14"/>
        <v>0</v>
      </c>
      <c r="AA41" s="109">
        <f>SUM($Z$8:Z41)*Z41</f>
        <v>0</v>
      </c>
      <c r="AB41" s="160">
        <f t="shared" si="15"/>
        <v>0</v>
      </c>
      <c r="AC41" s="201" t="str">
        <f t="shared" si="16"/>
        <v/>
      </c>
      <c r="AD41" s="217" t="b">
        <f t="shared" si="17"/>
        <v>0</v>
      </c>
      <c r="AE41" s="159">
        <f t="shared" si="18"/>
        <v>0</v>
      </c>
      <c r="AF41" s="109">
        <f>SUM($AE$8:AE41)*AE41</f>
        <v>0</v>
      </c>
      <c r="AG41" s="160">
        <f t="shared" si="19"/>
        <v>0</v>
      </c>
      <c r="AH41" s="201" t="str">
        <f t="shared" si="20"/>
        <v/>
      </c>
      <c r="AI41" s="217" t="b">
        <f t="shared" si="21"/>
        <v>0</v>
      </c>
      <c r="AL41" s="182" t="str">
        <f t="shared" si="24"/>
        <v>0</v>
      </c>
      <c r="AM41" s="182">
        <f t="shared" si="23"/>
        <v>0</v>
      </c>
    </row>
    <row r="42" spans="1:39" x14ac:dyDescent="0.25">
      <c r="A42" s="106">
        <v>35</v>
      </c>
      <c r="B42" s="157">
        <f t="shared" si="1"/>
        <v>1</v>
      </c>
      <c r="C42" s="105"/>
      <c r="D42" s="106">
        <f>IF(ISERROR(VLOOKUP(C42,FSGT2_Inscr!$F$7:$L$108,2,FALSE))=TRUE,VLOOKUP(C42,FSGT3_Inscr!$F$7:$K$103,2,FALSE),(VLOOKUP(C42,FSGT2_Inscr!$F$7:$L$108,2,FALSE)))</f>
        <v>0</v>
      </c>
      <c r="E42" s="106">
        <f>IF(ISERROR(VLOOKUP(C42,FSGT2_Inscr!$F$7:$L$108,3,FALSE))=TRUE,VLOOKUP(C42,FSGT3_Inscr!$F$7:$K$103,3,FALSE),(VLOOKUP(C42,FSGT2_Inscr!$F$7:$L$108,3,FALSE)))</f>
        <v>0</v>
      </c>
      <c r="F42" s="106">
        <f>IF(ISERROR(VLOOKUP(C42,FSGT2_Inscr!$F$7:$L$108,4,FALSE))=TRUE,VLOOKUP(C42,FSGT3_Inscr!$F$7:$K$103,4,FALSE),(VLOOKUP(C42,FSGT2_Inscr!$F$7:$L$108,4,FALSE)))</f>
        <v>0</v>
      </c>
      <c r="G42" s="106">
        <f>IF(ISERROR(VLOOKUP(C42,FSGT2_Inscr!$F$7:$L$108,5,FALSE))=TRUE,VLOOKUP(C42,FSGT3_Inscr!$F$7:$K$103,5,FALSE),(VLOOKUP(C42,FSGT2_Inscr!$F$7:$L$108,5,FALSE)))</f>
        <v>0</v>
      </c>
      <c r="H42" s="106">
        <f>IF(ISERROR(VLOOKUP(C42,FSGT2_Inscr!$F$7:$L$108,6,FALSE))=TRUE,VLOOKUP(C42,FSGT3_Inscr!$F$7:$K$103,6,FALSE),(VLOOKUP(C42,FSGT2_Inscr!$F$7:$L$108,6,FALSE)))</f>
        <v>0</v>
      </c>
      <c r="I42" s="196"/>
      <c r="J42" s="159">
        <f t="shared" si="2"/>
        <v>0</v>
      </c>
      <c r="K42" s="109">
        <f>SUM($J$8:J42)*J42</f>
        <v>0</v>
      </c>
      <c r="L42" s="160">
        <f t="shared" si="3"/>
        <v>0</v>
      </c>
      <c r="M42" s="201" t="str">
        <f t="shared" si="4"/>
        <v/>
      </c>
      <c r="N42" s="217" t="b">
        <f t="shared" si="5"/>
        <v>0</v>
      </c>
      <c r="O42" s="159">
        <f t="shared" si="6"/>
        <v>0</v>
      </c>
      <c r="P42" s="109">
        <f>SUM($O$8:O42)*O42</f>
        <v>0</v>
      </c>
      <c r="Q42" s="160">
        <f t="shared" si="7"/>
        <v>0</v>
      </c>
      <c r="R42" s="201" t="str">
        <f t="shared" si="8"/>
        <v/>
      </c>
      <c r="S42" s="217" t="b">
        <f t="shared" si="9"/>
        <v>0</v>
      </c>
      <c r="T42" s="159">
        <f t="shared" si="10"/>
        <v>0</v>
      </c>
      <c r="U42" s="109">
        <f>SUM($T$8:T42)*T42</f>
        <v>0</v>
      </c>
      <c r="V42" s="160">
        <f t="shared" si="11"/>
        <v>0</v>
      </c>
      <c r="W42" s="201" t="str">
        <f t="shared" si="12"/>
        <v/>
      </c>
      <c r="X42" s="217" t="b">
        <f t="shared" si="13"/>
        <v>0</v>
      </c>
      <c r="Y42" s="141"/>
      <c r="Z42" s="159">
        <f t="shared" si="14"/>
        <v>0</v>
      </c>
      <c r="AA42" s="109">
        <f>SUM($Z$8:Z42)*Z42</f>
        <v>0</v>
      </c>
      <c r="AB42" s="160">
        <f t="shared" si="15"/>
        <v>0</v>
      </c>
      <c r="AC42" s="201" t="str">
        <f t="shared" si="16"/>
        <v/>
      </c>
      <c r="AD42" s="217" t="b">
        <f t="shared" si="17"/>
        <v>0</v>
      </c>
      <c r="AE42" s="159">
        <f t="shared" si="18"/>
        <v>0</v>
      </c>
      <c r="AF42" s="109">
        <f>SUM($AE$8:AE42)*AE42</f>
        <v>0</v>
      </c>
      <c r="AG42" s="160">
        <f t="shared" si="19"/>
        <v>0</v>
      </c>
      <c r="AH42" s="201" t="str">
        <f t="shared" si="20"/>
        <v/>
      </c>
      <c r="AI42" s="217" t="b">
        <f t="shared" si="21"/>
        <v>0</v>
      </c>
      <c r="AL42" s="182" t="str">
        <f t="shared" si="24"/>
        <v>0</v>
      </c>
      <c r="AM42" s="182">
        <f t="shared" si="23"/>
        <v>0</v>
      </c>
    </row>
    <row r="43" spans="1:39" x14ac:dyDescent="0.25">
      <c r="A43" s="106">
        <v>36</v>
      </c>
      <c r="B43" s="157">
        <f t="shared" si="1"/>
        <v>1</v>
      </c>
      <c r="C43" s="105"/>
      <c r="D43" s="106">
        <f>IF(ISERROR(VLOOKUP(C43,FSGT2_Inscr!$F$7:$L$108,2,FALSE))=TRUE,VLOOKUP(C43,FSGT3_Inscr!$F$7:$K$103,2,FALSE),(VLOOKUP(C43,FSGT2_Inscr!$F$7:$L$108,2,FALSE)))</f>
        <v>0</v>
      </c>
      <c r="E43" s="106">
        <f>IF(ISERROR(VLOOKUP(C43,FSGT2_Inscr!$F$7:$L$108,3,FALSE))=TRUE,VLOOKUP(C43,FSGT3_Inscr!$F$7:$K$103,3,FALSE),(VLOOKUP(C43,FSGT2_Inscr!$F$7:$L$108,3,FALSE)))</f>
        <v>0</v>
      </c>
      <c r="F43" s="106">
        <f>IF(ISERROR(VLOOKUP(C43,FSGT2_Inscr!$F$7:$L$108,4,FALSE))=TRUE,VLOOKUP(C43,FSGT3_Inscr!$F$7:$K$103,4,FALSE),(VLOOKUP(C43,FSGT2_Inscr!$F$7:$L$108,4,FALSE)))</f>
        <v>0</v>
      </c>
      <c r="G43" s="106">
        <f>IF(ISERROR(VLOOKUP(C43,FSGT2_Inscr!$F$7:$L$108,5,FALSE))=TRUE,VLOOKUP(C43,FSGT3_Inscr!$F$7:$K$103,5,FALSE),(VLOOKUP(C43,FSGT2_Inscr!$F$7:$L$108,5,FALSE)))</f>
        <v>0</v>
      </c>
      <c r="H43" s="106">
        <f>IF(ISERROR(VLOOKUP(C43,FSGT2_Inscr!$F$7:$L$108,6,FALSE))=TRUE,VLOOKUP(C43,FSGT3_Inscr!$F$7:$K$103,6,FALSE),(VLOOKUP(C43,FSGT2_Inscr!$F$7:$L$108,6,FALSE)))</f>
        <v>0</v>
      </c>
      <c r="I43" s="196"/>
      <c r="J43" s="159">
        <f t="shared" si="2"/>
        <v>0</v>
      </c>
      <c r="K43" s="109">
        <f>SUM($J$8:J43)*J43</f>
        <v>0</v>
      </c>
      <c r="L43" s="160">
        <f t="shared" si="3"/>
        <v>0</v>
      </c>
      <c r="M43" s="201" t="str">
        <f t="shared" si="4"/>
        <v/>
      </c>
      <c r="N43" s="217" t="b">
        <f t="shared" si="5"/>
        <v>0</v>
      </c>
      <c r="O43" s="159">
        <f t="shared" si="6"/>
        <v>0</v>
      </c>
      <c r="P43" s="109">
        <f>SUM($O$8:O43)*O43</f>
        <v>0</v>
      </c>
      <c r="Q43" s="160">
        <f t="shared" si="7"/>
        <v>0</v>
      </c>
      <c r="R43" s="201" t="str">
        <f t="shared" si="8"/>
        <v/>
      </c>
      <c r="S43" s="217" t="b">
        <f t="shared" si="9"/>
        <v>0</v>
      </c>
      <c r="T43" s="159">
        <f t="shared" si="10"/>
        <v>0</v>
      </c>
      <c r="U43" s="109">
        <f>SUM($T$8:T43)*T43</f>
        <v>0</v>
      </c>
      <c r="V43" s="160">
        <f t="shared" si="11"/>
        <v>0</v>
      </c>
      <c r="W43" s="201" t="str">
        <f t="shared" si="12"/>
        <v/>
      </c>
      <c r="X43" s="217" t="b">
        <f t="shared" si="13"/>
        <v>0</v>
      </c>
      <c r="Y43" s="141"/>
      <c r="Z43" s="159">
        <f t="shared" si="14"/>
        <v>0</v>
      </c>
      <c r="AA43" s="109">
        <f>SUM($Z$8:Z43)*Z43</f>
        <v>0</v>
      </c>
      <c r="AB43" s="160">
        <f t="shared" si="15"/>
        <v>0</v>
      </c>
      <c r="AC43" s="201" t="str">
        <f t="shared" si="16"/>
        <v/>
      </c>
      <c r="AD43" s="217" t="b">
        <f t="shared" si="17"/>
        <v>0</v>
      </c>
      <c r="AE43" s="159">
        <f t="shared" si="18"/>
        <v>0</v>
      </c>
      <c r="AF43" s="109">
        <f>SUM($AE$8:AE43)*AE43</f>
        <v>0</v>
      </c>
      <c r="AG43" s="160">
        <f t="shared" si="19"/>
        <v>0</v>
      </c>
      <c r="AH43" s="201" t="str">
        <f t="shared" si="20"/>
        <v/>
      </c>
      <c r="AI43" s="217" t="b">
        <f t="shared" si="21"/>
        <v>0</v>
      </c>
      <c r="AL43" s="182" t="str">
        <f t="shared" si="24"/>
        <v>0</v>
      </c>
      <c r="AM43" s="182">
        <f t="shared" si="23"/>
        <v>0</v>
      </c>
    </row>
    <row r="44" spans="1:39" x14ac:dyDescent="0.25">
      <c r="A44" s="106">
        <v>37</v>
      </c>
      <c r="B44" s="157">
        <f t="shared" si="1"/>
        <v>1</v>
      </c>
      <c r="C44" s="105"/>
      <c r="D44" s="106">
        <f>IF(ISERROR(VLOOKUP(C44,FSGT2_Inscr!$F$7:$L$108,2,FALSE))=TRUE,VLOOKUP(C44,FSGT3_Inscr!$F$7:$K$103,2,FALSE),(VLOOKUP(C44,FSGT2_Inscr!$F$7:$L$108,2,FALSE)))</f>
        <v>0</v>
      </c>
      <c r="E44" s="106">
        <f>IF(ISERROR(VLOOKUP(C44,FSGT2_Inscr!$F$7:$L$108,3,FALSE))=TRUE,VLOOKUP(C44,FSGT3_Inscr!$F$7:$K$103,3,FALSE),(VLOOKUP(C44,FSGT2_Inscr!$F$7:$L$108,3,FALSE)))</f>
        <v>0</v>
      </c>
      <c r="F44" s="106">
        <f>IF(ISERROR(VLOOKUP(C44,FSGT2_Inscr!$F$7:$L$108,4,FALSE))=TRUE,VLOOKUP(C44,FSGT3_Inscr!$F$7:$K$103,4,FALSE),(VLOOKUP(C44,FSGT2_Inscr!$F$7:$L$108,4,FALSE)))</f>
        <v>0</v>
      </c>
      <c r="G44" s="106">
        <f>IF(ISERROR(VLOOKUP(C44,FSGT2_Inscr!$F$7:$L$108,5,FALSE))=TRUE,VLOOKUP(C44,FSGT3_Inscr!$F$7:$K$103,5,FALSE),(VLOOKUP(C44,FSGT2_Inscr!$F$7:$L$108,5,FALSE)))</f>
        <v>0</v>
      </c>
      <c r="H44" s="106">
        <f>IF(ISERROR(VLOOKUP(C44,FSGT2_Inscr!$F$7:$L$108,6,FALSE))=TRUE,VLOOKUP(C44,FSGT3_Inscr!$F$7:$K$103,6,FALSE),(VLOOKUP(C44,FSGT2_Inscr!$F$7:$L$108,6,FALSE)))</f>
        <v>0</v>
      </c>
      <c r="I44" s="196"/>
      <c r="J44" s="159">
        <f t="shared" si="2"/>
        <v>0</v>
      </c>
      <c r="K44" s="109">
        <f>SUM($J$8:J44)*J44</f>
        <v>0</v>
      </c>
      <c r="L44" s="160">
        <f t="shared" si="3"/>
        <v>0</v>
      </c>
      <c r="M44" s="201" t="str">
        <f t="shared" si="4"/>
        <v/>
      </c>
      <c r="N44" s="217" t="b">
        <f t="shared" si="5"/>
        <v>0</v>
      </c>
      <c r="O44" s="159">
        <f t="shared" si="6"/>
        <v>0</v>
      </c>
      <c r="P44" s="109">
        <f>SUM($O$8:O44)*O44</f>
        <v>0</v>
      </c>
      <c r="Q44" s="160">
        <f t="shared" si="7"/>
        <v>0</v>
      </c>
      <c r="R44" s="201" t="str">
        <f t="shared" si="8"/>
        <v/>
      </c>
      <c r="S44" s="217" t="b">
        <f t="shared" si="9"/>
        <v>0</v>
      </c>
      <c r="T44" s="159">
        <f t="shared" si="10"/>
        <v>0</v>
      </c>
      <c r="U44" s="109">
        <f>SUM($T$8:T44)*T44</f>
        <v>0</v>
      </c>
      <c r="V44" s="160">
        <f t="shared" si="11"/>
        <v>0</v>
      </c>
      <c r="W44" s="201" t="str">
        <f t="shared" si="12"/>
        <v/>
      </c>
      <c r="X44" s="217" t="b">
        <f t="shared" si="13"/>
        <v>0</v>
      </c>
      <c r="Y44" s="141"/>
      <c r="Z44" s="159">
        <f t="shared" si="14"/>
        <v>0</v>
      </c>
      <c r="AA44" s="109">
        <f>SUM($Z$8:Z44)*Z44</f>
        <v>0</v>
      </c>
      <c r="AB44" s="160">
        <f t="shared" si="15"/>
        <v>0</v>
      </c>
      <c r="AC44" s="201" t="str">
        <f t="shared" si="16"/>
        <v/>
      </c>
      <c r="AD44" s="217" t="b">
        <f t="shared" si="17"/>
        <v>0</v>
      </c>
      <c r="AE44" s="159">
        <f t="shared" si="18"/>
        <v>0</v>
      </c>
      <c r="AF44" s="109">
        <f>SUM($AE$8:AE44)*AE44</f>
        <v>0</v>
      </c>
      <c r="AG44" s="160">
        <f t="shared" si="19"/>
        <v>0</v>
      </c>
      <c r="AH44" s="201" t="str">
        <f t="shared" si="20"/>
        <v/>
      </c>
      <c r="AI44" s="217" t="b">
        <f t="shared" si="21"/>
        <v>0</v>
      </c>
      <c r="AL44" s="182" t="str">
        <f t="shared" si="24"/>
        <v>0</v>
      </c>
      <c r="AM44" s="182">
        <f t="shared" si="23"/>
        <v>0</v>
      </c>
    </row>
    <row r="45" spans="1:39" x14ac:dyDescent="0.25">
      <c r="A45" s="106">
        <v>38</v>
      </c>
      <c r="B45" s="157">
        <f t="shared" si="1"/>
        <v>1</v>
      </c>
      <c r="C45" s="105"/>
      <c r="D45" s="106">
        <f>IF(ISERROR(VLOOKUP(C45,FSGT2_Inscr!$F$7:$L$108,2,FALSE))=TRUE,VLOOKUP(C45,FSGT3_Inscr!$F$7:$K$103,2,FALSE),(VLOOKUP(C45,FSGT2_Inscr!$F$7:$L$108,2,FALSE)))</f>
        <v>0</v>
      </c>
      <c r="E45" s="106">
        <f>IF(ISERROR(VLOOKUP(C45,FSGT2_Inscr!$F$7:$L$108,3,FALSE))=TRUE,VLOOKUP(C45,FSGT3_Inscr!$F$7:$K$103,3,FALSE),(VLOOKUP(C45,FSGT2_Inscr!$F$7:$L$108,3,FALSE)))</f>
        <v>0</v>
      </c>
      <c r="F45" s="106">
        <f>IF(ISERROR(VLOOKUP(C45,FSGT2_Inscr!$F$7:$L$108,4,FALSE))=TRUE,VLOOKUP(C45,FSGT3_Inscr!$F$7:$K$103,4,FALSE),(VLOOKUP(C45,FSGT2_Inscr!$F$7:$L$108,4,FALSE)))</f>
        <v>0</v>
      </c>
      <c r="G45" s="106">
        <f>IF(ISERROR(VLOOKUP(C45,FSGT2_Inscr!$F$7:$L$108,5,FALSE))=TRUE,VLOOKUP(C45,FSGT3_Inscr!$F$7:$K$103,5,FALSE),(VLOOKUP(C45,FSGT2_Inscr!$F$7:$L$108,5,FALSE)))</f>
        <v>0</v>
      </c>
      <c r="H45" s="106">
        <f>IF(ISERROR(VLOOKUP(C45,FSGT2_Inscr!$F$7:$L$108,6,FALSE))=TRUE,VLOOKUP(C45,FSGT3_Inscr!$F$7:$K$103,6,FALSE),(VLOOKUP(C45,FSGT2_Inscr!$F$7:$L$108,6,FALSE)))</f>
        <v>0</v>
      </c>
      <c r="I45" s="196"/>
      <c r="J45" s="159">
        <f t="shared" si="2"/>
        <v>0</v>
      </c>
      <c r="K45" s="109">
        <f>SUM($J$8:J45)*J45</f>
        <v>0</v>
      </c>
      <c r="L45" s="160">
        <f t="shared" si="3"/>
        <v>0</v>
      </c>
      <c r="M45" s="201" t="str">
        <f t="shared" si="4"/>
        <v/>
      </c>
      <c r="N45" s="217" t="b">
        <f t="shared" si="5"/>
        <v>0</v>
      </c>
      <c r="O45" s="159">
        <f t="shared" si="6"/>
        <v>0</v>
      </c>
      <c r="P45" s="109">
        <f>SUM($O$8:O45)*O45</f>
        <v>0</v>
      </c>
      <c r="Q45" s="160">
        <f t="shared" si="7"/>
        <v>0</v>
      </c>
      <c r="R45" s="201" t="str">
        <f t="shared" si="8"/>
        <v/>
      </c>
      <c r="S45" s="217" t="b">
        <f t="shared" si="9"/>
        <v>0</v>
      </c>
      <c r="T45" s="159">
        <f t="shared" si="10"/>
        <v>0</v>
      </c>
      <c r="U45" s="109">
        <f>SUM($T$8:T45)*T45</f>
        <v>0</v>
      </c>
      <c r="V45" s="160">
        <f t="shared" si="11"/>
        <v>0</v>
      </c>
      <c r="W45" s="201" t="str">
        <f t="shared" si="12"/>
        <v/>
      </c>
      <c r="X45" s="217" t="b">
        <f t="shared" si="13"/>
        <v>0</v>
      </c>
      <c r="Y45" s="141"/>
      <c r="Z45" s="159">
        <f t="shared" si="14"/>
        <v>0</v>
      </c>
      <c r="AA45" s="109">
        <f>SUM($Z$8:Z45)*Z45</f>
        <v>0</v>
      </c>
      <c r="AB45" s="160">
        <f t="shared" si="15"/>
        <v>0</v>
      </c>
      <c r="AC45" s="201" t="str">
        <f t="shared" si="16"/>
        <v/>
      </c>
      <c r="AD45" s="217" t="b">
        <f t="shared" si="17"/>
        <v>0</v>
      </c>
      <c r="AE45" s="159">
        <f t="shared" si="18"/>
        <v>0</v>
      </c>
      <c r="AF45" s="109">
        <f>SUM($AE$8:AE45)*AE45</f>
        <v>0</v>
      </c>
      <c r="AG45" s="160">
        <f t="shared" si="19"/>
        <v>0</v>
      </c>
      <c r="AH45" s="201" t="str">
        <f t="shared" si="20"/>
        <v/>
      </c>
      <c r="AI45" s="217" t="b">
        <f t="shared" si="21"/>
        <v>0</v>
      </c>
      <c r="AL45" s="182" t="str">
        <f t="shared" si="24"/>
        <v>0</v>
      </c>
      <c r="AM45" s="182">
        <f t="shared" si="23"/>
        <v>0</v>
      </c>
    </row>
    <row r="46" spans="1:39" x14ac:dyDescent="0.25">
      <c r="A46" s="106">
        <v>39</v>
      </c>
      <c r="B46" s="157">
        <f t="shared" si="1"/>
        <v>1</v>
      </c>
      <c r="C46" s="105"/>
      <c r="D46" s="106">
        <f>IF(ISERROR(VLOOKUP(C46,FSGT2_Inscr!$F$7:$L$108,2,FALSE))=TRUE,VLOOKUP(C46,FSGT3_Inscr!$F$7:$K$103,2,FALSE),(VLOOKUP(C46,FSGT2_Inscr!$F$7:$L$108,2,FALSE)))</f>
        <v>0</v>
      </c>
      <c r="E46" s="106">
        <f>IF(ISERROR(VLOOKUP(C46,FSGT2_Inscr!$F$7:$L$108,3,FALSE))=TRUE,VLOOKUP(C46,FSGT3_Inscr!$F$7:$K$103,3,FALSE),(VLOOKUP(C46,FSGT2_Inscr!$F$7:$L$108,3,FALSE)))</f>
        <v>0</v>
      </c>
      <c r="F46" s="106">
        <f>IF(ISERROR(VLOOKUP(C46,FSGT2_Inscr!$F$7:$L$108,4,FALSE))=TRUE,VLOOKUP(C46,FSGT3_Inscr!$F$7:$K$103,4,FALSE),(VLOOKUP(C46,FSGT2_Inscr!$F$7:$L$108,4,FALSE)))</f>
        <v>0</v>
      </c>
      <c r="G46" s="106">
        <f>IF(ISERROR(VLOOKUP(C46,FSGT2_Inscr!$F$7:$L$108,5,FALSE))=TRUE,VLOOKUP(C46,FSGT3_Inscr!$F$7:$K$103,5,FALSE),(VLOOKUP(C46,FSGT2_Inscr!$F$7:$L$108,5,FALSE)))</f>
        <v>0</v>
      </c>
      <c r="H46" s="106">
        <f>IF(ISERROR(VLOOKUP(C46,FSGT2_Inscr!$F$7:$L$108,6,FALSE))=TRUE,VLOOKUP(C46,FSGT3_Inscr!$F$7:$K$103,6,FALSE),(VLOOKUP(C46,FSGT2_Inscr!$F$7:$L$108,6,FALSE)))</f>
        <v>0</v>
      </c>
      <c r="I46" s="196"/>
      <c r="J46" s="159">
        <f t="shared" si="2"/>
        <v>0</v>
      </c>
      <c r="K46" s="109">
        <f>SUM($J$8:J46)*J46</f>
        <v>0</v>
      </c>
      <c r="L46" s="160">
        <f t="shared" si="3"/>
        <v>0</v>
      </c>
      <c r="M46" s="201" t="str">
        <f t="shared" si="4"/>
        <v/>
      </c>
      <c r="N46" s="217" t="b">
        <f t="shared" si="5"/>
        <v>0</v>
      </c>
      <c r="O46" s="159">
        <f t="shared" si="6"/>
        <v>0</v>
      </c>
      <c r="P46" s="109">
        <f>SUM($O$8:O46)*O46</f>
        <v>0</v>
      </c>
      <c r="Q46" s="160">
        <f t="shared" si="7"/>
        <v>0</v>
      </c>
      <c r="R46" s="201" t="str">
        <f t="shared" si="8"/>
        <v/>
      </c>
      <c r="S46" s="217" t="b">
        <f t="shared" si="9"/>
        <v>0</v>
      </c>
      <c r="T46" s="159">
        <f t="shared" si="10"/>
        <v>0</v>
      </c>
      <c r="U46" s="109">
        <f>SUM($T$8:T46)*T46</f>
        <v>0</v>
      </c>
      <c r="V46" s="160">
        <f t="shared" si="11"/>
        <v>0</v>
      </c>
      <c r="W46" s="201" t="str">
        <f t="shared" si="12"/>
        <v/>
      </c>
      <c r="X46" s="217" t="b">
        <f t="shared" si="13"/>
        <v>0</v>
      </c>
      <c r="Y46" s="141"/>
      <c r="Z46" s="159">
        <f t="shared" si="14"/>
        <v>0</v>
      </c>
      <c r="AA46" s="109">
        <f>SUM($Z$8:Z46)*Z46</f>
        <v>0</v>
      </c>
      <c r="AB46" s="160">
        <f t="shared" si="15"/>
        <v>0</v>
      </c>
      <c r="AC46" s="201" t="str">
        <f t="shared" si="16"/>
        <v/>
      </c>
      <c r="AD46" s="217" t="b">
        <f t="shared" si="17"/>
        <v>0</v>
      </c>
      <c r="AE46" s="159">
        <f t="shared" si="18"/>
        <v>0</v>
      </c>
      <c r="AF46" s="109">
        <f>SUM($AE$8:AE46)*AE46</f>
        <v>0</v>
      </c>
      <c r="AG46" s="160">
        <f t="shared" si="19"/>
        <v>0</v>
      </c>
      <c r="AH46" s="201" t="str">
        <f t="shared" si="20"/>
        <v/>
      </c>
      <c r="AI46" s="217" t="b">
        <f t="shared" si="21"/>
        <v>0</v>
      </c>
      <c r="AL46" s="182" t="str">
        <f t="shared" si="24"/>
        <v>0</v>
      </c>
      <c r="AM46" s="182">
        <f t="shared" si="23"/>
        <v>0</v>
      </c>
    </row>
    <row r="47" spans="1:39" x14ac:dyDescent="0.25">
      <c r="A47" s="106">
        <v>40</v>
      </c>
      <c r="B47" s="157">
        <f t="shared" si="1"/>
        <v>1</v>
      </c>
      <c r="C47" s="105"/>
      <c r="D47" s="106">
        <f>IF(ISERROR(VLOOKUP(C47,FSGT2_Inscr!$F$7:$L$108,2,FALSE))=TRUE,VLOOKUP(C47,FSGT3_Inscr!$F$7:$K$103,2,FALSE),(VLOOKUP(C47,FSGT2_Inscr!$F$7:$L$108,2,FALSE)))</f>
        <v>0</v>
      </c>
      <c r="E47" s="106">
        <f>IF(ISERROR(VLOOKUP(C47,FSGT2_Inscr!$F$7:$L$108,3,FALSE))=TRUE,VLOOKUP(C47,FSGT3_Inscr!$F$7:$K$103,3,FALSE),(VLOOKUP(C47,FSGT2_Inscr!$F$7:$L$108,3,FALSE)))</f>
        <v>0</v>
      </c>
      <c r="F47" s="106">
        <f>IF(ISERROR(VLOOKUP(C47,FSGT2_Inscr!$F$7:$L$108,4,FALSE))=TRUE,VLOOKUP(C47,FSGT3_Inscr!$F$7:$K$103,4,FALSE),(VLOOKUP(C47,FSGT2_Inscr!$F$7:$L$108,4,FALSE)))</f>
        <v>0</v>
      </c>
      <c r="G47" s="106">
        <f>IF(ISERROR(VLOOKUP(C47,FSGT2_Inscr!$F$7:$L$108,5,FALSE))=TRUE,VLOOKUP(C47,FSGT3_Inscr!$F$7:$K$103,5,FALSE),(VLOOKUP(C47,FSGT2_Inscr!$F$7:$L$108,5,FALSE)))</f>
        <v>0</v>
      </c>
      <c r="H47" s="106">
        <f>IF(ISERROR(VLOOKUP(C47,FSGT2_Inscr!$F$7:$L$108,6,FALSE))=TRUE,VLOOKUP(C47,FSGT3_Inscr!$F$7:$K$103,6,FALSE),(VLOOKUP(C47,FSGT2_Inscr!$F$7:$L$108,6,FALSE)))</f>
        <v>0</v>
      </c>
      <c r="I47" s="196"/>
      <c r="J47" s="159">
        <f t="shared" si="2"/>
        <v>0</v>
      </c>
      <c r="K47" s="109">
        <f>SUM($J$8:J47)*J47</f>
        <v>0</v>
      </c>
      <c r="L47" s="160">
        <f t="shared" si="3"/>
        <v>0</v>
      </c>
      <c r="M47" s="201" t="str">
        <f t="shared" si="4"/>
        <v/>
      </c>
      <c r="N47" s="217" t="b">
        <f t="shared" si="5"/>
        <v>0</v>
      </c>
      <c r="O47" s="159">
        <f t="shared" si="6"/>
        <v>0</v>
      </c>
      <c r="P47" s="109">
        <f>SUM($O$8:O47)*O47</f>
        <v>0</v>
      </c>
      <c r="Q47" s="160">
        <f t="shared" si="7"/>
        <v>0</v>
      </c>
      <c r="R47" s="201" t="str">
        <f t="shared" si="8"/>
        <v/>
      </c>
      <c r="S47" s="217" t="b">
        <f t="shared" si="9"/>
        <v>0</v>
      </c>
      <c r="T47" s="159">
        <f t="shared" si="10"/>
        <v>0</v>
      </c>
      <c r="U47" s="109">
        <f>SUM($T$8:T47)*T47</f>
        <v>0</v>
      </c>
      <c r="V47" s="160">
        <f t="shared" si="11"/>
        <v>0</v>
      </c>
      <c r="W47" s="201" t="str">
        <f t="shared" si="12"/>
        <v/>
      </c>
      <c r="X47" s="217" t="b">
        <f t="shared" si="13"/>
        <v>0</v>
      </c>
      <c r="Y47" s="141"/>
      <c r="Z47" s="159">
        <f t="shared" si="14"/>
        <v>0</v>
      </c>
      <c r="AA47" s="109">
        <f>SUM($Z$8:Z47)*Z47</f>
        <v>0</v>
      </c>
      <c r="AB47" s="160">
        <f t="shared" si="15"/>
        <v>0</v>
      </c>
      <c r="AC47" s="201" t="str">
        <f t="shared" si="16"/>
        <v/>
      </c>
      <c r="AD47" s="217" t="b">
        <f t="shared" si="17"/>
        <v>0</v>
      </c>
      <c r="AE47" s="159">
        <f t="shared" si="18"/>
        <v>0</v>
      </c>
      <c r="AF47" s="109">
        <f>SUM($AE$8:AE47)*AE47</f>
        <v>0</v>
      </c>
      <c r="AG47" s="160">
        <f t="shared" si="19"/>
        <v>0</v>
      </c>
      <c r="AH47" s="201" t="str">
        <f t="shared" si="20"/>
        <v/>
      </c>
      <c r="AI47" s="217" t="b">
        <f t="shared" si="21"/>
        <v>0</v>
      </c>
      <c r="AL47" s="182" t="str">
        <f t="shared" si="24"/>
        <v>0</v>
      </c>
      <c r="AM47" s="182">
        <f t="shared" si="23"/>
        <v>0</v>
      </c>
    </row>
    <row r="48" spans="1:39" x14ac:dyDescent="0.25">
      <c r="A48" s="106">
        <v>41</v>
      </c>
      <c r="B48" s="157">
        <f t="shared" si="1"/>
        <v>1</v>
      </c>
      <c r="C48" s="105"/>
      <c r="D48" s="106">
        <f>IF(ISERROR(VLOOKUP(C48,FSGT2_Inscr!$F$7:$L$108,2,FALSE))=TRUE,VLOOKUP(C48,FSGT3_Inscr!$F$7:$K$103,2,FALSE),(VLOOKUP(C48,FSGT2_Inscr!$F$7:$L$108,2,FALSE)))</f>
        <v>0</v>
      </c>
      <c r="E48" s="106">
        <f>IF(ISERROR(VLOOKUP(C48,FSGT2_Inscr!$F$7:$L$108,3,FALSE))=TRUE,VLOOKUP(C48,FSGT3_Inscr!$F$7:$K$103,3,FALSE),(VLOOKUP(C48,FSGT2_Inscr!$F$7:$L$108,3,FALSE)))</f>
        <v>0</v>
      </c>
      <c r="F48" s="106">
        <f>IF(ISERROR(VLOOKUP(C48,FSGT2_Inscr!$F$7:$L$108,4,FALSE))=TRUE,VLOOKUP(C48,FSGT3_Inscr!$F$7:$K$103,4,FALSE),(VLOOKUP(C48,FSGT2_Inscr!$F$7:$L$108,4,FALSE)))</f>
        <v>0</v>
      </c>
      <c r="G48" s="106">
        <f>IF(ISERROR(VLOOKUP(C48,FSGT2_Inscr!$F$7:$L$108,5,FALSE))=TRUE,VLOOKUP(C48,FSGT3_Inscr!$F$7:$K$103,5,FALSE),(VLOOKUP(C48,FSGT2_Inscr!$F$7:$L$108,5,FALSE)))</f>
        <v>0</v>
      </c>
      <c r="H48" s="106">
        <f>IF(ISERROR(VLOOKUP(C48,FSGT2_Inscr!$F$7:$L$108,6,FALSE))=TRUE,VLOOKUP(C48,FSGT3_Inscr!$F$7:$K$103,6,FALSE),(VLOOKUP(C48,FSGT2_Inscr!$F$7:$L$108,6,FALSE)))</f>
        <v>0</v>
      </c>
      <c r="I48" s="196"/>
      <c r="J48" s="159">
        <f t="shared" si="2"/>
        <v>0</v>
      </c>
      <c r="K48" s="109">
        <f>SUM($J$8:J48)*J48</f>
        <v>0</v>
      </c>
      <c r="L48" s="160">
        <f t="shared" si="3"/>
        <v>0</v>
      </c>
      <c r="M48" s="201" t="str">
        <f t="shared" si="4"/>
        <v/>
      </c>
      <c r="N48" s="217" t="b">
        <f t="shared" si="5"/>
        <v>0</v>
      </c>
      <c r="O48" s="159">
        <f t="shared" si="6"/>
        <v>0</v>
      </c>
      <c r="P48" s="109">
        <f>SUM($O$8:O48)*O48</f>
        <v>0</v>
      </c>
      <c r="Q48" s="160">
        <f t="shared" si="7"/>
        <v>0</v>
      </c>
      <c r="R48" s="201" t="str">
        <f t="shared" si="8"/>
        <v/>
      </c>
      <c r="S48" s="217" t="b">
        <f t="shared" si="9"/>
        <v>0</v>
      </c>
      <c r="T48" s="159">
        <f t="shared" si="10"/>
        <v>0</v>
      </c>
      <c r="U48" s="109">
        <f>SUM($T$8:T48)*T48</f>
        <v>0</v>
      </c>
      <c r="V48" s="160">
        <f t="shared" si="11"/>
        <v>0</v>
      </c>
      <c r="W48" s="201" t="str">
        <f t="shared" si="12"/>
        <v/>
      </c>
      <c r="X48" s="217" t="b">
        <f t="shared" si="13"/>
        <v>0</v>
      </c>
      <c r="Y48" s="141"/>
      <c r="Z48" s="159">
        <f t="shared" si="14"/>
        <v>0</v>
      </c>
      <c r="AA48" s="109">
        <f>SUM($Z$8:Z48)*Z48</f>
        <v>0</v>
      </c>
      <c r="AB48" s="160">
        <f t="shared" si="15"/>
        <v>0</v>
      </c>
      <c r="AC48" s="201" t="str">
        <f t="shared" si="16"/>
        <v/>
      </c>
      <c r="AD48" s="217" t="b">
        <f t="shared" si="17"/>
        <v>0</v>
      </c>
      <c r="AE48" s="159">
        <f t="shared" si="18"/>
        <v>0</v>
      </c>
      <c r="AF48" s="109">
        <f>SUM($AE$8:AE48)*AE48</f>
        <v>0</v>
      </c>
      <c r="AG48" s="160">
        <f t="shared" si="19"/>
        <v>0</v>
      </c>
      <c r="AH48" s="201" t="str">
        <f t="shared" si="20"/>
        <v/>
      </c>
      <c r="AI48" s="217" t="b">
        <f t="shared" si="21"/>
        <v>0</v>
      </c>
      <c r="AL48" s="182" t="str">
        <f t="shared" si="24"/>
        <v>0</v>
      </c>
      <c r="AM48" s="182">
        <f t="shared" si="23"/>
        <v>0</v>
      </c>
    </row>
    <row r="49" spans="1:39" x14ac:dyDescent="0.25">
      <c r="A49" s="106">
        <v>42</v>
      </c>
      <c r="B49" s="157">
        <f t="shared" si="1"/>
        <v>1</v>
      </c>
      <c r="C49" s="105"/>
      <c r="D49" s="106">
        <f>IF(ISERROR(VLOOKUP(C49,FSGT2_Inscr!$F$7:$L$108,2,FALSE))=TRUE,VLOOKUP(C49,FSGT3_Inscr!$F$7:$K$103,2,FALSE),(VLOOKUP(C49,FSGT2_Inscr!$F$7:$L$108,2,FALSE)))</f>
        <v>0</v>
      </c>
      <c r="E49" s="106">
        <f>IF(ISERROR(VLOOKUP(C49,FSGT2_Inscr!$F$7:$L$108,3,FALSE))=TRUE,VLOOKUP(C49,FSGT3_Inscr!$F$7:$K$103,3,FALSE),(VLOOKUP(C49,FSGT2_Inscr!$F$7:$L$108,3,FALSE)))</f>
        <v>0</v>
      </c>
      <c r="F49" s="106">
        <f>IF(ISERROR(VLOOKUP(C49,FSGT2_Inscr!$F$7:$L$108,4,FALSE))=TRUE,VLOOKUP(C49,FSGT3_Inscr!$F$7:$K$103,4,FALSE),(VLOOKUP(C49,FSGT2_Inscr!$F$7:$L$108,4,FALSE)))</f>
        <v>0</v>
      </c>
      <c r="G49" s="106">
        <f>IF(ISERROR(VLOOKUP(C49,FSGT2_Inscr!$F$7:$L$108,5,FALSE))=TRUE,VLOOKUP(C49,FSGT3_Inscr!$F$7:$K$103,5,FALSE),(VLOOKUP(C49,FSGT2_Inscr!$F$7:$L$108,5,FALSE)))</f>
        <v>0</v>
      </c>
      <c r="H49" s="106">
        <f>IF(ISERROR(VLOOKUP(C49,FSGT2_Inscr!$F$7:$L$108,6,FALSE))=TRUE,VLOOKUP(C49,FSGT3_Inscr!$F$7:$K$103,6,FALSE),(VLOOKUP(C49,FSGT2_Inscr!$F$7:$L$108,6,FALSE)))</f>
        <v>0</v>
      </c>
      <c r="I49" s="196"/>
      <c r="J49" s="159">
        <f t="shared" si="2"/>
        <v>0</v>
      </c>
      <c r="K49" s="109">
        <f>SUM($J$8:J49)*J49</f>
        <v>0</v>
      </c>
      <c r="L49" s="160">
        <f t="shared" si="3"/>
        <v>0</v>
      </c>
      <c r="M49" s="201" t="str">
        <f t="shared" si="4"/>
        <v/>
      </c>
      <c r="N49" s="217" t="b">
        <f t="shared" si="5"/>
        <v>0</v>
      </c>
      <c r="O49" s="159">
        <f t="shared" si="6"/>
        <v>0</v>
      </c>
      <c r="P49" s="109">
        <f>SUM($O$8:O49)*O49</f>
        <v>0</v>
      </c>
      <c r="Q49" s="160">
        <f t="shared" si="7"/>
        <v>0</v>
      </c>
      <c r="R49" s="201" t="str">
        <f t="shared" si="8"/>
        <v/>
      </c>
      <c r="S49" s="217" t="b">
        <f t="shared" si="9"/>
        <v>0</v>
      </c>
      <c r="T49" s="159">
        <f t="shared" si="10"/>
        <v>0</v>
      </c>
      <c r="U49" s="109">
        <f>SUM($T$8:T49)*T49</f>
        <v>0</v>
      </c>
      <c r="V49" s="160">
        <f t="shared" si="11"/>
        <v>0</v>
      </c>
      <c r="W49" s="201" t="str">
        <f t="shared" si="12"/>
        <v/>
      </c>
      <c r="X49" s="217" t="b">
        <f t="shared" si="13"/>
        <v>0</v>
      </c>
      <c r="Y49" s="141"/>
      <c r="Z49" s="159">
        <f t="shared" si="14"/>
        <v>0</v>
      </c>
      <c r="AA49" s="109">
        <f>SUM($Z$8:Z49)*Z49</f>
        <v>0</v>
      </c>
      <c r="AB49" s="160">
        <f t="shared" si="15"/>
        <v>0</v>
      </c>
      <c r="AC49" s="201" t="str">
        <f t="shared" si="16"/>
        <v/>
      </c>
      <c r="AD49" s="217" t="b">
        <f t="shared" si="17"/>
        <v>0</v>
      </c>
      <c r="AE49" s="159">
        <f t="shared" si="18"/>
        <v>0</v>
      </c>
      <c r="AF49" s="109">
        <f>SUM($AE$8:AE49)*AE49</f>
        <v>0</v>
      </c>
      <c r="AG49" s="160">
        <f t="shared" si="19"/>
        <v>0</v>
      </c>
      <c r="AH49" s="201" t="str">
        <f t="shared" si="20"/>
        <v/>
      </c>
      <c r="AI49" s="217" t="b">
        <f t="shared" si="21"/>
        <v>0</v>
      </c>
      <c r="AL49" s="182" t="str">
        <f t="shared" si="24"/>
        <v>0</v>
      </c>
      <c r="AM49" s="182">
        <f t="shared" si="23"/>
        <v>0</v>
      </c>
    </row>
    <row r="50" spans="1:39" x14ac:dyDescent="0.25">
      <c r="A50" s="106">
        <v>43</v>
      </c>
      <c r="B50" s="157">
        <f t="shared" si="1"/>
        <v>1</v>
      </c>
      <c r="C50" s="105"/>
      <c r="D50" s="106">
        <f>IF(ISERROR(VLOOKUP(C50,FSGT2_Inscr!$F$7:$L$108,2,FALSE))=TRUE,VLOOKUP(C50,FSGT3_Inscr!$F$7:$K$103,2,FALSE),(VLOOKUP(C50,FSGT2_Inscr!$F$7:$L$108,2,FALSE)))</f>
        <v>0</v>
      </c>
      <c r="E50" s="106">
        <f>IF(ISERROR(VLOOKUP(C50,FSGT2_Inscr!$F$7:$L$108,3,FALSE))=TRUE,VLOOKUP(C50,FSGT3_Inscr!$F$7:$K$103,3,FALSE),(VLOOKUP(C50,FSGT2_Inscr!$F$7:$L$108,3,FALSE)))</f>
        <v>0</v>
      </c>
      <c r="F50" s="106">
        <f>IF(ISERROR(VLOOKUP(C50,FSGT2_Inscr!$F$7:$L$108,4,FALSE))=TRUE,VLOOKUP(C50,FSGT3_Inscr!$F$7:$K$103,4,FALSE),(VLOOKUP(C50,FSGT2_Inscr!$F$7:$L$108,4,FALSE)))</f>
        <v>0</v>
      </c>
      <c r="G50" s="106">
        <f>IF(ISERROR(VLOOKUP(C50,FSGT2_Inscr!$F$7:$L$108,5,FALSE))=TRUE,VLOOKUP(C50,FSGT3_Inscr!$F$7:$K$103,5,FALSE),(VLOOKUP(C50,FSGT2_Inscr!$F$7:$L$108,5,FALSE)))</f>
        <v>0</v>
      </c>
      <c r="H50" s="106">
        <f>IF(ISERROR(VLOOKUP(C50,FSGT2_Inscr!$F$7:$L$108,6,FALSE))=TRUE,VLOOKUP(C50,FSGT3_Inscr!$F$7:$K$103,6,FALSE),(VLOOKUP(C50,FSGT2_Inscr!$F$7:$L$108,6,FALSE)))</f>
        <v>0</v>
      </c>
      <c r="I50" s="196"/>
      <c r="J50" s="159">
        <f t="shared" si="2"/>
        <v>0</v>
      </c>
      <c r="K50" s="109">
        <f>SUM($J$8:J50)*J50</f>
        <v>0</v>
      </c>
      <c r="L50" s="160">
        <f t="shared" si="3"/>
        <v>0</v>
      </c>
      <c r="M50" s="201" t="str">
        <f t="shared" si="4"/>
        <v/>
      </c>
      <c r="N50" s="217" t="b">
        <f t="shared" si="5"/>
        <v>0</v>
      </c>
      <c r="O50" s="159">
        <f t="shared" si="6"/>
        <v>0</v>
      </c>
      <c r="P50" s="109">
        <f>SUM($O$8:O50)*O50</f>
        <v>0</v>
      </c>
      <c r="Q50" s="160">
        <f t="shared" si="7"/>
        <v>0</v>
      </c>
      <c r="R50" s="201" t="str">
        <f t="shared" si="8"/>
        <v/>
      </c>
      <c r="S50" s="217" t="b">
        <f t="shared" si="9"/>
        <v>0</v>
      </c>
      <c r="T50" s="159">
        <f t="shared" si="10"/>
        <v>0</v>
      </c>
      <c r="U50" s="109">
        <f>SUM($T$8:T50)*T50</f>
        <v>0</v>
      </c>
      <c r="V50" s="160">
        <f t="shared" si="11"/>
        <v>0</v>
      </c>
      <c r="W50" s="201" t="str">
        <f t="shared" si="12"/>
        <v/>
      </c>
      <c r="X50" s="217" t="b">
        <f t="shared" si="13"/>
        <v>0</v>
      </c>
      <c r="Y50" s="141"/>
      <c r="Z50" s="159">
        <f t="shared" si="14"/>
        <v>0</v>
      </c>
      <c r="AA50" s="109">
        <f>SUM($Z$8:Z50)*Z50</f>
        <v>0</v>
      </c>
      <c r="AB50" s="160">
        <f t="shared" si="15"/>
        <v>0</v>
      </c>
      <c r="AC50" s="201" t="str">
        <f t="shared" si="16"/>
        <v/>
      </c>
      <c r="AD50" s="217" t="b">
        <f t="shared" si="17"/>
        <v>0</v>
      </c>
      <c r="AE50" s="159">
        <f t="shared" si="18"/>
        <v>0</v>
      </c>
      <c r="AF50" s="109">
        <f>SUM($AE$8:AE50)*AE50</f>
        <v>0</v>
      </c>
      <c r="AG50" s="160">
        <f t="shared" si="19"/>
        <v>0</v>
      </c>
      <c r="AH50" s="201" t="str">
        <f t="shared" si="20"/>
        <v/>
      </c>
      <c r="AI50" s="217" t="b">
        <f t="shared" si="21"/>
        <v>0</v>
      </c>
      <c r="AL50" s="182" t="str">
        <f t="shared" si="24"/>
        <v>0</v>
      </c>
      <c r="AM50" s="182">
        <f t="shared" si="23"/>
        <v>0</v>
      </c>
    </row>
    <row r="51" spans="1:39" x14ac:dyDescent="0.25">
      <c r="A51" s="106">
        <v>44</v>
      </c>
      <c r="B51" s="157">
        <f t="shared" si="1"/>
        <v>1</v>
      </c>
      <c r="C51" s="105"/>
      <c r="D51" s="106">
        <f>IF(ISERROR(VLOOKUP(C51,FSGT2_Inscr!$F$7:$L$108,2,FALSE))=TRUE,VLOOKUP(C51,FSGT3_Inscr!$F$7:$K$103,2,FALSE),(VLOOKUP(C51,FSGT2_Inscr!$F$7:$L$108,2,FALSE)))</f>
        <v>0</v>
      </c>
      <c r="E51" s="106">
        <f>IF(ISERROR(VLOOKUP(C51,FSGT2_Inscr!$F$7:$L$108,3,FALSE))=TRUE,VLOOKUP(C51,FSGT3_Inscr!$F$7:$K$103,3,FALSE),(VLOOKUP(C51,FSGT2_Inscr!$F$7:$L$108,3,FALSE)))</f>
        <v>0</v>
      </c>
      <c r="F51" s="106">
        <f>IF(ISERROR(VLOOKUP(C51,FSGT2_Inscr!$F$7:$L$108,4,FALSE))=TRUE,VLOOKUP(C51,FSGT3_Inscr!$F$7:$K$103,4,FALSE),(VLOOKUP(C51,FSGT2_Inscr!$F$7:$L$108,4,FALSE)))</f>
        <v>0</v>
      </c>
      <c r="G51" s="106">
        <f>IF(ISERROR(VLOOKUP(C51,FSGT2_Inscr!$F$7:$L$108,5,FALSE))=TRUE,VLOOKUP(C51,FSGT3_Inscr!$F$7:$K$103,5,FALSE),(VLOOKUP(C51,FSGT2_Inscr!$F$7:$L$108,5,FALSE)))</f>
        <v>0</v>
      </c>
      <c r="H51" s="106">
        <f>IF(ISERROR(VLOOKUP(C51,FSGT2_Inscr!$F$7:$L$108,6,FALSE))=TRUE,VLOOKUP(C51,FSGT3_Inscr!$F$7:$K$103,6,FALSE),(VLOOKUP(C51,FSGT2_Inscr!$F$7:$L$108,6,FALSE)))</f>
        <v>0</v>
      </c>
      <c r="I51" s="196"/>
      <c r="J51" s="159">
        <f t="shared" si="2"/>
        <v>0</v>
      </c>
      <c r="K51" s="109">
        <f>SUM($J$8:J51)*J51</f>
        <v>0</v>
      </c>
      <c r="L51" s="160">
        <f t="shared" si="3"/>
        <v>0</v>
      </c>
      <c r="M51" s="201" t="str">
        <f t="shared" si="4"/>
        <v/>
      </c>
      <c r="N51" s="217" t="b">
        <f t="shared" si="5"/>
        <v>0</v>
      </c>
      <c r="O51" s="159">
        <f t="shared" si="6"/>
        <v>0</v>
      </c>
      <c r="P51" s="109">
        <f>SUM($O$8:O51)*O51</f>
        <v>0</v>
      </c>
      <c r="Q51" s="160">
        <f t="shared" si="7"/>
        <v>0</v>
      </c>
      <c r="R51" s="201" t="str">
        <f t="shared" si="8"/>
        <v/>
      </c>
      <c r="S51" s="217" t="b">
        <f t="shared" si="9"/>
        <v>0</v>
      </c>
      <c r="T51" s="159">
        <f t="shared" si="10"/>
        <v>0</v>
      </c>
      <c r="U51" s="109">
        <f>SUM($T$8:T51)*T51</f>
        <v>0</v>
      </c>
      <c r="V51" s="160">
        <f t="shared" si="11"/>
        <v>0</v>
      </c>
      <c r="W51" s="201" t="str">
        <f t="shared" si="12"/>
        <v/>
      </c>
      <c r="X51" s="217" t="b">
        <f t="shared" si="13"/>
        <v>0</v>
      </c>
      <c r="Y51" s="141"/>
      <c r="Z51" s="159">
        <f t="shared" si="14"/>
        <v>0</v>
      </c>
      <c r="AA51" s="109">
        <f>SUM($Z$8:Z51)*Z51</f>
        <v>0</v>
      </c>
      <c r="AB51" s="160">
        <f t="shared" si="15"/>
        <v>0</v>
      </c>
      <c r="AC51" s="201" t="str">
        <f t="shared" si="16"/>
        <v/>
      </c>
      <c r="AD51" s="217" t="b">
        <f t="shared" si="17"/>
        <v>0</v>
      </c>
      <c r="AE51" s="159">
        <f t="shared" si="18"/>
        <v>0</v>
      </c>
      <c r="AF51" s="109">
        <f>SUM($AE$8:AE51)*AE51</f>
        <v>0</v>
      </c>
      <c r="AG51" s="160">
        <f t="shared" si="19"/>
        <v>0</v>
      </c>
      <c r="AH51" s="201" t="str">
        <f t="shared" si="20"/>
        <v/>
      </c>
      <c r="AI51" s="217" t="b">
        <f t="shared" si="21"/>
        <v>0</v>
      </c>
      <c r="AL51" s="182" t="str">
        <f t="shared" si="24"/>
        <v>0</v>
      </c>
      <c r="AM51" s="182">
        <f t="shared" si="23"/>
        <v>0</v>
      </c>
    </row>
    <row r="52" spans="1:39" x14ac:dyDescent="0.25">
      <c r="A52" s="106">
        <v>45</v>
      </c>
      <c r="B52" s="157">
        <f t="shared" si="1"/>
        <v>1</v>
      </c>
      <c r="C52" s="105"/>
      <c r="D52" s="106">
        <f>IF(ISERROR(VLOOKUP(C52,FSGT2_Inscr!$F$7:$L$108,2,FALSE))=TRUE,VLOOKUP(C52,FSGT3_Inscr!$F$7:$K$103,2,FALSE),(VLOOKUP(C52,FSGT2_Inscr!$F$7:$L$108,2,FALSE)))</f>
        <v>0</v>
      </c>
      <c r="E52" s="106">
        <f>IF(ISERROR(VLOOKUP(C52,FSGT2_Inscr!$F$7:$L$108,3,FALSE))=TRUE,VLOOKUP(C52,FSGT3_Inscr!$F$7:$K$103,3,FALSE),(VLOOKUP(C52,FSGT2_Inscr!$F$7:$L$108,3,FALSE)))</f>
        <v>0</v>
      </c>
      <c r="F52" s="106">
        <f>IF(ISERROR(VLOOKUP(C52,FSGT2_Inscr!$F$7:$L$108,4,FALSE))=TRUE,VLOOKUP(C52,FSGT3_Inscr!$F$7:$K$103,4,FALSE),(VLOOKUP(C52,FSGT2_Inscr!$F$7:$L$108,4,FALSE)))</f>
        <v>0</v>
      </c>
      <c r="G52" s="106">
        <f>IF(ISERROR(VLOOKUP(C52,FSGT2_Inscr!$F$7:$L$108,5,FALSE))=TRUE,VLOOKUP(C52,FSGT3_Inscr!$F$7:$K$103,5,FALSE),(VLOOKUP(C52,FSGT2_Inscr!$F$7:$L$108,5,FALSE)))</f>
        <v>0</v>
      </c>
      <c r="H52" s="106">
        <f>IF(ISERROR(VLOOKUP(C52,FSGT2_Inscr!$F$7:$L$108,6,FALSE))=TRUE,VLOOKUP(C52,FSGT3_Inscr!$F$7:$K$103,6,FALSE),(VLOOKUP(C52,FSGT2_Inscr!$F$7:$L$108,6,FALSE)))</f>
        <v>0</v>
      </c>
      <c r="I52" s="196"/>
      <c r="J52" s="159">
        <f t="shared" si="2"/>
        <v>0</v>
      </c>
      <c r="K52" s="109">
        <f>SUM($J$8:J52)*J52</f>
        <v>0</v>
      </c>
      <c r="L52" s="160">
        <f t="shared" si="3"/>
        <v>0</v>
      </c>
      <c r="M52" s="201" t="str">
        <f t="shared" si="4"/>
        <v/>
      </c>
      <c r="N52" s="217" t="b">
        <f t="shared" si="5"/>
        <v>0</v>
      </c>
      <c r="O52" s="159">
        <f t="shared" si="6"/>
        <v>0</v>
      </c>
      <c r="P52" s="109">
        <f>SUM($O$8:O52)*O52</f>
        <v>0</v>
      </c>
      <c r="Q52" s="160">
        <f t="shared" si="7"/>
        <v>0</v>
      </c>
      <c r="R52" s="201" t="str">
        <f t="shared" si="8"/>
        <v/>
      </c>
      <c r="S52" s="217" t="b">
        <f t="shared" si="9"/>
        <v>0</v>
      </c>
      <c r="T52" s="159">
        <f t="shared" si="10"/>
        <v>0</v>
      </c>
      <c r="U52" s="109">
        <f>SUM($T$8:T52)*T52</f>
        <v>0</v>
      </c>
      <c r="V52" s="160">
        <f t="shared" si="11"/>
        <v>0</v>
      </c>
      <c r="W52" s="201" t="str">
        <f t="shared" si="12"/>
        <v/>
      </c>
      <c r="X52" s="217" t="b">
        <f t="shared" si="13"/>
        <v>0</v>
      </c>
      <c r="Y52" s="141"/>
      <c r="Z52" s="159">
        <f t="shared" si="14"/>
        <v>0</v>
      </c>
      <c r="AA52" s="109">
        <f>SUM($Z$8:Z52)*Z52</f>
        <v>0</v>
      </c>
      <c r="AB52" s="160">
        <f t="shared" si="15"/>
        <v>0</v>
      </c>
      <c r="AC52" s="201" t="str">
        <f t="shared" si="16"/>
        <v/>
      </c>
      <c r="AD52" s="217" t="b">
        <f t="shared" si="17"/>
        <v>0</v>
      </c>
      <c r="AE52" s="159">
        <f t="shared" si="18"/>
        <v>0</v>
      </c>
      <c r="AF52" s="109">
        <f>SUM($AE$8:AE52)*AE52</f>
        <v>0</v>
      </c>
      <c r="AG52" s="160">
        <f t="shared" si="19"/>
        <v>0</v>
      </c>
      <c r="AH52" s="201" t="str">
        <f t="shared" si="20"/>
        <v/>
      </c>
      <c r="AI52" s="217" t="b">
        <f t="shared" si="21"/>
        <v>0</v>
      </c>
      <c r="AL52" s="182" t="str">
        <f t="shared" si="24"/>
        <v>0</v>
      </c>
      <c r="AM52" s="182">
        <f t="shared" si="23"/>
        <v>0</v>
      </c>
    </row>
    <row r="53" spans="1:39" x14ac:dyDescent="0.25">
      <c r="A53" s="106">
        <v>46</v>
      </c>
      <c r="B53" s="157">
        <f t="shared" si="1"/>
        <v>1</v>
      </c>
      <c r="C53" s="105"/>
      <c r="D53" s="106">
        <f>IF(ISERROR(VLOOKUP(C53,FSGT2_Inscr!$F$7:$L$108,2,FALSE))=TRUE,VLOOKUP(C53,FSGT3_Inscr!$F$7:$K$103,2,FALSE),(VLOOKUP(C53,FSGT2_Inscr!$F$7:$L$108,2,FALSE)))</f>
        <v>0</v>
      </c>
      <c r="E53" s="106">
        <f>IF(ISERROR(VLOOKUP(C53,FSGT2_Inscr!$F$7:$L$108,3,FALSE))=TRUE,VLOOKUP(C53,FSGT3_Inscr!$F$7:$K$103,3,FALSE),(VLOOKUP(C53,FSGT2_Inscr!$F$7:$L$108,3,FALSE)))</f>
        <v>0</v>
      </c>
      <c r="F53" s="106">
        <f>IF(ISERROR(VLOOKUP(C53,FSGT2_Inscr!$F$7:$L$108,4,FALSE))=TRUE,VLOOKUP(C53,FSGT3_Inscr!$F$7:$K$103,4,FALSE),(VLOOKUP(C53,FSGT2_Inscr!$F$7:$L$108,4,FALSE)))</f>
        <v>0</v>
      </c>
      <c r="G53" s="106">
        <f>IF(ISERROR(VLOOKUP(C53,FSGT2_Inscr!$F$7:$L$108,5,FALSE))=TRUE,VLOOKUP(C53,FSGT3_Inscr!$F$7:$K$103,5,FALSE),(VLOOKUP(C53,FSGT2_Inscr!$F$7:$L$108,5,FALSE)))</f>
        <v>0</v>
      </c>
      <c r="H53" s="106">
        <f>IF(ISERROR(VLOOKUP(C53,FSGT2_Inscr!$F$7:$L$108,6,FALSE))=TRUE,VLOOKUP(C53,FSGT3_Inscr!$F$7:$K$103,6,FALSE),(VLOOKUP(C53,FSGT2_Inscr!$F$7:$L$108,6,FALSE)))</f>
        <v>0</v>
      </c>
      <c r="I53" s="196"/>
      <c r="J53" s="159">
        <f t="shared" si="2"/>
        <v>0</v>
      </c>
      <c r="K53" s="109">
        <f>SUM($J$8:J53)*J53</f>
        <v>0</v>
      </c>
      <c r="L53" s="160">
        <f t="shared" si="3"/>
        <v>0</v>
      </c>
      <c r="M53" s="201" t="str">
        <f t="shared" si="4"/>
        <v/>
      </c>
      <c r="N53" s="217" t="b">
        <f t="shared" si="5"/>
        <v>0</v>
      </c>
      <c r="O53" s="159">
        <f t="shared" si="6"/>
        <v>0</v>
      </c>
      <c r="P53" s="109">
        <f>SUM($O$8:O53)*O53</f>
        <v>0</v>
      </c>
      <c r="Q53" s="160">
        <f t="shared" si="7"/>
        <v>0</v>
      </c>
      <c r="R53" s="201" t="str">
        <f t="shared" si="8"/>
        <v/>
      </c>
      <c r="S53" s="217" t="b">
        <f t="shared" si="9"/>
        <v>0</v>
      </c>
      <c r="T53" s="159">
        <f t="shared" si="10"/>
        <v>0</v>
      </c>
      <c r="U53" s="109">
        <f>SUM($T$8:T53)*T53</f>
        <v>0</v>
      </c>
      <c r="V53" s="160">
        <f t="shared" si="11"/>
        <v>0</v>
      </c>
      <c r="W53" s="201" t="str">
        <f t="shared" si="12"/>
        <v/>
      </c>
      <c r="X53" s="217" t="b">
        <f t="shared" si="13"/>
        <v>0</v>
      </c>
      <c r="Y53" s="141"/>
      <c r="Z53" s="159">
        <f t="shared" si="14"/>
        <v>0</v>
      </c>
      <c r="AA53" s="109">
        <f>SUM($Z$8:Z53)*Z53</f>
        <v>0</v>
      </c>
      <c r="AB53" s="160">
        <f t="shared" si="15"/>
        <v>0</v>
      </c>
      <c r="AC53" s="201" t="str">
        <f t="shared" si="16"/>
        <v/>
      </c>
      <c r="AD53" s="217" t="b">
        <f t="shared" si="17"/>
        <v>0</v>
      </c>
      <c r="AE53" s="159">
        <f t="shared" si="18"/>
        <v>0</v>
      </c>
      <c r="AF53" s="109">
        <f>SUM($AE$8:AE53)*AE53</f>
        <v>0</v>
      </c>
      <c r="AG53" s="160">
        <f t="shared" si="19"/>
        <v>0</v>
      </c>
      <c r="AH53" s="201" t="str">
        <f t="shared" si="20"/>
        <v/>
      </c>
      <c r="AI53" s="217" t="b">
        <f t="shared" si="21"/>
        <v>0</v>
      </c>
      <c r="AL53" s="182" t="str">
        <f t="shared" si="24"/>
        <v>0</v>
      </c>
      <c r="AM53" s="182">
        <f t="shared" si="23"/>
        <v>0</v>
      </c>
    </row>
    <row r="54" spans="1:39" x14ac:dyDescent="0.25">
      <c r="A54" s="106">
        <v>47</v>
      </c>
      <c r="B54" s="157">
        <f t="shared" si="1"/>
        <v>1</v>
      </c>
      <c r="C54" s="105"/>
      <c r="D54" s="106">
        <f>IF(ISERROR(VLOOKUP(C54,FSGT2_Inscr!$F$7:$L$108,2,FALSE))=TRUE,VLOOKUP(C54,FSGT3_Inscr!$F$7:$K$103,2,FALSE),(VLOOKUP(C54,FSGT2_Inscr!$F$7:$L$108,2,FALSE)))</f>
        <v>0</v>
      </c>
      <c r="E54" s="106">
        <f>IF(ISERROR(VLOOKUP(C54,FSGT2_Inscr!$F$7:$L$108,3,FALSE))=TRUE,VLOOKUP(C54,FSGT3_Inscr!$F$7:$K$103,3,FALSE),(VLOOKUP(C54,FSGT2_Inscr!$F$7:$L$108,3,FALSE)))</f>
        <v>0</v>
      </c>
      <c r="F54" s="106">
        <f>IF(ISERROR(VLOOKUP(C54,FSGT2_Inscr!$F$7:$L$108,4,FALSE))=TRUE,VLOOKUP(C54,FSGT3_Inscr!$F$7:$K$103,4,FALSE),(VLOOKUP(C54,FSGT2_Inscr!$F$7:$L$108,4,FALSE)))</f>
        <v>0</v>
      </c>
      <c r="G54" s="106">
        <f>IF(ISERROR(VLOOKUP(C54,FSGT2_Inscr!$F$7:$L$108,5,FALSE))=TRUE,VLOOKUP(C54,FSGT3_Inscr!$F$7:$K$103,5,FALSE),(VLOOKUP(C54,FSGT2_Inscr!$F$7:$L$108,5,FALSE)))</f>
        <v>0</v>
      </c>
      <c r="H54" s="106">
        <f>IF(ISERROR(VLOOKUP(C54,FSGT2_Inscr!$F$7:$L$108,6,FALSE))=TRUE,VLOOKUP(C54,FSGT3_Inscr!$F$7:$K$103,6,FALSE),(VLOOKUP(C54,FSGT2_Inscr!$F$7:$L$108,6,FALSE)))</f>
        <v>0</v>
      </c>
      <c r="I54" s="196"/>
      <c r="J54" s="159">
        <f t="shared" si="2"/>
        <v>0</v>
      </c>
      <c r="K54" s="109">
        <f>SUM($J$8:J54)*J54</f>
        <v>0</v>
      </c>
      <c r="L54" s="160">
        <f t="shared" si="3"/>
        <v>0</v>
      </c>
      <c r="M54" s="201" t="str">
        <f t="shared" si="4"/>
        <v/>
      </c>
      <c r="N54" s="217" t="b">
        <f t="shared" si="5"/>
        <v>0</v>
      </c>
      <c r="O54" s="159">
        <f t="shared" si="6"/>
        <v>0</v>
      </c>
      <c r="P54" s="109">
        <f>SUM($O$8:O54)*O54</f>
        <v>0</v>
      </c>
      <c r="Q54" s="160">
        <f t="shared" si="7"/>
        <v>0</v>
      </c>
      <c r="R54" s="201" t="str">
        <f t="shared" si="8"/>
        <v/>
      </c>
      <c r="S54" s="217" t="b">
        <f t="shared" si="9"/>
        <v>0</v>
      </c>
      <c r="T54" s="159">
        <f t="shared" si="10"/>
        <v>0</v>
      </c>
      <c r="U54" s="109">
        <f>SUM($T$8:T54)*T54</f>
        <v>0</v>
      </c>
      <c r="V54" s="160">
        <f t="shared" si="11"/>
        <v>0</v>
      </c>
      <c r="W54" s="201" t="str">
        <f t="shared" si="12"/>
        <v/>
      </c>
      <c r="X54" s="217" t="b">
        <f t="shared" si="13"/>
        <v>0</v>
      </c>
      <c r="Y54" s="141"/>
      <c r="Z54" s="159">
        <f t="shared" si="14"/>
        <v>0</v>
      </c>
      <c r="AA54" s="109">
        <f>SUM($Z$8:Z54)*Z54</f>
        <v>0</v>
      </c>
      <c r="AB54" s="160">
        <f t="shared" si="15"/>
        <v>0</v>
      </c>
      <c r="AC54" s="201" t="str">
        <f t="shared" si="16"/>
        <v/>
      </c>
      <c r="AD54" s="217" t="b">
        <f t="shared" si="17"/>
        <v>0</v>
      </c>
      <c r="AE54" s="159">
        <f t="shared" si="18"/>
        <v>0</v>
      </c>
      <c r="AF54" s="109">
        <f>SUM($AE$8:AE54)*AE54</f>
        <v>0</v>
      </c>
      <c r="AG54" s="160">
        <f t="shared" si="19"/>
        <v>0</v>
      </c>
      <c r="AH54" s="201" t="str">
        <f t="shared" si="20"/>
        <v/>
      </c>
      <c r="AI54" s="217" t="b">
        <f t="shared" si="21"/>
        <v>0</v>
      </c>
      <c r="AL54" s="182" t="str">
        <f t="shared" si="24"/>
        <v>0</v>
      </c>
      <c r="AM54" s="182">
        <f t="shared" si="23"/>
        <v>0</v>
      </c>
    </row>
    <row r="55" spans="1:39" x14ac:dyDescent="0.25">
      <c r="A55" s="106">
        <v>48</v>
      </c>
      <c r="B55" s="157">
        <f t="shared" si="1"/>
        <v>1</v>
      </c>
      <c r="C55" s="105"/>
      <c r="D55" s="106">
        <f>IF(ISERROR(VLOOKUP(C55,FSGT2_Inscr!$F$7:$L$108,2,FALSE))=TRUE,VLOOKUP(C55,FSGT3_Inscr!$F$7:$K$103,2,FALSE),(VLOOKUP(C55,FSGT2_Inscr!$F$7:$L$108,2,FALSE)))</f>
        <v>0</v>
      </c>
      <c r="E55" s="106">
        <f>IF(ISERROR(VLOOKUP(C55,FSGT2_Inscr!$F$7:$L$108,3,FALSE))=TRUE,VLOOKUP(C55,FSGT3_Inscr!$F$7:$K$103,3,FALSE),(VLOOKUP(C55,FSGT2_Inscr!$F$7:$L$108,3,FALSE)))</f>
        <v>0</v>
      </c>
      <c r="F55" s="106">
        <f>IF(ISERROR(VLOOKUP(C55,FSGT2_Inscr!$F$7:$L$108,4,FALSE))=TRUE,VLOOKUP(C55,FSGT3_Inscr!$F$7:$K$103,4,FALSE),(VLOOKUP(C55,FSGT2_Inscr!$F$7:$L$108,4,FALSE)))</f>
        <v>0</v>
      </c>
      <c r="G55" s="106">
        <f>IF(ISERROR(VLOOKUP(C55,FSGT2_Inscr!$F$7:$L$108,5,FALSE))=TRUE,VLOOKUP(C55,FSGT3_Inscr!$F$7:$K$103,5,FALSE),(VLOOKUP(C55,FSGT2_Inscr!$F$7:$L$108,5,FALSE)))</f>
        <v>0</v>
      </c>
      <c r="H55" s="106">
        <f>IF(ISERROR(VLOOKUP(C55,FSGT2_Inscr!$F$7:$L$108,6,FALSE))=TRUE,VLOOKUP(C55,FSGT3_Inscr!$F$7:$K$103,6,FALSE),(VLOOKUP(C55,FSGT2_Inscr!$F$7:$L$108,6,FALSE)))</f>
        <v>0</v>
      </c>
      <c r="I55" s="196"/>
      <c r="J55" s="159">
        <f t="shared" si="2"/>
        <v>0</v>
      </c>
      <c r="K55" s="109">
        <f>SUM($J$8:J55)*J55</f>
        <v>0</v>
      </c>
      <c r="L55" s="160">
        <f t="shared" si="3"/>
        <v>0</v>
      </c>
      <c r="M55" s="201" t="str">
        <f t="shared" si="4"/>
        <v/>
      </c>
      <c r="N55" s="217" t="b">
        <f t="shared" si="5"/>
        <v>0</v>
      </c>
      <c r="O55" s="159">
        <f t="shared" si="6"/>
        <v>0</v>
      </c>
      <c r="P55" s="109">
        <f>SUM($O$8:O55)*O55</f>
        <v>0</v>
      </c>
      <c r="Q55" s="160">
        <f t="shared" si="7"/>
        <v>0</v>
      </c>
      <c r="R55" s="201" t="str">
        <f t="shared" si="8"/>
        <v/>
      </c>
      <c r="S55" s="217" t="b">
        <f t="shared" si="9"/>
        <v>0</v>
      </c>
      <c r="T55" s="159">
        <f t="shared" si="10"/>
        <v>0</v>
      </c>
      <c r="U55" s="109">
        <f>SUM($T$8:T55)*T55</f>
        <v>0</v>
      </c>
      <c r="V55" s="160">
        <f t="shared" si="11"/>
        <v>0</v>
      </c>
      <c r="W55" s="201" t="str">
        <f t="shared" si="12"/>
        <v/>
      </c>
      <c r="X55" s="217" t="b">
        <f t="shared" si="13"/>
        <v>0</v>
      </c>
      <c r="Y55" s="141"/>
      <c r="Z55" s="159">
        <f t="shared" si="14"/>
        <v>0</v>
      </c>
      <c r="AA55" s="109">
        <f>SUM($Z$8:Z55)*Z55</f>
        <v>0</v>
      </c>
      <c r="AB55" s="160">
        <f t="shared" si="15"/>
        <v>0</v>
      </c>
      <c r="AC55" s="201" t="str">
        <f t="shared" si="16"/>
        <v/>
      </c>
      <c r="AD55" s="217" t="b">
        <f t="shared" si="17"/>
        <v>0</v>
      </c>
      <c r="AE55" s="159">
        <f t="shared" si="18"/>
        <v>0</v>
      </c>
      <c r="AF55" s="109">
        <f>SUM($AE$8:AE55)*AE55</f>
        <v>0</v>
      </c>
      <c r="AG55" s="160">
        <f t="shared" si="19"/>
        <v>0</v>
      </c>
      <c r="AH55" s="201" t="str">
        <f t="shared" si="20"/>
        <v/>
      </c>
      <c r="AI55" s="217" t="b">
        <f t="shared" si="21"/>
        <v>0</v>
      </c>
      <c r="AL55" s="182" t="str">
        <f t="shared" si="24"/>
        <v>0</v>
      </c>
      <c r="AM55" s="182">
        <f t="shared" si="23"/>
        <v>0</v>
      </c>
    </row>
    <row r="56" spans="1:39" x14ac:dyDescent="0.25">
      <c r="A56" s="106">
        <v>49</v>
      </c>
      <c r="B56" s="157">
        <f t="shared" si="1"/>
        <v>1</v>
      </c>
      <c r="C56" s="105"/>
      <c r="D56" s="106">
        <f>IF(ISERROR(VLOOKUP(C56,FSGT2_Inscr!$F$7:$L$108,2,FALSE))=TRUE,VLOOKUP(C56,FSGT3_Inscr!$F$7:$K$103,2,FALSE),(VLOOKUP(C56,FSGT2_Inscr!$F$7:$L$108,2,FALSE)))</f>
        <v>0</v>
      </c>
      <c r="E56" s="106">
        <f>IF(ISERROR(VLOOKUP(C56,FSGT2_Inscr!$F$7:$L$108,3,FALSE))=TRUE,VLOOKUP(C56,FSGT3_Inscr!$F$7:$K$103,3,FALSE),(VLOOKUP(C56,FSGT2_Inscr!$F$7:$L$108,3,FALSE)))</f>
        <v>0</v>
      </c>
      <c r="F56" s="106">
        <f>IF(ISERROR(VLOOKUP(C56,FSGT2_Inscr!$F$7:$L$108,4,FALSE))=TRUE,VLOOKUP(C56,FSGT3_Inscr!$F$7:$K$103,4,FALSE),(VLOOKUP(C56,FSGT2_Inscr!$F$7:$L$108,4,FALSE)))</f>
        <v>0</v>
      </c>
      <c r="G56" s="106">
        <f>IF(ISERROR(VLOOKUP(C56,FSGT2_Inscr!$F$7:$L$108,5,FALSE))=TRUE,VLOOKUP(C56,FSGT3_Inscr!$F$7:$K$103,5,FALSE),(VLOOKUP(C56,FSGT2_Inscr!$F$7:$L$108,5,FALSE)))</f>
        <v>0</v>
      </c>
      <c r="H56" s="106">
        <f>IF(ISERROR(VLOOKUP(C56,FSGT2_Inscr!$F$7:$L$108,6,FALSE))=TRUE,VLOOKUP(C56,FSGT3_Inscr!$F$7:$K$103,6,FALSE),(VLOOKUP(C56,FSGT2_Inscr!$F$7:$L$108,6,FALSE)))</f>
        <v>0</v>
      </c>
      <c r="I56" s="196"/>
      <c r="J56" s="159">
        <f t="shared" si="2"/>
        <v>0</v>
      </c>
      <c r="K56" s="109">
        <f>SUM($J$8:J56)*J56</f>
        <v>0</v>
      </c>
      <c r="L56" s="160">
        <f t="shared" si="3"/>
        <v>0</v>
      </c>
      <c r="M56" s="201" t="str">
        <f t="shared" si="4"/>
        <v/>
      </c>
      <c r="N56" s="217" t="b">
        <f t="shared" si="5"/>
        <v>0</v>
      </c>
      <c r="O56" s="159">
        <f t="shared" si="6"/>
        <v>0</v>
      </c>
      <c r="P56" s="109">
        <f>SUM($O$8:O56)*O56</f>
        <v>0</v>
      </c>
      <c r="Q56" s="160">
        <f t="shared" si="7"/>
        <v>0</v>
      </c>
      <c r="R56" s="201" t="str">
        <f t="shared" si="8"/>
        <v/>
      </c>
      <c r="S56" s="217" t="b">
        <f t="shared" si="9"/>
        <v>0</v>
      </c>
      <c r="T56" s="159">
        <f t="shared" si="10"/>
        <v>0</v>
      </c>
      <c r="U56" s="109">
        <f>SUM($T$8:T56)*T56</f>
        <v>0</v>
      </c>
      <c r="V56" s="160">
        <f t="shared" si="11"/>
        <v>0</v>
      </c>
      <c r="W56" s="201" t="str">
        <f t="shared" si="12"/>
        <v/>
      </c>
      <c r="X56" s="217" t="b">
        <f t="shared" si="13"/>
        <v>0</v>
      </c>
      <c r="Y56" s="141"/>
      <c r="Z56" s="159">
        <f t="shared" si="14"/>
        <v>0</v>
      </c>
      <c r="AA56" s="109">
        <f>SUM($Z$8:Z56)*Z56</f>
        <v>0</v>
      </c>
      <c r="AB56" s="160">
        <f t="shared" si="15"/>
        <v>0</v>
      </c>
      <c r="AC56" s="201" t="str">
        <f t="shared" si="16"/>
        <v/>
      </c>
      <c r="AD56" s="217" t="b">
        <f t="shared" si="17"/>
        <v>0</v>
      </c>
      <c r="AE56" s="159">
        <f t="shared" si="18"/>
        <v>0</v>
      </c>
      <c r="AF56" s="109">
        <f>SUM($AE$8:AE56)*AE56</f>
        <v>0</v>
      </c>
      <c r="AG56" s="160">
        <f t="shared" si="19"/>
        <v>0</v>
      </c>
      <c r="AH56" s="201" t="str">
        <f t="shared" si="20"/>
        <v/>
      </c>
      <c r="AI56" s="217" t="b">
        <f t="shared" si="21"/>
        <v>0</v>
      </c>
      <c r="AL56" s="182" t="str">
        <f t="shared" si="24"/>
        <v>0</v>
      </c>
      <c r="AM56" s="182">
        <f t="shared" si="23"/>
        <v>0</v>
      </c>
    </row>
    <row r="57" spans="1:39" x14ac:dyDescent="0.25">
      <c r="A57" s="106">
        <v>50</v>
      </c>
      <c r="B57" s="157">
        <f t="shared" si="1"/>
        <v>1</v>
      </c>
      <c r="C57" s="105"/>
      <c r="D57" s="106">
        <f>IF(ISERROR(VLOOKUP(C57,FSGT2_Inscr!$F$7:$L$108,2,FALSE))=TRUE,VLOOKUP(C57,FSGT3_Inscr!$F$7:$K$103,2,FALSE),(VLOOKUP(C57,FSGT2_Inscr!$F$7:$L$108,2,FALSE)))</f>
        <v>0</v>
      </c>
      <c r="E57" s="106">
        <f>IF(ISERROR(VLOOKUP(C57,FSGT2_Inscr!$F$7:$L$108,3,FALSE))=TRUE,VLOOKUP(C57,FSGT3_Inscr!$F$7:$K$103,3,FALSE),(VLOOKUP(C57,FSGT2_Inscr!$F$7:$L$108,3,FALSE)))</f>
        <v>0</v>
      </c>
      <c r="F57" s="106">
        <f>IF(ISERROR(VLOOKUP(C57,FSGT2_Inscr!$F$7:$L$108,4,FALSE))=TRUE,VLOOKUP(C57,FSGT3_Inscr!$F$7:$K$103,4,FALSE),(VLOOKUP(C57,FSGT2_Inscr!$F$7:$L$108,4,FALSE)))</f>
        <v>0</v>
      </c>
      <c r="G57" s="106">
        <f>IF(ISERROR(VLOOKUP(C57,FSGT2_Inscr!$F$7:$L$108,5,FALSE))=TRUE,VLOOKUP(C57,FSGT3_Inscr!$F$7:$K$103,5,FALSE),(VLOOKUP(C57,FSGT2_Inscr!$F$7:$L$108,5,FALSE)))</f>
        <v>0</v>
      </c>
      <c r="H57" s="106">
        <f>IF(ISERROR(VLOOKUP(C57,FSGT2_Inscr!$F$7:$L$108,6,FALSE))=TRUE,VLOOKUP(C57,FSGT3_Inscr!$F$7:$K$103,6,FALSE),(VLOOKUP(C57,FSGT2_Inscr!$F$7:$L$108,6,FALSE)))</f>
        <v>0</v>
      </c>
      <c r="I57" s="196"/>
      <c r="J57" s="159">
        <f t="shared" si="2"/>
        <v>0</v>
      </c>
      <c r="K57" s="109">
        <f>SUM($J$8:J57)*J57</f>
        <v>0</v>
      </c>
      <c r="L57" s="160">
        <f t="shared" si="3"/>
        <v>0</v>
      </c>
      <c r="M57" s="201" t="str">
        <f t="shared" si="4"/>
        <v/>
      </c>
      <c r="N57" s="217" t="b">
        <f t="shared" si="5"/>
        <v>0</v>
      </c>
      <c r="O57" s="159">
        <f t="shared" si="6"/>
        <v>0</v>
      </c>
      <c r="P57" s="109">
        <f>SUM($O$8:O57)*O57</f>
        <v>0</v>
      </c>
      <c r="Q57" s="160">
        <f t="shared" si="7"/>
        <v>0</v>
      </c>
      <c r="R57" s="201" t="str">
        <f t="shared" si="8"/>
        <v/>
      </c>
      <c r="S57" s="217" t="b">
        <f t="shared" si="9"/>
        <v>0</v>
      </c>
      <c r="T57" s="159">
        <f t="shared" si="10"/>
        <v>0</v>
      </c>
      <c r="U57" s="109">
        <f>SUM($T$8:T57)*T57</f>
        <v>0</v>
      </c>
      <c r="V57" s="160">
        <f t="shared" si="11"/>
        <v>0</v>
      </c>
      <c r="W57" s="201" t="str">
        <f t="shared" si="12"/>
        <v/>
      </c>
      <c r="X57" s="217" t="b">
        <f t="shared" si="13"/>
        <v>0</v>
      </c>
      <c r="Y57" s="141"/>
      <c r="Z57" s="159">
        <f t="shared" si="14"/>
        <v>0</v>
      </c>
      <c r="AA57" s="109">
        <f>SUM($Z$8:Z57)*Z57</f>
        <v>0</v>
      </c>
      <c r="AB57" s="160">
        <f t="shared" si="15"/>
        <v>0</v>
      </c>
      <c r="AC57" s="201" t="str">
        <f t="shared" si="16"/>
        <v/>
      </c>
      <c r="AD57" s="217" t="b">
        <f t="shared" si="17"/>
        <v>0</v>
      </c>
      <c r="AE57" s="159">
        <f t="shared" si="18"/>
        <v>0</v>
      </c>
      <c r="AF57" s="109">
        <f>SUM($AE$8:AE57)*AE57</f>
        <v>0</v>
      </c>
      <c r="AG57" s="160">
        <f t="shared" si="19"/>
        <v>0</v>
      </c>
      <c r="AH57" s="201" t="str">
        <f t="shared" si="20"/>
        <v/>
      </c>
      <c r="AI57" s="217" t="b">
        <f t="shared" si="21"/>
        <v>0</v>
      </c>
      <c r="AL57" s="182" t="str">
        <f t="shared" si="24"/>
        <v>0</v>
      </c>
      <c r="AM57" s="182">
        <f t="shared" si="23"/>
        <v>0</v>
      </c>
    </row>
    <row r="58" spans="1:39" x14ac:dyDescent="0.25">
      <c r="A58" s="106">
        <v>51</v>
      </c>
      <c r="B58" s="157">
        <f t="shared" si="1"/>
        <v>1</v>
      </c>
      <c r="C58" s="105"/>
      <c r="D58" s="106">
        <f>IF(ISERROR(VLOOKUP(C58,FSGT2_Inscr!$F$7:$L$108,2,FALSE))=TRUE,VLOOKUP(C58,FSGT3_Inscr!$F$7:$K$103,2,FALSE),(VLOOKUP(C58,FSGT2_Inscr!$F$7:$L$108,2,FALSE)))</f>
        <v>0</v>
      </c>
      <c r="E58" s="106">
        <f>IF(ISERROR(VLOOKUP(C58,FSGT2_Inscr!$F$7:$L$108,3,FALSE))=TRUE,VLOOKUP(C58,FSGT3_Inscr!$F$7:$K$103,3,FALSE),(VLOOKUP(C58,FSGT2_Inscr!$F$7:$L$108,3,FALSE)))</f>
        <v>0</v>
      </c>
      <c r="F58" s="106">
        <f>IF(ISERROR(VLOOKUP(C58,FSGT2_Inscr!$F$7:$L$108,4,FALSE))=TRUE,VLOOKUP(C58,FSGT3_Inscr!$F$7:$K$103,4,FALSE),(VLOOKUP(C58,FSGT2_Inscr!$F$7:$L$108,4,FALSE)))</f>
        <v>0</v>
      </c>
      <c r="G58" s="106">
        <f>IF(ISERROR(VLOOKUP(C58,FSGT2_Inscr!$F$7:$L$108,5,FALSE))=TRUE,VLOOKUP(C58,FSGT3_Inscr!$F$7:$K$103,5,FALSE),(VLOOKUP(C58,FSGT2_Inscr!$F$7:$L$108,5,FALSE)))</f>
        <v>0</v>
      </c>
      <c r="H58" s="106">
        <f>IF(ISERROR(VLOOKUP(C58,FSGT2_Inscr!$F$7:$L$108,6,FALSE))=TRUE,VLOOKUP(C58,FSGT3_Inscr!$F$7:$K$103,6,FALSE),(VLOOKUP(C58,FSGT2_Inscr!$F$7:$L$108,6,FALSE)))</f>
        <v>0</v>
      </c>
      <c r="I58" s="196"/>
      <c r="J58" s="159">
        <f t="shared" si="2"/>
        <v>0</v>
      </c>
      <c r="K58" s="109">
        <f>SUM($J$8:J58)*J58</f>
        <v>0</v>
      </c>
      <c r="L58" s="160">
        <f t="shared" si="3"/>
        <v>0</v>
      </c>
      <c r="M58" s="201" t="str">
        <f t="shared" si="4"/>
        <v/>
      </c>
      <c r="N58" s="217" t="b">
        <f t="shared" si="5"/>
        <v>0</v>
      </c>
      <c r="O58" s="159">
        <f t="shared" si="6"/>
        <v>0</v>
      </c>
      <c r="P58" s="109">
        <f>SUM($O$8:O58)*O58</f>
        <v>0</v>
      </c>
      <c r="Q58" s="160">
        <f t="shared" si="7"/>
        <v>0</v>
      </c>
      <c r="R58" s="201" t="str">
        <f t="shared" si="8"/>
        <v/>
      </c>
      <c r="S58" s="217" t="b">
        <f t="shared" si="9"/>
        <v>0</v>
      </c>
      <c r="T58" s="159">
        <f t="shared" si="10"/>
        <v>0</v>
      </c>
      <c r="U58" s="109">
        <f>SUM($T$8:T58)*T58</f>
        <v>0</v>
      </c>
      <c r="V58" s="160">
        <f t="shared" si="11"/>
        <v>0</v>
      </c>
      <c r="W58" s="201" t="str">
        <f t="shared" si="12"/>
        <v/>
      </c>
      <c r="X58" s="217" t="b">
        <f t="shared" si="13"/>
        <v>0</v>
      </c>
      <c r="Y58" s="141"/>
      <c r="Z58" s="159">
        <f t="shared" si="14"/>
        <v>0</v>
      </c>
      <c r="AA58" s="109">
        <f>SUM($Z$8:Z58)*Z58</f>
        <v>0</v>
      </c>
      <c r="AB58" s="160">
        <f t="shared" si="15"/>
        <v>0</v>
      </c>
      <c r="AC58" s="201" t="str">
        <f t="shared" si="16"/>
        <v/>
      </c>
      <c r="AD58" s="217" t="b">
        <f t="shared" si="17"/>
        <v>0</v>
      </c>
      <c r="AE58" s="159">
        <f t="shared" si="18"/>
        <v>0</v>
      </c>
      <c r="AF58" s="109">
        <f>SUM($AE$8:AE58)*AE58</f>
        <v>0</v>
      </c>
      <c r="AG58" s="160">
        <f t="shared" si="19"/>
        <v>0</v>
      </c>
      <c r="AH58" s="201" t="str">
        <f t="shared" si="20"/>
        <v/>
      </c>
      <c r="AI58" s="217" t="b">
        <f t="shared" si="21"/>
        <v>0</v>
      </c>
      <c r="AL58" s="182" t="str">
        <f t="shared" si="24"/>
        <v>0</v>
      </c>
      <c r="AM58" s="182">
        <f t="shared" si="23"/>
        <v>0</v>
      </c>
    </row>
    <row r="59" spans="1:39" x14ac:dyDescent="0.25">
      <c r="A59" s="106">
        <v>52</v>
      </c>
      <c r="B59" s="157">
        <f t="shared" si="1"/>
        <v>1</v>
      </c>
      <c r="C59" s="105"/>
      <c r="D59" s="106">
        <f>IF(ISERROR(VLOOKUP(C59,FSGT2_Inscr!$F$7:$L$108,2,FALSE))=TRUE,VLOOKUP(C59,FSGT3_Inscr!$F$7:$K$103,2,FALSE),(VLOOKUP(C59,FSGT2_Inscr!$F$7:$L$108,2,FALSE)))</f>
        <v>0</v>
      </c>
      <c r="E59" s="106">
        <f>IF(ISERROR(VLOOKUP(C59,FSGT2_Inscr!$F$7:$L$108,3,FALSE))=TRUE,VLOOKUP(C59,FSGT3_Inscr!$F$7:$K$103,3,FALSE),(VLOOKUP(C59,FSGT2_Inscr!$F$7:$L$108,3,FALSE)))</f>
        <v>0</v>
      </c>
      <c r="F59" s="106">
        <f>IF(ISERROR(VLOOKUP(C59,FSGT2_Inscr!$F$7:$L$108,4,FALSE))=TRUE,VLOOKUP(C59,FSGT3_Inscr!$F$7:$K$103,4,FALSE),(VLOOKUP(C59,FSGT2_Inscr!$F$7:$L$108,4,FALSE)))</f>
        <v>0</v>
      </c>
      <c r="G59" s="106">
        <f>IF(ISERROR(VLOOKUP(C59,FSGT2_Inscr!$F$7:$L$108,5,FALSE))=TRUE,VLOOKUP(C59,FSGT3_Inscr!$F$7:$K$103,5,FALSE),(VLOOKUP(C59,FSGT2_Inscr!$F$7:$L$108,5,FALSE)))</f>
        <v>0</v>
      </c>
      <c r="H59" s="106">
        <f>IF(ISERROR(VLOOKUP(C59,FSGT2_Inscr!$F$7:$L$108,6,FALSE))=TRUE,VLOOKUP(C59,FSGT3_Inscr!$F$7:$K$103,6,FALSE),(VLOOKUP(C59,FSGT2_Inscr!$F$7:$L$108,6,FALSE)))</f>
        <v>0</v>
      </c>
      <c r="I59" s="196"/>
      <c r="J59" s="159">
        <f t="shared" si="2"/>
        <v>0</v>
      </c>
      <c r="K59" s="109">
        <f>SUM($J$8:J59)*J59</f>
        <v>0</v>
      </c>
      <c r="L59" s="160">
        <f t="shared" si="3"/>
        <v>0</v>
      </c>
      <c r="M59" s="201" t="str">
        <f t="shared" si="4"/>
        <v/>
      </c>
      <c r="N59" s="217" t="b">
        <f t="shared" si="5"/>
        <v>0</v>
      </c>
      <c r="O59" s="159">
        <f t="shared" si="6"/>
        <v>0</v>
      </c>
      <c r="P59" s="109">
        <f>SUM($O$8:O59)*O59</f>
        <v>0</v>
      </c>
      <c r="Q59" s="160">
        <f t="shared" si="7"/>
        <v>0</v>
      </c>
      <c r="R59" s="201" t="str">
        <f t="shared" si="8"/>
        <v/>
      </c>
      <c r="S59" s="217" t="b">
        <f t="shared" si="9"/>
        <v>0</v>
      </c>
      <c r="T59" s="159">
        <f t="shared" si="10"/>
        <v>0</v>
      </c>
      <c r="U59" s="109">
        <f>SUM($T$8:T59)*T59</f>
        <v>0</v>
      </c>
      <c r="V59" s="160">
        <f t="shared" si="11"/>
        <v>0</v>
      </c>
      <c r="W59" s="201" t="str">
        <f t="shared" si="12"/>
        <v/>
      </c>
      <c r="X59" s="217" t="b">
        <f t="shared" si="13"/>
        <v>0</v>
      </c>
      <c r="Y59" s="141"/>
      <c r="Z59" s="159">
        <f t="shared" si="14"/>
        <v>0</v>
      </c>
      <c r="AA59" s="109">
        <f>SUM($Z$8:Z59)*Z59</f>
        <v>0</v>
      </c>
      <c r="AB59" s="160">
        <f t="shared" si="15"/>
        <v>0</v>
      </c>
      <c r="AC59" s="201" t="str">
        <f t="shared" si="16"/>
        <v/>
      </c>
      <c r="AD59" s="217" t="b">
        <f t="shared" si="17"/>
        <v>0</v>
      </c>
      <c r="AE59" s="159">
        <f t="shared" si="18"/>
        <v>0</v>
      </c>
      <c r="AF59" s="109">
        <f>SUM($AE$8:AE59)*AE59</f>
        <v>0</v>
      </c>
      <c r="AG59" s="160">
        <f t="shared" si="19"/>
        <v>0</v>
      </c>
      <c r="AH59" s="201" t="str">
        <f t="shared" si="20"/>
        <v/>
      </c>
      <c r="AI59" s="217" t="b">
        <f t="shared" si="21"/>
        <v>0</v>
      </c>
      <c r="AL59" s="182" t="str">
        <f t="shared" si="24"/>
        <v>0</v>
      </c>
      <c r="AM59" s="182">
        <f t="shared" si="23"/>
        <v>0</v>
      </c>
    </row>
    <row r="60" spans="1:39" x14ac:dyDescent="0.25">
      <c r="A60" s="106">
        <v>53</v>
      </c>
      <c r="B60" s="157">
        <f t="shared" si="1"/>
        <v>1</v>
      </c>
      <c r="C60" s="105"/>
      <c r="D60" s="106">
        <f>IF(ISERROR(VLOOKUP(C60,FSGT2_Inscr!$F$7:$L$108,2,FALSE))=TRUE,VLOOKUP(C60,FSGT3_Inscr!$F$7:$K$103,2,FALSE),(VLOOKUP(C60,FSGT2_Inscr!$F$7:$L$108,2,FALSE)))</f>
        <v>0</v>
      </c>
      <c r="E60" s="106">
        <f>IF(ISERROR(VLOOKUP(C60,FSGT2_Inscr!$F$7:$L$108,3,FALSE))=TRUE,VLOOKUP(C60,FSGT3_Inscr!$F$7:$K$103,3,FALSE),(VLOOKUP(C60,FSGT2_Inscr!$F$7:$L$108,3,FALSE)))</f>
        <v>0</v>
      </c>
      <c r="F60" s="106">
        <f>IF(ISERROR(VLOOKUP(C60,FSGT2_Inscr!$F$7:$L$108,4,FALSE))=TRUE,VLOOKUP(C60,FSGT3_Inscr!$F$7:$K$103,4,FALSE),(VLOOKUP(C60,FSGT2_Inscr!$F$7:$L$108,4,FALSE)))</f>
        <v>0</v>
      </c>
      <c r="G60" s="106">
        <f>IF(ISERROR(VLOOKUP(C60,FSGT2_Inscr!$F$7:$L$108,5,FALSE))=TRUE,VLOOKUP(C60,FSGT3_Inscr!$F$7:$K$103,5,FALSE),(VLOOKUP(C60,FSGT2_Inscr!$F$7:$L$108,5,FALSE)))</f>
        <v>0</v>
      </c>
      <c r="H60" s="106">
        <f>IF(ISERROR(VLOOKUP(C60,FSGT2_Inscr!$F$7:$L$108,6,FALSE))=TRUE,VLOOKUP(C60,FSGT3_Inscr!$F$7:$K$103,6,FALSE),(VLOOKUP(C60,FSGT2_Inscr!$F$7:$L$108,6,FALSE)))</f>
        <v>0</v>
      </c>
      <c r="I60" s="196"/>
      <c r="J60" s="159">
        <f t="shared" si="2"/>
        <v>0</v>
      </c>
      <c r="K60" s="109">
        <f>SUM($J$8:J60)*J60</f>
        <v>0</v>
      </c>
      <c r="L60" s="160">
        <f t="shared" si="3"/>
        <v>0</v>
      </c>
      <c r="M60" s="201" t="str">
        <f t="shared" si="4"/>
        <v/>
      </c>
      <c r="N60" s="217" t="b">
        <f t="shared" si="5"/>
        <v>0</v>
      </c>
      <c r="O60" s="159">
        <f t="shared" si="6"/>
        <v>0</v>
      </c>
      <c r="P60" s="109">
        <f>SUM($O$8:O60)*O60</f>
        <v>0</v>
      </c>
      <c r="Q60" s="160">
        <f t="shared" si="7"/>
        <v>0</v>
      </c>
      <c r="R60" s="201" t="str">
        <f t="shared" si="8"/>
        <v/>
      </c>
      <c r="S60" s="217" t="b">
        <f t="shared" si="9"/>
        <v>0</v>
      </c>
      <c r="T60" s="159">
        <f t="shared" si="10"/>
        <v>0</v>
      </c>
      <c r="U60" s="109">
        <f>SUM($T$8:T60)*T60</f>
        <v>0</v>
      </c>
      <c r="V60" s="160">
        <f t="shared" si="11"/>
        <v>0</v>
      </c>
      <c r="W60" s="201" t="str">
        <f t="shared" si="12"/>
        <v/>
      </c>
      <c r="X60" s="217" t="b">
        <f t="shared" si="13"/>
        <v>0</v>
      </c>
      <c r="Y60" s="141"/>
      <c r="Z60" s="159">
        <f t="shared" si="14"/>
        <v>0</v>
      </c>
      <c r="AA60" s="109">
        <f>SUM($Z$8:Z60)*Z60</f>
        <v>0</v>
      </c>
      <c r="AB60" s="160">
        <f t="shared" si="15"/>
        <v>0</v>
      </c>
      <c r="AC60" s="201" t="str">
        <f t="shared" si="16"/>
        <v/>
      </c>
      <c r="AD60" s="217" t="b">
        <f t="shared" si="17"/>
        <v>0</v>
      </c>
      <c r="AE60" s="159">
        <f t="shared" si="18"/>
        <v>0</v>
      </c>
      <c r="AF60" s="109">
        <f>SUM($AE$8:AE60)*AE60</f>
        <v>0</v>
      </c>
      <c r="AG60" s="160">
        <f t="shared" si="19"/>
        <v>0</v>
      </c>
      <c r="AH60" s="201" t="str">
        <f t="shared" si="20"/>
        <v/>
      </c>
      <c r="AI60" s="217" t="b">
        <f t="shared" si="21"/>
        <v>0</v>
      </c>
      <c r="AL60" s="182" t="str">
        <f t="shared" si="24"/>
        <v>0</v>
      </c>
      <c r="AM60" s="182">
        <f t="shared" si="23"/>
        <v>0</v>
      </c>
    </row>
    <row r="61" spans="1:39" x14ac:dyDescent="0.25">
      <c r="A61" s="106">
        <v>54</v>
      </c>
      <c r="B61" s="157">
        <f t="shared" si="1"/>
        <v>1</v>
      </c>
      <c r="C61" s="105"/>
      <c r="D61" s="106">
        <f>IF(ISERROR(VLOOKUP(C61,FSGT2_Inscr!$F$7:$L$108,2,FALSE))=TRUE,VLOOKUP(C61,FSGT3_Inscr!$F$7:$K$103,2,FALSE),(VLOOKUP(C61,FSGT2_Inscr!$F$7:$L$108,2,FALSE)))</f>
        <v>0</v>
      </c>
      <c r="E61" s="106">
        <f>IF(ISERROR(VLOOKUP(C61,FSGT2_Inscr!$F$7:$L$108,3,FALSE))=TRUE,VLOOKUP(C61,FSGT3_Inscr!$F$7:$K$103,3,FALSE),(VLOOKUP(C61,FSGT2_Inscr!$F$7:$L$108,3,FALSE)))</f>
        <v>0</v>
      </c>
      <c r="F61" s="106">
        <f>IF(ISERROR(VLOOKUP(C61,FSGT2_Inscr!$F$7:$L$108,4,FALSE))=TRUE,VLOOKUP(C61,FSGT3_Inscr!$F$7:$K$103,4,FALSE),(VLOOKUP(C61,FSGT2_Inscr!$F$7:$L$108,4,FALSE)))</f>
        <v>0</v>
      </c>
      <c r="G61" s="106">
        <f>IF(ISERROR(VLOOKUP(C61,FSGT2_Inscr!$F$7:$L$108,5,FALSE))=TRUE,VLOOKUP(C61,FSGT3_Inscr!$F$7:$K$103,5,FALSE),(VLOOKUP(C61,FSGT2_Inscr!$F$7:$L$108,5,FALSE)))</f>
        <v>0</v>
      </c>
      <c r="H61" s="106">
        <f>IF(ISERROR(VLOOKUP(C61,FSGT2_Inscr!$F$7:$L$108,6,FALSE))=TRUE,VLOOKUP(C61,FSGT3_Inscr!$F$7:$K$103,6,FALSE),(VLOOKUP(C61,FSGT2_Inscr!$F$7:$L$108,6,FALSE)))</f>
        <v>0</v>
      </c>
      <c r="I61" s="196"/>
      <c r="J61" s="159">
        <f t="shared" si="2"/>
        <v>0</v>
      </c>
      <c r="K61" s="109">
        <f>SUM($J$8:J61)*J61</f>
        <v>0</v>
      </c>
      <c r="L61" s="160">
        <f t="shared" si="3"/>
        <v>0</v>
      </c>
      <c r="M61" s="201" t="str">
        <f t="shared" si="4"/>
        <v/>
      </c>
      <c r="N61" s="217" t="b">
        <f t="shared" si="5"/>
        <v>0</v>
      </c>
      <c r="O61" s="159">
        <f t="shared" si="6"/>
        <v>0</v>
      </c>
      <c r="P61" s="109">
        <f>SUM($O$8:O61)*O61</f>
        <v>0</v>
      </c>
      <c r="Q61" s="160">
        <f t="shared" si="7"/>
        <v>0</v>
      </c>
      <c r="R61" s="201" t="str">
        <f t="shared" si="8"/>
        <v/>
      </c>
      <c r="S61" s="217" t="b">
        <f t="shared" si="9"/>
        <v>0</v>
      </c>
      <c r="T61" s="159">
        <f t="shared" si="10"/>
        <v>0</v>
      </c>
      <c r="U61" s="109">
        <f>SUM($T$8:T61)*T61</f>
        <v>0</v>
      </c>
      <c r="V61" s="160">
        <f t="shared" si="11"/>
        <v>0</v>
      </c>
      <c r="W61" s="201" t="str">
        <f t="shared" si="12"/>
        <v/>
      </c>
      <c r="X61" s="217" t="b">
        <f t="shared" si="13"/>
        <v>0</v>
      </c>
      <c r="Y61" s="141"/>
      <c r="Z61" s="159">
        <f t="shared" si="14"/>
        <v>0</v>
      </c>
      <c r="AA61" s="109">
        <f>SUM($Z$8:Z61)*Z61</f>
        <v>0</v>
      </c>
      <c r="AB61" s="160">
        <f t="shared" si="15"/>
        <v>0</v>
      </c>
      <c r="AC61" s="201" t="str">
        <f t="shared" si="16"/>
        <v/>
      </c>
      <c r="AD61" s="217" t="b">
        <f t="shared" si="17"/>
        <v>0</v>
      </c>
      <c r="AE61" s="159">
        <f t="shared" si="18"/>
        <v>0</v>
      </c>
      <c r="AF61" s="109">
        <f>SUM($AE$8:AE61)*AE61</f>
        <v>0</v>
      </c>
      <c r="AG61" s="160">
        <f t="shared" si="19"/>
        <v>0</v>
      </c>
      <c r="AH61" s="201" t="str">
        <f t="shared" si="20"/>
        <v/>
      </c>
      <c r="AI61" s="217" t="b">
        <f t="shared" si="21"/>
        <v>0</v>
      </c>
      <c r="AL61" s="182" t="str">
        <f t="shared" si="24"/>
        <v>0</v>
      </c>
      <c r="AM61" s="182">
        <f t="shared" si="23"/>
        <v>0</v>
      </c>
    </row>
    <row r="62" spans="1:39" x14ac:dyDescent="0.25">
      <c r="A62" s="106">
        <v>55</v>
      </c>
      <c r="B62" s="157">
        <f t="shared" si="1"/>
        <v>1</v>
      </c>
      <c r="C62" s="105"/>
      <c r="D62" s="106">
        <f>IF(ISERROR(VLOOKUP(C62,FSGT2_Inscr!$F$7:$L$108,2,FALSE))=TRUE,VLOOKUP(C62,FSGT3_Inscr!$F$7:$K$103,2,FALSE),(VLOOKUP(C62,FSGT2_Inscr!$F$7:$L$108,2,FALSE)))</f>
        <v>0</v>
      </c>
      <c r="E62" s="106">
        <f>IF(ISERROR(VLOOKUP(C62,FSGT2_Inscr!$F$7:$L$108,3,FALSE))=TRUE,VLOOKUP(C62,FSGT3_Inscr!$F$7:$K$103,3,FALSE),(VLOOKUP(C62,FSGT2_Inscr!$F$7:$L$108,3,FALSE)))</f>
        <v>0</v>
      </c>
      <c r="F62" s="106">
        <f>IF(ISERROR(VLOOKUP(C62,FSGT2_Inscr!$F$7:$L$108,4,FALSE))=TRUE,VLOOKUP(C62,FSGT3_Inscr!$F$7:$K$103,4,FALSE),(VLOOKUP(C62,FSGT2_Inscr!$F$7:$L$108,4,FALSE)))</f>
        <v>0</v>
      </c>
      <c r="G62" s="106">
        <f>IF(ISERROR(VLOOKUP(C62,FSGT2_Inscr!$F$7:$L$108,5,FALSE))=TRUE,VLOOKUP(C62,FSGT3_Inscr!$F$7:$K$103,5,FALSE),(VLOOKUP(C62,FSGT2_Inscr!$F$7:$L$108,5,FALSE)))</f>
        <v>0</v>
      </c>
      <c r="H62" s="106">
        <f>IF(ISERROR(VLOOKUP(C62,FSGT2_Inscr!$F$7:$L$108,6,FALSE))=TRUE,VLOOKUP(C62,FSGT3_Inscr!$F$7:$K$103,6,FALSE),(VLOOKUP(C62,FSGT2_Inscr!$F$7:$L$108,6,FALSE)))</f>
        <v>0</v>
      </c>
      <c r="I62" s="196"/>
      <c r="J62" s="159">
        <f t="shared" si="2"/>
        <v>0</v>
      </c>
      <c r="K62" s="109">
        <f>SUM($J$8:J62)*J62</f>
        <v>0</v>
      </c>
      <c r="L62" s="160">
        <f t="shared" si="3"/>
        <v>0</v>
      </c>
      <c r="M62" s="201" t="str">
        <f t="shared" si="4"/>
        <v/>
      </c>
      <c r="N62" s="217" t="b">
        <f t="shared" si="5"/>
        <v>0</v>
      </c>
      <c r="O62" s="159">
        <f t="shared" si="6"/>
        <v>0</v>
      </c>
      <c r="P62" s="109">
        <f>SUM($O$8:O62)*O62</f>
        <v>0</v>
      </c>
      <c r="Q62" s="160">
        <f t="shared" si="7"/>
        <v>0</v>
      </c>
      <c r="R62" s="201" t="str">
        <f t="shared" si="8"/>
        <v/>
      </c>
      <c r="S62" s="217" t="b">
        <f t="shared" si="9"/>
        <v>0</v>
      </c>
      <c r="T62" s="159">
        <f t="shared" si="10"/>
        <v>0</v>
      </c>
      <c r="U62" s="109">
        <f>SUM($T$8:T62)*T62</f>
        <v>0</v>
      </c>
      <c r="V62" s="160">
        <f t="shared" si="11"/>
        <v>0</v>
      </c>
      <c r="W62" s="201" t="str">
        <f t="shared" si="12"/>
        <v/>
      </c>
      <c r="X62" s="217" t="b">
        <f t="shared" si="13"/>
        <v>0</v>
      </c>
      <c r="Y62" s="141"/>
      <c r="Z62" s="159">
        <f t="shared" si="14"/>
        <v>0</v>
      </c>
      <c r="AA62" s="109">
        <f>SUM($Z$8:Z62)*Z62</f>
        <v>0</v>
      </c>
      <c r="AB62" s="160">
        <f t="shared" si="15"/>
        <v>0</v>
      </c>
      <c r="AC62" s="201" t="str">
        <f t="shared" si="16"/>
        <v/>
      </c>
      <c r="AD62" s="217" t="b">
        <f t="shared" si="17"/>
        <v>0</v>
      </c>
      <c r="AE62" s="159">
        <f t="shared" si="18"/>
        <v>0</v>
      </c>
      <c r="AF62" s="109">
        <f>SUM($AE$8:AE62)*AE62</f>
        <v>0</v>
      </c>
      <c r="AG62" s="160">
        <f t="shared" si="19"/>
        <v>0</v>
      </c>
      <c r="AH62" s="201" t="str">
        <f t="shared" si="20"/>
        <v/>
      </c>
      <c r="AI62" s="217" t="b">
        <f t="shared" si="21"/>
        <v>0</v>
      </c>
      <c r="AL62" s="182" t="str">
        <f t="shared" si="24"/>
        <v>0</v>
      </c>
      <c r="AM62" s="182">
        <f t="shared" si="23"/>
        <v>0</v>
      </c>
    </row>
    <row r="63" spans="1:39" x14ac:dyDescent="0.25">
      <c r="A63" s="106">
        <v>56</v>
      </c>
      <c r="B63" s="157">
        <f t="shared" si="1"/>
        <v>1</v>
      </c>
      <c r="C63" s="105"/>
      <c r="D63" s="106">
        <f>IF(ISERROR(VLOOKUP(C63,FSGT2_Inscr!$F$7:$L$108,2,FALSE))=TRUE,VLOOKUP(C63,FSGT3_Inscr!$F$7:$K$103,2,FALSE),(VLOOKUP(C63,FSGT2_Inscr!$F$7:$L$108,2,FALSE)))</f>
        <v>0</v>
      </c>
      <c r="E63" s="106">
        <f>IF(ISERROR(VLOOKUP(C63,FSGT2_Inscr!$F$7:$L$108,3,FALSE))=TRUE,VLOOKUP(C63,FSGT3_Inscr!$F$7:$K$103,3,FALSE),(VLOOKUP(C63,FSGT2_Inscr!$F$7:$L$108,3,FALSE)))</f>
        <v>0</v>
      </c>
      <c r="F63" s="106">
        <f>IF(ISERROR(VLOOKUP(C63,FSGT2_Inscr!$F$7:$L$108,4,FALSE))=TRUE,VLOOKUP(C63,FSGT3_Inscr!$F$7:$K$103,4,FALSE),(VLOOKUP(C63,FSGT2_Inscr!$F$7:$L$108,4,FALSE)))</f>
        <v>0</v>
      </c>
      <c r="G63" s="106">
        <f>IF(ISERROR(VLOOKUP(C63,FSGT2_Inscr!$F$7:$L$108,5,FALSE))=TRUE,VLOOKUP(C63,FSGT3_Inscr!$F$7:$K$103,5,FALSE),(VLOOKUP(C63,FSGT2_Inscr!$F$7:$L$108,5,FALSE)))</f>
        <v>0</v>
      </c>
      <c r="H63" s="106">
        <f>IF(ISERROR(VLOOKUP(C63,FSGT2_Inscr!$F$7:$L$108,6,FALSE))=TRUE,VLOOKUP(C63,FSGT3_Inscr!$F$7:$K$103,6,FALSE),(VLOOKUP(C63,FSGT2_Inscr!$F$7:$L$108,6,FALSE)))</f>
        <v>0</v>
      </c>
      <c r="I63" s="196"/>
      <c r="J63" s="159">
        <f t="shared" si="2"/>
        <v>0</v>
      </c>
      <c r="K63" s="109">
        <f>SUM($J$8:J63)*J63</f>
        <v>0</v>
      </c>
      <c r="L63" s="160">
        <f t="shared" si="3"/>
        <v>0</v>
      </c>
      <c r="M63" s="201" t="str">
        <f t="shared" si="4"/>
        <v/>
      </c>
      <c r="N63" s="217" t="b">
        <f t="shared" si="5"/>
        <v>0</v>
      </c>
      <c r="O63" s="159">
        <f t="shared" si="6"/>
        <v>0</v>
      </c>
      <c r="P63" s="109">
        <f>SUM($O$8:O63)*O63</f>
        <v>0</v>
      </c>
      <c r="Q63" s="160">
        <f t="shared" si="7"/>
        <v>0</v>
      </c>
      <c r="R63" s="201" t="str">
        <f t="shared" si="8"/>
        <v/>
      </c>
      <c r="S63" s="217" t="b">
        <f t="shared" si="9"/>
        <v>0</v>
      </c>
      <c r="T63" s="159">
        <f t="shared" si="10"/>
        <v>0</v>
      </c>
      <c r="U63" s="109">
        <f>SUM($T$8:T63)*T63</f>
        <v>0</v>
      </c>
      <c r="V63" s="160">
        <f t="shared" si="11"/>
        <v>0</v>
      </c>
      <c r="W63" s="201" t="str">
        <f t="shared" si="12"/>
        <v/>
      </c>
      <c r="X63" s="217" t="b">
        <f t="shared" si="13"/>
        <v>0</v>
      </c>
      <c r="Y63" s="141"/>
      <c r="Z63" s="159">
        <f t="shared" si="14"/>
        <v>0</v>
      </c>
      <c r="AA63" s="109">
        <f>SUM($Z$8:Z63)*Z63</f>
        <v>0</v>
      </c>
      <c r="AB63" s="160">
        <f t="shared" si="15"/>
        <v>0</v>
      </c>
      <c r="AC63" s="201" t="str">
        <f t="shared" si="16"/>
        <v/>
      </c>
      <c r="AD63" s="217" t="b">
        <f t="shared" si="17"/>
        <v>0</v>
      </c>
      <c r="AE63" s="159">
        <f t="shared" si="18"/>
        <v>0</v>
      </c>
      <c r="AF63" s="109">
        <f>SUM($AE$8:AE63)*AE63</f>
        <v>0</v>
      </c>
      <c r="AG63" s="160">
        <f t="shared" si="19"/>
        <v>0</v>
      </c>
      <c r="AH63" s="201" t="str">
        <f t="shared" si="20"/>
        <v/>
      </c>
      <c r="AI63" s="217" t="b">
        <f t="shared" si="21"/>
        <v>0</v>
      </c>
      <c r="AL63" s="182" t="str">
        <f t="shared" si="24"/>
        <v>0</v>
      </c>
      <c r="AM63" s="182">
        <f t="shared" si="23"/>
        <v>0</v>
      </c>
    </row>
    <row r="64" spans="1:39" x14ac:dyDescent="0.25">
      <c r="A64" s="106">
        <v>57</v>
      </c>
      <c r="B64" s="157">
        <f t="shared" si="1"/>
        <v>1</v>
      </c>
      <c r="C64" s="105"/>
      <c r="D64" s="106">
        <f>IF(ISERROR(VLOOKUP(C64,FSGT2_Inscr!$F$7:$L$108,2,FALSE))=TRUE,VLOOKUP(C64,FSGT3_Inscr!$F$7:$K$103,2,FALSE),(VLOOKUP(C64,FSGT2_Inscr!$F$7:$L$108,2,FALSE)))</f>
        <v>0</v>
      </c>
      <c r="E64" s="106">
        <f>IF(ISERROR(VLOOKUP(C64,FSGT2_Inscr!$F$7:$L$108,3,FALSE))=TRUE,VLOOKUP(C64,FSGT3_Inscr!$F$7:$K$103,3,FALSE),(VLOOKUP(C64,FSGT2_Inscr!$F$7:$L$108,3,FALSE)))</f>
        <v>0</v>
      </c>
      <c r="F64" s="106">
        <f>IF(ISERROR(VLOOKUP(C64,FSGT2_Inscr!$F$7:$L$108,4,FALSE))=TRUE,VLOOKUP(C64,FSGT3_Inscr!$F$7:$K$103,4,FALSE),(VLOOKUP(C64,FSGT2_Inscr!$F$7:$L$108,4,FALSE)))</f>
        <v>0</v>
      </c>
      <c r="G64" s="106">
        <f>IF(ISERROR(VLOOKUP(C64,FSGT2_Inscr!$F$7:$L$108,5,FALSE))=TRUE,VLOOKUP(C64,FSGT3_Inscr!$F$7:$K$103,5,FALSE),(VLOOKUP(C64,FSGT2_Inscr!$F$7:$L$108,5,FALSE)))</f>
        <v>0</v>
      </c>
      <c r="H64" s="106">
        <f>IF(ISERROR(VLOOKUP(C64,FSGT2_Inscr!$F$7:$L$108,6,FALSE))=TRUE,VLOOKUP(C64,FSGT3_Inscr!$F$7:$K$103,6,FALSE),(VLOOKUP(C64,FSGT2_Inscr!$F$7:$L$108,6,FALSE)))</f>
        <v>0</v>
      </c>
      <c r="I64" s="196"/>
      <c r="J64" s="159">
        <f t="shared" si="2"/>
        <v>0</v>
      </c>
      <c r="K64" s="109">
        <f>SUM($J$8:J64)*J64</f>
        <v>0</v>
      </c>
      <c r="L64" s="160">
        <f t="shared" si="3"/>
        <v>0</v>
      </c>
      <c r="M64" s="201" t="str">
        <f t="shared" si="4"/>
        <v/>
      </c>
      <c r="N64" s="217" t="b">
        <f t="shared" si="5"/>
        <v>0</v>
      </c>
      <c r="O64" s="159">
        <f t="shared" si="6"/>
        <v>0</v>
      </c>
      <c r="P64" s="109">
        <f>SUM($O$8:O64)*O64</f>
        <v>0</v>
      </c>
      <c r="Q64" s="160">
        <f t="shared" si="7"/>
        <v>0</v>
      </c>
      <c r="R64" s="201" t="str">
        <f t="shared" si="8"/>
        <v/>
      </c>
      <c r="S64" s="217" t="b">
        <f t="shared" si="9"/>
        <v>0</v>
      </c>
      <c r="T64" s="159">
        <f t="shared" si="10"/>
        <v>0</v>
      </c>
      <c r="U64" s="109">
        <f>SUM($T$8:T64)*T64</f>
        <v>0</v>
      </c>
      <c r="V64" s="160">
        <f t="shared" si="11"/>
        <v>0</v>
      </c>
      <c r="W64" s="201" t="str">
        <f t="shared" si="12"/>
        <v/>
      </c>
      <c r="X64" s="217" t="b">
        <f t="shared" si="13"/>
        <v>0</v>
      </c>
      <c r="Y64" s="141"/>
      <c r="Z64" s="159">
        <f t="shared" si="14"/>
        <v>0</v>
      </c>
      <c r="AA64" s="109">
        <f>SUM($Z$8:Z64)*Z64</f>
        <v>0</v>
      </c>
      <c r="AB64" s="160">
        <f t="shared" si="15"/>
        <v>0</v>
      </c>
      <c r="AC64" s="201" t="str">
        <f t="shared" si="16"/>
        <v/>
      </c>
      <c r="AD64" s="217" t="b">
        <f t="shared" si="17"/>
        <v>0</v>
      </c>
      <c r="AE64" s="159">
        <f t="shared" si="18"/>
        <v>0</v>
      </c>
      <c r="AF64" s="109">
        <f>SUM($AE$8:AE64)*AE64</f>
        <v>0</v>
      </c>
      <c r="AG64" s="160">
        <f t="shared" si="19"/>
        <v>0</v>
      </c>
      <c r="AH64" s="201" t="str">
        <f t="shared" si="20"/>
        <v/>
      </c>
      <c r="AI64" s="217" t="b">
        <f t="shared" si="21"/>
        <v>0</v>
      </c>
      <c r="AL64" s="182" t="str">
        <f t="shared" si="24"/>
        <v>0</v>
      </c>
      <c r="AM64" s="182">
        <f t="shared" si="23"/>
        <v>0</v>
      </c>
    </row>
    <row r="65" spans="1:39" x14ac:dyDescent="0.25">
      <c r="A65" s="106">
        <v>58</v>
      </c>
      <c r="B65" s="157">
        <f t="shared" si="1"/>
        <v>1</v>
      </c>
      <c r="C65" s="105"/>
      <c r="D65" s="106">
        <f>IF(ISERROR(VLOOKUP(C65,FSGT2_Inscr!$F$7:$L$108,2,FALSE))=TRUE,VLOOKUP(C65,FSGT3_Inscr!$F$7:$K$103,2,FALSE),(VLOOKUP(C65,FSGT2_Inscr!$F$7:$L$108,2,FALSE)))</f>
        <v>0</v>
      </c>
      <c r="E65" s="106">
        <f>IF(ISERROR(VLOOKUP(C65,FSGT2_Inscr!$F$7:$L$108,3,FALSE))=TRUE,VLOOKUP(C65,FSGT3_Inscr!$F$7:$K$103,3,FALSE),(VLOOKUP(C65,FSGT2_Inscr!$F$7:$L$108,3,FALSE)))</f>
        <v>0</v>
      </c>
      <c r="F65" s="106">
        <f>IF(ISERROR(VLOOKUP(C65,FSGT2_Inscr!$F$7:$L$108,4,FALSE))=TRUE,VLOOKUP(C65,FSGT3_Inscr!$F$7:$K$103,4,FALSE),(VLOOKUP(C65,FSGT2_Inscr!$F$7:$L$108,4,FALSE)))</f>
        <v>0</v>
      </c>
      <c r="G65" s="106">
        <f>IF(ISERROR(VLOOKUP(C65,FSGT2_Inscr!$F$7:$L$108,5,FALSE))=TRUE,VLOOKUP(C65,FSGT3_Inscr!$F$7:$K$103,5,FALSE),(VLOOKUP(C65,FSGT2_Inscr!$F$7:$L$108,5,FALSE)))</f>
        <v>0</v>
      </c>
      <c r="H65" s="106">
        <f>IF(ISERROR(VLOOKUP(C65,FSGT2_Inscr!$F$7:$L$108,6,FALSE))=TRUE,VLOOKUP(C65,FSGT3_Inscr!$F$7:$K$103,6,FALSE),(VLOOKUP(C65,FSGT2_Inscr!$F$7:$L$108,6,FALSE)))</f>
        <v>0</v>
      </c>
      <c r="I65" s="196"/>
      <c r="J65" s="159">
        <f t="shared" si="2"/>
        <v>0</v>
      </c>
      <c r="K65" s="109">
        <f>SUM($J$8:J65)*J65</f>
        <v>0</v>
      </c>
      <c r="L65" s="160">
        <f t="shared" si="3"/>
        <v>0</v>
      </c>
      <c r="M65" s="201" t="str">
        <f t="shared" si="4"/>
        <v/>
      </c>
      <c r="N65" s="217" t="b">
        <f t="shared" si="5"/>
        <v>0</v>
      </c>
      <c r="O65" s="159">
        <f t="shared" si="6"/>
        <v>0</v>
      </c>
      <c r="P65" s="109">
        <f>SUM($O$8:O65)*O65</f>
        <v>0</v>
      </c>
      <c r="Q65" s="160">
        <f t="shared" si="7"/>
        <v>0</v>
      </c>
      <c r="R65" s="201" t="str">
        <f t="shared" si="8"/>
        <v/>
      </c>
      <c r="S65" s="217" t="b">
        <f t="shared" si="9"/>
        <v>0</v>
      </c>
      <c r="T65" s="159">
        <f t="shared" si="10"/>
        <v>0</v>
      </c>
      <c r="U65" s="109">
        <f>SUM($T$8:T65)*T65</f>
        <v>0</v>
      </c>
      <c r="V65" s="160">
        <f t="shared" si="11"/>
        <v>0</v>
      </c>
      <c r="W65" s="201" t="str">
        <f t="shared" si="12"/>
        <v/>
      </c>
      <c r="X65" s="217" t="b">
        <f t="shared" si="13"/>
        <v>0</v>
      </c>
      <c r="Y65" s="141"/>
      <c r="Z65" s="159">
        <f t="shared" si="14"/>
        <v>0</v>
      </c>
      <c r="AA65" s="109">
        <f>SUM($Z$8:Z65)*Z65</f>
        <v>0</v>
      </c>
      <c r="AB65" s="160">
        <f t="shared" si="15"/>
        <v>0</v>
      </c>
      <c r="AC65" s="201" t="str">
        <f t="shared" si="16"/>
        <v/>
      </c>
      <c r="AD65" s="217" t="b">
        <f t="shared" si="17"/>
        <v>0</v>
      </c>
      <c r="AE65" s="159">
        <f t="shared" si="18"/>
        <v>0</v>
      </c>
      <c r="AF65" s="109">
        <f>SUM($AE$8:AE65)*AE65</f>
        <v>0</v>
      </c>
      <c r="AG65" s="160">
        <f t="shared" si="19"/>
        <v>0</v>
      </c>
      <c r="AH65" s="201" t="str">
        <f t="shared" si="20"/>
        <v/>
      </c>
      <c r="AI65" s="217" t="b">
        <f t="shared" si="21"/>
        <v>0</v>
      </c>
      <c r="AL65" s="182" t="str">
        <f t="shared" si="24"/>
        <v>0</v>
      </c>
      <c r="AM65" s="182">
        <f t="shared" si="23"/>
        <v>0</v>
      </c>
    </row>
    <row r="66" spans="1:39" x14ac:dyDescent="0.25">
      <c r="A66" s="106">
        <v>59</v>
      </c>
      <c r="B66" s="157">
        <f t="shared" si="1"/>
        <v>1</v>
      </c>
      <c r="C66" s="105"/>
      <c r="D66" s="106">
        <f>IF(ISERROR(VLOOKUP(C66,FSGT2_Inscr!$F$7:$L$108,2,FALSE))=TRUE,VLOOKUP(C66,FSGT3_Inscr!$F$7:$K$103,2,FALSE),(VLOOKUP(C66,FSGT2_Inscr!$F$7:$L$108,2,FALSE)))</f>
        <v>0</v>
      </c>
      <c r="E66" s="106">
        <f>IF(ISERROR(VLOOKUP(C66,FSGT2_Inscr!$F$7:$L$108,3,FALSE))=TRUE,VLOOKUP(C66,FSGT3_Inscr!$F$7:$K$103,3,FALSE),(VLOOKUP(C66,FSGT2_Inscr!$F$7:$L$108,3,FALSE)))</f>
        <v>0</v>
      </c>
      <c r="F66" s="106">
        <f>IF(ISERROR(VLOOKUP(C66,FSGT2_Inscr!$F$7:$L$108,4,FALSE))=TRUE,VLOOKUP(C66,FSGT3_Inscr!$F$7:$K$103,4,FALSE),(VLOOKUP(C66,FSGT2_Inscr!$F$7:$L$108,4,FALSE)))</f>
        <v>0</v>
      </c>
      <c r="G66" s="106">
        <f>IF(ISERROR(VLOOKUP(C66,FSGT2_Inscr!$F$7:$L$108,5,FALSE))=TRUE,VLOOKUP(C66,FSGT3_Inscr!$F$7:$K$103,5,FALSE),(VLOOKUP(C66,FSGT2_Inscr!$F$7:$L$108,5,FALSE)))</f>
        <v>0</v>
      </c>
      <c r="H66" s="106">
        <f>IF(ISERROR(VLOOKUP(C66,FSGT2_Inscr!$F$7:$L$108,6,FALSE))=TRUE,VLOOKUP(C66,FSGT3_Inscr!$F$7:$K$103,6,FALSE),(VLOOKUP(C66,FSGT2_Inscr!$F$7:$L$108,6,FALSE)))</f>
        <v>0</v>
      </c>
      <c r="I66" s="196"/>
      <c r="J66" s="159">
        <f t="shared" si="2"/>
        <v>0</v>
      </c>
      <c r="K66" s="109">
        <f>SUM($J$8:J66)*J66</f>
        <v>0</v>
      </c>
      <c r="L66" s="160">
        <f t="shared" si="3"/>
        <v>0</v>
      </c>
      <c r="M66" s="201" t="str">
        <f t="shared" si="4"/>
        <v/>
      </c>
      <c r="N66" s="217" t="b">
        <f t="shared" si="5"/>
        <v>0</v>
      </c>
      <c r="O66" s="159">
        <f t="shared" si="6"/>
        <v>0</v>
      </c>
      <c r="P66" s="109">
        <f>SUM($O$8:O66)*O66</f>
        <v>0</v>
      </c>
      <c r="Q66" s="160">
        <f t="shared" si="7"/>
        <v>0</v>
      </c>
      <c r="R66" s="201" t="str">
        <f t="shared" si="8"/>
        <v/>
      </c>
      <c r="S66" s="217" t="b">
        <f t="shared" si="9"/>
        <v>0</v>
      </c>
      <c r="T66" s="159">
        <f t="shared" si="10"/>
        <v>0</v>
      </c>
      <c r="U66" s="109">
        <f>SUM($T$8:T66)*T66</f>
        <v>0</v>
      </c>
      <c r="V66" s="160">
        <f t="shared" si="11"/>
        <v>0</v>
      </c>
      <c r="W66" s="201" t="str">
        <f t="shared" si="12"/>
        <v/>
      </c>
      <c r="X66" s="217" t="b">
        <f t="shared" si="13"/>
        <v>0</v>
      </c>
      <c r="Y66" s="141"/>
      <c r="Z66" s="159">
        <f t="shared" si="14"/>
        <v>0</v>
      </c>
      <c r="AA66" s="109">
        <f>SUM($Z$8:Z66)*Z66</f>
        <v>0</v>
      </c>
      <c r="AB66" s="160">
        <f t="shared" si="15"/>
        <v>0</v>
      </c>
      <c r="AC66" s="201" t="str">
        <f t="shared" si="16"/>
        <v/>
      </c>
      <c r="AD66" s="217" t="b">
        <f t="shared" si="17"/>
        <v>0</v>
      </c>
      <c r="AE66" s="159">
        <f t="shared" si="18"/>
        <v>0</v>
      </c>
      <c r="AF66" s="109">
        <f>SUM($AE$8:AE66)*AE66</f>
        <v>0</v>
      </c>
      <c r="AG66" s="160">
        <f t="shared" si="19"/>
        <v>0</v>
      </c>
      <c r="AH66" s="201" t="str">
        <f t="shared" si="20"/>
        <v/>
      </c>
      <c r="AI66" s="217" t="b">
        <f t="shared" si="21"/>
        <v>0</v>
      </c>
      <c r="AL66" s="182" t="str">
        <f t="shared" si="24"/>
        <v>0</v>
      </c>
      <c r="AM66" s="182">
        <f t="shared" si="23"/>
        <v>0</v>
      </c>
    </row>
    <row r="67" spans="1:39" x14ac:dyDescent="0.25">
      <c r="A67" s="106">
        <v>60</v>
      </c>
      <c r="B67" s="157">
        <f t="shared" si="1"/>
        <v>1</v>
      </c>
      <c r="C67" s="105"/>
      <c r="D67" s="106">
        <f>IF(ISERROR(VLOOKUP(C67,FSGT2_Inscr!$F$7:$L$108,2,FALSE))=TRUE,VLOOKUP(C67,FSGT3_Inscr!$F$7:$K$103,2,FALSE),(VLOOKUP(C67,FSGT2_Inscr!$F$7:$L$108,2,FALSE)))</f>
        <v>0</v>
      </c>
      <c r="E67" s="106">
        <f>IF(ISERROR(VLOOKUP(C67,FSGT2_Inscr!$F$7:$L$108,3,FALSE))=TRUE,VLOOKUP(C67,FSGT3_Inscr!$F$7:$K$103,3,FALSE),(VLOOKUP(C67,FSGT2_Inscr!$F$7:$L$108,3,FALSE)))</f>
        <v>0</v>
      </c>
      <c r="F67" s="106">
        <f>IF(ISERROR(VLOOKUP(C67,FSGT2_Inscr!$F$7:$L$108,4,FALSE))=TRUE,VLOOKUP(C67,FSGT3_Inscr!$F$7:$K$103,4,FALSE),(VLOOKUP(C67,FSGT2_Inscr!$F$7:$L$108,4,FALSE)))</f>
        <v>0</v>
      </c>
      <c r="G67" s="106">
        <f>IF(ISERROR(VLOOKUP(C67,FSGT2_Inscr!$F$7:$L$108,5,FALSE))=TRUE,VLOOKUP(C67,FSGT3_Inscr!$F$7:$K$103,5,FALSE),(VLOOKUP(C67,FSGT2_Inscr!$F$7:$L$108,5,FALSE)))</f>
        <v>0</v>
      </c>
      <c r="H67" s="106">
        <f>IF(ISERROR(VLOOKUP(C67,FSGT2_Inscr!$F$7:$L$108,6,FALSE))=TRUE,VLOOKUP(C67,FSGT3_Inscr!$F$7:$K$103,6,FALSE),(VLOOKUP(C67,FSGT2_Inscr!$F$7:$L$108,6,FALSE)))</f>
        <v>0</v>
      </c>
      <c r="I67" s="196"/>
      <c r="J67" s="159">
        <f t="shared" si="2"/>
        <v>0</v>
      </c>
      <c r="K67" s="109">
        <f>SUM($J$8:J67)*J67</f>
        <v>0</v>
      </c>
      <c r="L67" s="160">
        <f t="shared" si="3"/>
        <v>0</v>
      </c>
      <c r="M67" s="201" t="str">
        <f t="shared" si="4"/>
        <v/>
      </c>
      <c r="N67" s="217" t="b">
        <f t="shared" si="5"/>
        <v>0</v>
      </c>
      <c r="O67" s="159">
        <f t="shared" si="6"/>
        <v>0</v>
      </c>
      <c r="P67" s="109">
        <f>SUM($O$8:O67)*O67</f>
        <v>0</v>
      </c>
      <c r="Q67" s="160">
        <f t="shared" si="7"/>
        <v>0</v>
      </c>
      <c r="R67" s="201" t="str">
        <f t="shared" si="8"/>
        <v/>
      </c>
      <c r="S67" s="217" t="b">
        <f t="shared" si="9"/>
        <v>0</v>
      </c>
      <c r="T67" s="159">
        <f t="shared" si="10"/>
        <v>0</v>
      </c>
      <c r="U67" s="109">
        <f>SUM($T$8:T67)*T67</f>
        <v>0</v>
      </c>
      <c r="V67" s="160">
        <f t="shared" si="11"/>
        <v>0</v>
      </c>
      <c r="W67" s="201" t="str">
        <f t="shared" si="12"/>
        <v/>
      </c>
      <c r="X67" s="217" t="b">
        <f t="shared" si="13"/>
        <v>0</v>
      </c>
      <c r="Y67" s="141"/>
      <c r="Z67" s="159">
        <f t="shared" si="14"/>
        <v>0</v>
      </c>
      <c r="AA67" s="109">
        <f>SUM($Z$8:Z67)*Z67</f>
        <v>0</v>
      </c>
      <c r="AB67" s="160">
        <f t="shared" si="15"/>
        <v>0</v>
      </c>
      <c r="AC67" s="201" t="str">
        <f t="shared" si="16"/>
        <v/>
      </c>
      <c r="AD67" s="217" t="b">
        <f t="shared" si="17"/>
        <v>0</v>
      </c>
      <c r="AE67" s="159">
        <f t="shared" si="18"/>
        <v>0</v>
      </c>
      <c r="AF67" s="109">
        <f>SUM($AE$8:AE67)*AE67</f>
        <v>0</v>
      </c>
      <c r="AG67" s="160">
        <f t="shared" si="19"/>
        <v>0</v>
      </c>
      <c r="AH67" s="201" t="str">
        <f t="shared" si="20"/>
        <v/>
      </c>
      <c r="AI67" s="217" t="b">
        <f t="shared" si="21"/>
        <v>0</v>
      </c>
      <c r="AL67" s="182" t="str">
        <f t="shared" si="24"/>
        <v>0</v>
      </c>
      <c r="AM67" s="182">
        <f t="shared" si="23"/>
        <v>0</v>
      </c>
    </row>
    <row r="68" spans="1:39" x14ac:dyDescent="0.25">
      <c r="A68" s="106">
        <v>61</v>
      </c>
      <c r="B68" s="157">
        <f t="shared" si="1"/>
        <v>1</v>
      </c>
      <c r="C68" s="105"/>
      <c r="D68" s="106">
        <f>IF(ISERROR(VLOOKUP(C68,FSGT2_Inscr!$F$7:$L$108,2,FALSE))=TRUE,VLOOKUP(C68,FSGT3_Inscr!$F$7:$K$103,2,FALSE),(VLOOKUP(C68,FSGT2_Inscr!$F$7:$L$108,2,FALSE)))</f>
        <v>0</v>
      </c>
      <c r="E68" s="106">
        <f>IF(ISERROR(VLOOKUP(C68,FSGT2_Inscr!$F$7:$L$108,3,FALSE))=TRUE,VLOOKUP(C68,FSGT3_Inscr!$F$7:$K$103,3,FALSE),(VLOOKUP(C68,FSGT2_Inscr!$F$7:$L$108,3,FALSE)))</f>
        <v>0</v>
      </c>
      <c r="F68" s="106">
        <f>IF(ISERROR(VLOOKUP(C68,FSGT2_Inscr!$F$7:$L$108,4,FALSE))=TRUE,VLOOKUP(C68,FSGT3_Inscr!$F$7:$K$103,4,FALSE),(VLOOKUP(C68,FSGT2_Inscr!$F$7:$L$108,4,FALSE)))</f>
        <v>0</v>
      </c>
      <c r="G68" s="106">
        <f>IF(ISERROR(VLOOKUP(C68,FSGT2_Inscr!$F$7:$L$108,5,FALSE))=TRUE,VLOOKUP(C68,FSGT3_Inscr!$F$7:$K$103,5,FALSE),(VLOOKUP(C68,FSGT2_Inscr!$F$7:$L$108,5,FALSE)))</f>
        <v>0</v>
      </c>
      <c r="H68" s="106">
        <f>IF(ISERROR(VLOOKUP(C68,FSGT2_Inscr!$F$7:$L$108,6,FALSE))=TRUE,VLOOKUP(C68,FSGT3_Inscr!$F$7:$K$103,6,FALSE),(VLOOKUP(C68,FSGT2_Inscr!$F$7:$L$108,6,FALSE)))</f>
        <v>0</v>
      </c>
      <c r="I68" s="196"/>
      <c r="J68" s="159">
        <f t="shared" si="2"/>
        <v>0</v>
      </c>
      <c r="K68" s="109">
        <f>SUM($J$8:J68)*J68</f>
        <v>0</v>
      </c>
      <c r="L68" s="160">
        <f t="shared" si="3"/>
        <v>0</v>
      </c>
      <c r="M68" s="201" t="str">
        <f t="shared" si="4"/>
        <v/>
      </c>
      <c r="N68" s="217" t="b">
        <f t="shared" si="5"/>
        <v>0</v>
      </c>
      <c r="O68" s="159">
        <f t="shared" si="6"/>
        <v>0</v>
      </c>
      <c r="P68" s="109">
        <f>SUM($O$8:O68)*O68</f>
        <v>0</v>
      </c>
      <c r="Q68" s="160">
        <f t="shared" si="7"/>
        <v>0</v>
      </c>
      <c r="R68" s="201" t="str">
        <f t="shared" si="8"/>
        <v/>
      </c>
      <c r="S68" s="217" t="b">
        <f t="shared" si="9"/>
        <v>0</v>
      </c>
      <c r="T68" s="159">
        <f t="shared" si="10"/>
        <v>0</v>
      </c>
      <c r="U68" s="109">
        <f>SUM($T$8:T68)*T68</f>
        <v>0</v>
      </c>
      <c r="V68" s="160">
        <f t="shared" si="11"/>
        <v>0</v>
      </c>
      <c r="W68" s="201" t="str">
        <f t="shared" si="12"/>
        <v/>
      </c>
      <c r="X68" s="217" t="b">
        <f t="shared" si="13"/>
        <v>0</v>
      </c>
      <c r="Y68" s="141"/>
      <c r="Z68" s="159">
        <f t="shared" si="14"/>
        <v>0</v>
      </c>
      <c r="AA68" s="109">
        <f>SUM($Z$8:Z68)*Z68</f>
        <v>0</v>
      </c>
      <c r="AB68" s="160">
        <f t="shared" si="15"/>
        <v>0</v>
      </c>
      <c r="AC68" s="201" t="str">
        <f t="shared" si="16"/>
        <v/>
      </c>
      <c r="AD68" s="217" t="b">
        <f t="shared" si="17"/>
        <v>0</v>
      </c>
      <c r="AE68" s="159">
        <f t="shared" si="18"/>
        <v>0</v>
      </c>
      <c r="AF68" s="109">
        <f>SUM($AE$8:AE68)*AE68</f>
        <v>0</v>
      </c>
      <c r="AG68" s="160">
        <f t="shared" si="19"/>
        <v>0</v>
      </c>
      <c r="AH68" s="201" t="str">
        <f t="shared" si="20"/>
        <v/>
      </c>
      <c r="AI68" s="217" t="b">
        <f t="shared" si="21"/>
        <v>0</v>
      </c>
      <c r="AL68" s="182" t="str">
        <f t="shared" si="24"/>
        <v>0</v>
      </c>
      <c r="AM68" s="182">
        <f t="shared" si="23"/>
        <v>0</v>
      </c>
    </row>
    <row r="69" spans="1:39" x14ac:dyDescent="0.25">
      <c r="A69" s="106">
        <v>62</v>
      </c>
      <c r="B69" s="157">
        <f t="shared" si="1"/>
        <v>1</v>
      </c>
      <c r="C69" s="105"/>
      <c r="D69" s="106">
        <f>IF(ISERROR(VLOOKUP(C69,FSGT2_Inscr!$F$7:$L$108,2,FALSE))=TRUE,VLOOKUP(C69,FSGT3_Inscr!$F$7:$K$103,2,FALSE),(VLOOKUP(C69,FSGT2_Inscr!$F$7:$L$108,2,FALSE)))</f>
        <v>0</v>
      </c>
      <c r="E69" s="106">
        <f>IF(ISERROR(VLOOKUP(C69,FSGT2_Inscr!$F$7:$L$108,3,FALSE))=TRUE,VLOOKUP(C69,FSGT3_Inscr!$F$7:$K$103,3,FALSE),(VLOOKUP(C69,FSGT2_Inscr!$F$7:$L$108,3,FALSE)))</f>
        <v>0</v>
      </c>
      <c r="F69" s="106">
        <f>IF(ISERROR(VLOOKUP(C69,FSGT2_Inscr!$F$7:$L$108,4,FALSE))=TRUE,VLOOKUP(C69,FSGT3_Inscr!$F$7:$K$103,4,FALSE),(VLOOKUP(C69,FSGT2_Inscr!$F$7:$L$108,4,FALSE)))</f>
        <v>0</v>
      </c>
      <c r="G69" s="106">
        <f>IF(ISERROR(VLOOKUP(C69,FSGT2_Inscr!$F$7:$L$108,5,FALSE))=TRUE,VLOOKUP(C69,FSGT3_Inscr!$F$7:$K$103,5,FALSE),(VLOOKUP(C69,FSGT2_Inscr!$F$7:$L$108,5,FALSE)))</f>
        <v>0</v>
      </c>
      <c r="H69" s="106">
        <f>IF(ISERROR(VLOOKUP(C69,FSGT2_Inscr!$F$7:$L$108,6,FALSE))=TRUE,VLOOKUP(C69,FSGT3_Inscr!$F$7:$K$103,6,FALSE),(VLOOKUP(C69,FSGT2_Inscr!$F$7:$L$108,6,FALSE)))</f>
        <v>0</v>
      </c>
      <c r="I69" s="196"/>
      <c r="J69" s="159">
        <f t="shared" si="2"/>
        <v>0</v>
      </c>
      <c r="K69" s="109">
        <f>SUM($J$8:J69)*J69</f>
        <v>0</v>
      </c>
      <c r="L69" s="160">
        <f t="shared" si="3"/>
        <v>0</v>
      </c>
      <c r="M69" s="201" t="str">
        <f t="shared" si="4"/>
        <v/>
      </c>
      <c r="N69" s="217" t="b">
        <f t="shared" si="5"/>
        <v>0</v>
      </c>
      <c r="O69" s="159">
        <f t="shared" si="6"/>
        <v>0</v>
      </c>
      <c r="P69" s="109">
        <f>SUM($O$8:O69)*O69</f>
        <v>0</v>
      </c>
      <c r="Q69" s="160">
        <f t="shared" si="7"/>
        <v>0</v>
      </c>
      <c r="R69" s="201" t="str">
        <f t="shared" si="8"/>
        <v/>
      </c>
      <c r="S69" s="217" t="b">
        <f t="shared" si="9"/>
        <v>0</v>
      </c>
      <c r="T69" s="159">
        <f t="shared" si="10"/>
        <v>0</v>
      </c>
      <c r="U69" s="109">
        <f>SUM($T$8:T69)*T69</f>
        <v>0</v>
      </c>
      <c r="V69" s="160">
        <f t="shared" si="11"/>
        <v>0</v>
      </c>
      <c r="W69" s="201" t="str">
        <f t="shared" si="12"/>
        <v/>
      </c>
      <c r="X69" s="217" t="b">
        <f t="shared" si="13"/>
        <v>0</v>
      </c>
      <c r="Y69" s="141"/>
      <c r="Z69" s="159">
        <f t="shared" si="14"/>
        <v>0</v>
      </c>
      <c r="AA69" s="109">
        <f>SUM($Z$8:Z69)*Z69</f>
        <v>0</v>
      </c>
      <c r="AB69" s="160">
        <f t="shared" si="15"/>
        <v>0</v>
      </c>
      <c r="AC69" s="201" t="str">
        <f t="shared" si="16"/>
        <v/>
      </c>
      <c r="AD69" s="217" t="b">
        <f t="shared" si="17"/>
        <v>0</v>
      </c>
      <c r="AE69" s="159">
        <f t="shared" si="18"/>
        <v>0</v>
      </c>
      <c r="AF69" s="109">
        <f>SUM($AE$8:AE69)*AE69</f>
        <v>0</v>
      </c>
      <c r="AG69" s="160">
        <f t="shared" si="19"/>
        <v>0</v>
      </c>
      <c r="AH69" s="201" t="str">
        <f t="shared" si="20"/>
        <v/>
      </c>
      <c r="AI69" s="217" t="b">
        <f t="shared" si="21"/>
        <v>0</v>
      </c>
      <c r="AL69" s="182" t="str">
        <f t="shared" si="24"/>
        <v>0</v>
      </c>
      <c r="AM69" s="182">
        <f t="shared" si="23"/>
        <v>0</v>
      </c>
    </row>
    <row r="70" spans="1:39" x14ac:dyDescent="0.25">
      <c r="A70" s="106">
        <v>63</v>
      </c>
      <c r="B70" s="157">
        <f t="shared" si="1"/>
        <v>1</v>
      </c>
      <c r="C70" s="105"/>
      <c r="D70" s="106">
        <f>IF(ISERROR(VLOOKUP(C70,FSGT2_Inscr!$F$7:$L$108,2,FALSE))=TRUE,VLOOKUP(C70,FSGT3_Inscr!$F$7:$K$103,2,FALSE),(VLOOKUP(C70,FSGT2_Inscr!$F$7:$L$108,2,FALSE)))</f>
        <v>0</v>
      </c>
      <c r="E70" s="106">
        <f>IF(ISERROR(VLOOKUP(C70,FSGT2_Inscr!$F$7:$L$108,3,FALSE))=TRUE,VLOOKUP(C70,FSGT3_Inscr!$F$7:$K$103,3,FALSE),(VLOOKUP(C70,FSGT2_Inscr!$F$7:$L$108,3,FALSE)))</f>
        <v>0</v>
      </c>
      <c r="F70" s="106">
        <f>IF(ISERROR(VLOOKUP(C70,FSGT2_Inscr!$F$7:$L$108,4,FALSE))=TRUE,VLOOKUP(C70,FSGT3_Inscr!$F$7:$K$103,4,FALSE),(VLOOKUP(C70,FSGT2_Inscr!$F$7:$L$108,4,FALSE)))</f>
        <v>0</v>
      </c>
      <c r="G70" s="106">
        <f>IF(ISERROR(VLOOKUP(C70,FSGT2_Inscr!$F$7:$L$108,5,FALSE))=TRUE,VLOOKUP(C70,FSGT3_Inscr!$F$7:$K$103,5,FALSE),(VLOOKUP(C70,FSGT2_Inscr!$F$7:$L$108,5,FALSE)))</f>
        <v>0</v>
      </c>
      <c r="H70" s="106">
        <f>IF(ISERROR(VLOOKUP(C70,FSGT2_Inscr!$F$7:$L$108,6,FALSE))=TRUE,VLOOKUP(C70,FSGT3_Inscr!$F$7:$K$103,6,FALSE),(VLOOKUP(C70,FSGT2_Inscr!$F$7:$L$108,6,FALSE)))</f>
        <v>0</v>
      </c>
      <c r="I70" s="196"/>
      <c r="J70" s="159">
        <f t="shared" si="2"/>
        <v>0</v>
      </c>
      <c r="K70" s="109">
        <f>SUM($J$8:J70)*J70</f>
        <v>0</v>
      </c>
      <c r="L70" s="160">
        <f t="shared" si="3"/>
        <v>0</v>
      </c>
      <c r="M70" s="201" t="str">
        <f t="shared" si="4"/>
        <v/>
      </c>
      <c r="N70" s="217" t="b">
        <f t="shared" si="5"/>
        <v>0</v>
      </c>
      <c r="O70" s="159">
        <f t="shared" si="6"/>
        <v>0</v>
      </c>
      <c r="P70" s="109">
        <f>SUM($O$8:O70)*O70</f>
        <v>0</v>
      </c>
      <c r="Q70" s="160">
        <f t="shared" si="7"/>
        <v>0</v>
      </c>
      <c r="R70" s="201" t="str">
        <f t="shared" si="8"/>
        <v/>
      </c>
      <c r="S70" s="217" t="b">
        <f t="shared" si="9"/>
        <v>0</v>
      </c>
      <c r="T70" s="159">
        <f t="shared" si="10"/>
        <v>0</v>
      </c>
      <c r="U70" s="109">
        <f>SUM($T$8:T70)*T70</f>
        <v>0</v>
      </c>
      <c r="V70" s="160">
        <f t="shared" si="11"/>
        <v>0</v>
      </c>
      <c r="W70" s="201" t="str">
        <f t="shared" si="12"/>
        <v/>
      </c>
      <c r="X70" s="217" t="b">
        <f t="shared" si="13"/>
        <v>0</v>
      </c>
      <c r="Y70" s="141"/>
      <c r="Z70" s="159">
        <f t="shared" si="14"/>
        <v>0</v>
      </c>
      <c r="AA70" s="109">
        <f>SUM($Z$8:Z70)*Z70</f>
        <v>0</v>
      </c>
      <c r="AB70" s="160">
        <f t="shared" si="15"/>
        <v>0</v>
      </c>
      <c r="AC70" s="201" t="str">
        <f t="shared" si="16"/>
        <v/>
      </c>
      <c r="AD70" s="217" t="b">
        <f t="shared" si="17"/>
        <v>0</v>
      </c>
      <c r="AE70" s="159">
        <f t="shared" si="18"/>
        <v>0</v>
      </c>
      <c r="AF70" s="109">
        <f>SUM($AE$8:AE70)*AE70</f>
        <v>0</v>
      </c>
      <c r="AG70" s="160">
        <f t="shared" si="19"/>
        <v>0</v>
      </c>
      <c r="AH70" s="201" t="str">
        <f t="shared" si="20"/>
        <v/>
      </c>
      <c r="AI70" s="217" t="b">
        <f t="shared" si="21"/>
        <v>0</v>
      </c>
      <c r="AL70" s="182" t="str">
        <f t="shared" si="24"/>
        <v>0</v>
      </c>
      <c r="AM70" s="182">
        <f t="shared" si="23"/>
        <v>0</v>
      </c>
    </row>
    <row r="71" spans="1:39" x14ac:dyDescent="0.25">
      <c r="A71" s="106">
        <v>64</v>
      </c>
      <c r="B71" s="157">
        <f t="shared" si="1"/>
        <v>1</v>
      </c>
      <c r="C71" s="105"/>
      <c r="D71" s="106">
        <f>IF(ISERROR(VLOOKUP(C71,FSGT2_Inscr!$F$7:$L$108,2,FALSE))=TRUE,VLOOKUP(C71,FSGT3_Inscr!$F$7:$K$103,2,FALSE),(VLOOKUP(C71,FSGT2_Inscr!$F$7:$L$108,2,FALSE)))</f>
        <v>0</v>
      </c>
      <c r="E71" s="106">
        <f>IF(ISERROR(VLOOKUP(C71,FSGT2_Inscr!$F$7:$L$108,3,FALSE))=TRUE,VLOOKUP(C71,FSGT3_Inscr!$F$7:$K$103,3,FALSE),(VLOOKUP(C71,FSGT2_Inscr!$F$7:$L$108,3,FALSE)))</f>
        <v>0</v>
      </c>
      <c r="F71" s="106">
        <f>IF(ISERROR(VLOOKUP(C71,FSGT2_Inscr!$F$7:$L$108,4,FALSE))=TRUE,VLOOKUP(C71,FSGT3_Inscr!$F$7:$K$103,4,FALSE),(VLOOKUP(C71,FSGT2_Inscr!$F$7:$L$108,4,FALSE)))</f>
        <v>0</v>
      </c>
      <c r="G71" s="106">
        <f>IF(ISERROR(VLOOKUP(C71,FSGT2_Inscr!$F$7:$L$108,5,FALSE))=TRUE,VLOOKUP(C71,FSGT3_Inscr!$F$7:$K$103,5,FALSE),(VLOOKUP(C71,FSGT2_Inscr!$F$7:$L$108,5,FALSE)))</f>
        <v>0</v>
      </c>
      <c r="H71" s="106">
        <f>IF(ISERROR(VLOOKUP(C71,FSGT2_Inscr!$F$7:$L$108,6,FALSE))=TRUE,VLOOKUP(C71,FSGT3_Inscr!$F$7:$K$103,6,FALSE),(VLOOKUP(C71,FSGT2_Inscr!$F$7:$L$108,6,FALSE)))</f>
        <v>0</v>
      </c>
      <c r="I71" s="196"/>
      <c r="J71" s="159">
        <f t="shared" si="2"/>
        <v>0</v>
      </c>
      <c r="K71" s="109">
        <f>SUM($J$8:J71)*J71</f>
        <v>0</v>
      </c>
      <c r="L71" s="160">
        <f t="shared" si="3"/>
        <v>0</v>
      </c>
      <c r="M71" s="201" t="str">
        <f t="shared" si="4"/>
        <v/>
      </c>
      <c r="N71" s="217" t="b">
        <f t="shared" si="5"/>
        <v>0</v>
      </c>
      <c r="O71" s="159">
        <f t="shared" si="6"/>
        <v>0</v>
      </c>
      <c r="P71" s="109">
        <f>SUM($O$8:O71)*O71</f>
        <v>0</v>
      </c>
      <c r="Q71" s="160">
        <f t="shared" si="7"/>
        <v>0</v>
      </c>
      <c r="R71" s="201" t="str">
        <f t="shared" si="8"/>
        <v/>
      </c>
      <c r="S71" s="217" t="b">
        <f t="shared" si="9"/>
        <v>0</v>
      </c>
      <c r="T71" s="159">
        <f t="shared" si="10"/>
        <v>0</v>
      </c>
      <c r="U71" s="109">
        <f>SUM($T$8:T71)*T71</f>
        <v>0</v>
      </c>
      <c r="V71" s="160">
        <f t="shared" si="11"/>
        <v>0</v>
      </c>
      <c r="W71" s="201" t="str">
        <f t="shared" si="12"/>
        <v/>
      </c>
      <c r="X71" s="217" t="b">
        <f t="shared" si="13"/>
        <v>0</v>
      </c>
      <c r="Y71" s="141"/>
      <c r="Z71" s="159">
        <f t="shared" si="14"/>
        <v>0</v>
      </c>
      <c r="AA71" s="109">
        <f>SUM($Z$8:Z71)*Z71</f>
        <v>0</v>
      </c>
      <c r="AB71" s="160">
        <f t="shared" si="15"/>
        <v>0</v>
      </c>
      <c r="AC71" s="201" t="str">
        <f t="shared" si="16"/>
        <v/>
      </c>
      <c r="AD71" s="217" t="b">
        <f t="shared" si="17"/>
        <v>0</v>
      </c>
      <c r="AE71" s="159">
        <f t="shared" si="18"/>
        <v>0</v>
      </c>
      <c r="AF71" s="109">
        <f>SUM($AE$8:AE71)*AE71</f>
        <v>0</v>
      </c>
      <c r="AG71" s="160">
        <f t="shared" si="19"/>
        <v>0</v>
      </c>
      <c r="AH71" s="201" t="str">
        <f t="shared" si="20"/>
        <v/>
      </c>
      <c r="AI71" s="217" t="b">
        <f t="shared" si="21"/>
        <v>0</v>
      </c>
      <c r="AL71" s="182" t="str">
        <f t="shared" si="24"/>
        <v>0</v>
      </c>
      <c r="AM71" s="182">
        <f t="shared" si="23"/>
        <v>0</v>
      </c>
    </row>
    <row r="72" spans="1:39" x14ac:dyDescent="0.25">
      <c r="A72" s="106">
        <v>65</v>
      </c>
      <c r="B72" s="157">
        <f t="shared" si="1"/>
        <v>1</v>
      </c>
      <c r="C72" s="105"/>
      <c r="D72" s="106">
        <f>IF(ISERROR(VLOOKUP(C72,FSGT2_Inscr!$F$7:$L$108,2,FALSE))=TRUE,VLOOKUP(C72,FSGT3_Inscr!$F$7:$K$103,2,FALSE),(VLOOKUP(C72,FSGT2_Inscr!$F$7:$L$108,2,FALSE)))</f>
        <v>0</v>
      </c>
      <c r="E72" s="106">
        <f>IF(ISERROR(VLOOKUP(C72,FSGT2_Inscr!$F$7:$L$108,3,FALSE))=TRUE,VLOOKUP(C72,FSGT3_Inscr!$F$7:$K$103,3,FALSE),(VLOOKUP(C72,FSGT2_Inscr!$F$7:$L$108,3,FALSE)))</f>
        <v>0</v>
      </c>
      <c r="F72" s="106">
        <f>IF(ISERROR(VLOOKUP(C72,FSGT2_Inscr!$F$7:$L$108,4,FALSE))=TRUE,VLOOKUP(C72,FSGT3_Inscr!$F$7:$K$103,4,FALSE),(VLOOKUP(C72,FSGT2_Inscr!$F$7:$L$108,4,FALSE)))</f>
        <v>0</v>
      </c>
      <c r="G72" s="106">
        <f>IF(ISERROR(VLOOKUP(C72,FSGT2_Inscr!$F$7:$L$108,5,FALSE))=TRUE,VLOOKUP(C72,FSGT3_Inscr!$F$7:$K$103,5,FALSE),(VLOOKUP(C72,FSGT2_Inscr!$F$7:$L$108,5,FALSE)))</f>
        <v>0</v>
      </c>
      <c r="H72" s="106">
        <f>IF(ISERROR(VLOOKUP(C72,FSGT2_Inscr!$F$7:$L$108,6,FALSE))=TRUE,VLOOKUP(C72,FSGT3_Inscr!$F$7:$K$103,6,FALSE),(VLOOKUP(C72,FSGT2_Inscr!$F$7:$L$108,6,FALSE)))</f>
        <v>0</v>
      </c>
      <c r="I72" s="196"/>
      <c r="J72" s="159">
        <f t="shared" si="2"/>
        <v>0</v>
      </c>
      <c r="K72" s="109">
        <f>SUM($J$8:J72)*J72</f>
        <v>0</v>
      </c>
      <c r="L72" s="160">
        <f t="shared" si="3"/>
        <v>0</v>
      </c>
      <c r="M72" s="201" t="str">
        <f t="shared" si="4"/>
        <v/>
      </c>
      <c r="N72" s="217" t="b">
        <f t="shared" si="5"/>
        <v>0</v>
      </c>
      <c r="O72" s="159">
        <f t="shared" si="6"/>
        <v>0</v>
      </c>
      <c r="P72" s="109">
        <f>SUM($O$8:O72)*O72</f>
        <v>0</v>
      </c>
      <c r="Q72" s="160">
        <f t="shared" si="7"/>
        <v>0</v>
      </c>
      <c r="R72" s="201" t="str">
        <f t="shared" si="8"/>
        <v/>
      </c>
      <c r="S72" s="217" t="b">
        <f t="shared" si="9"/>
        <v>0</v>
      </c>
      <c r="T72" s="159">
        <f t="shared" si="10"/>
        <v>0</v>
      </c>
      <c r="U72" s="109">
        <f>SUM($T$8:T72)*T72</f>
        <v>0</v>
      </c>
      <c r="V72" s="160">
        <f t="shared" si="11"/>
        <v>0</v>
      </c>
      <c r="W72" s="201" t="str">
        <f t="shared" si="12"/>
        <v/>
      </c>
      <c r="X72" s="217" t="b">
        <f t="shared" si="13"/>
        <v>0</v>
      </c>
      <c r="Y72" s="141"/>
      <c r="Z72" s="159">
        <f t="shared" si="14"/>
        <v>0</v>
      </c>
      <c r="AA72" s="109">
        <f>SUM($Z$8:Z72)*Z72</f>
        <v>0</v>
      </c>
      <c r="AB72" s="160">
        <f t="shared" si="15"/>
        <v>0</v>
      </c>
      <c r="AC72" s="201" t="str">
        <f t="shared" si="16"/>
        <v/>
      </c>
      <c r="AD72" s="217" t="b">
        <f t="shared" si="17"/>
        <v>0</v>
      </c>
      <c r="AE72" s="159">
        <f t="shared" si="18"/>
        <v>0</v>
      </c>
      <c r="AF72" s="109">
        <f>SUM($AE$8:AE72)*AE72</f>
        <v>0</v>
      </c>
      <c r="AG72" s="160">
        <f t="shared" si="19"/>
        <v>0</v>
      </c>
      <c r="AH72" s="201" t="str">
        <f t="shared" si="20"/>
        <v/>
      </c>
      <c r="AI72" s="217" t="b">
        <f t="shared" si="21"/>
        <v>0</v>
      </c>
      <c r="AL72" s="182" t="str">
        <f t="shared" si="24"/>
        <v>0</v>
      </c>
      <c r="AM72" s="182">
        <f t="shared" si="23"/>
        <v>0</v>
      </c>
    </row>
    <row r="73" spans="1:39" x14ac:dyDescent="0.25">
      <c r="A73" s="106">
        <v>66</v>
      </c>
      <c r="B73" s="157">
        <f t="shared" ref="B73:B107" si="25">IF(A73="A",0,IF(A73="NC",0,1))</f>
        <v>1</v>
      </c>
      <c r="C73" s="105"/>
      <c r="D73" s="106">
        <f>IF(ISERROR(VLOOKUP(C73,FSGT2_Inscr!$F$7:$L$108,2,FALSE))=TRUE,VLOOKUP(C73,FSGT3_Inscr!$F$7:$K$103,2,FALSE),(VLOOKUP(C73,FSGT2_Inscr!$F$7:$L$108,2,FALSE)))</f>
        <v>0</v>
      </c>
      <c r="E73" s="106">
        <f>IF(ISERROR(VLOOKUP(C73,FSGT2_Inscr!$F$7:$L$108,3,FALSE))=TRUE,VLOOKUP(C73,FSGT3_Inscr!$F$7:$K$103,3,FALSE),(VLOOKUP(C73,FSGT2_Inscr!$F$7:$L$108,3,FALSE)))</f>
        <v>0</v>
      </c>
      <c r="F73" s="106">
        <f>IF(ISERROR(VLOOKUP(C73,FSGT2_Inscr!$F$7:$L$108,4,FALSE))=TRUE,VLOOKUP(C73,FSGT3_Inscr!$F$7:$K$103,4,FALSE),(VLOOKUP(C73,FSGT2_Inscr!$F$7:$L$108,4,FALSE)))</f>
        <v>0</v>
      </c>
      <c r="G73" s="106">
        <f>IF(ISERROR(VLOOKUP(C73,FSGT2_Inscr!$F$7:$L$108,5,FALSE))=TRUE,VLOOKUP(C73,FSGT3_Inscr!$F$7:$K$103,5,FALSE),(VLOOKUP(C73,FSGT2_Inscr!$F$7:$L$108,5,FALSE)))</f>
        <v>0</v>
      </c>
      <c r="H73" s="106">
        <f>IF(ISERROR(VLOOKUP(C73,FSGT2_Inscr!$F$7:$L$108,6,FALSE))=TRUE,VLOOKUP(C73,FSGT3_Inscr!$F$7:$K$103,6,FALSE),(VLOOKUP(C73,FSGT2_Inscr!$F$7:$L$108,6,FALSE)))</f>
        <v>0</v>
      </c>
      <c r="I73" s="196"/>
      <c r="J73" s="159">
        <f t="shared" ref="J73:J107" si="26">IF(H73=1,1,0)*B73</f>
        <v>0</v>
      </c>
      <c r="K73" s="109">
        <f>SUM($J$8:J73)*J73</f>
        <v>0</v>
      </c>
      <c r="L73" s="160">
        <f t="shared" ref="L73:L107" si="27">(100-(K73*4)+4)*J73</f>
        <v>0</v>
      </c>
      <c r="M73" s="201" t="str">
        <f t="shared" ref="M73:M107" si="28">IF(L73&gt;0,L73,"")</f>
        <v/>
      </c>
      <c r="N73" s="217" t="b">
        <f t="shared" ref="N73:N107" si="29">IF(AND(H73=1),IF(A73="NC",$M$2,M73))</f>
        <v>0</v>
      </c>
      <c r="O73" s="159">
        <f t="shared" ref="O73:O107" si="30">IF(H73=2,1,0)*B73</f>
        <v>0</v>
      </c>
      <c r="P73" s="109">
        <f>SUM($O$8:O73)*O73</f>
        <v>0</v>
      </c>
      <c r="Q73" s="160">
        <f t="shared" ref="Q73:Q107" si="31">(100-(P73*4)+4)*O73</f>
        <v>0</v>
      </c>
      <c r="R73" s="201" t="str">
        <f t="shared" ref="R73:R107" si="32">IF(Q73&gt;0,Q73,"")</f>
        <v/>
      </c>
      <c r="S73" s="217" t="b">
        <f t="shared" ref="S73:S107" si="33">IF(AND(H73=2),IF(A73="NC",$R$2,R73))</f>
        <v>0</v>
      </c>
      <c r="T73" s="159">
        <f t="shared" ref="T73:T107" si="34">IF(H73=3,1,0)*B73</f>
        <v>0</v>
      </c>
      <c r="U73" s="109">
        <f>SUM($T$8:T73)*T73</f>
        <v>0</v>
      </c>
      <c r="V73" s="160">
        <f t="shared" ref="V73:V107" si="35">(100-(U73*4)+4)*T73</f>
        <v>0</v>
      </c>
      <c r="W73" s="201" t="str">
        <f t="shared" ref="W73:W107" si="36">IF(V73&gt;0,V73,"")</f>
        <v/>
      </c>
      <c r="X73" s="217" t="b">
        <f t="shared" ref="X73:X107" si="37">IF(AND(H73=3),IF(A73="NC",$W$2,W73))</f>
        <v>0</v>
      </c>
      <c r="Y73" s="141"/>
      <c r="Z73" s="159">
        <f t="shared" ref="Z73:Z107" si="38">IF(H73=1,1,0)*B73</f>
        <v>0</v>
      </c>
      <c r="AA73" s="109">
        <f>SUM($Z$8:Z73)*Z73</f>
        <v>0</v>
      </c>
      <c r="AB73" s="160">
        <f t="shared" ref="AB73:AB107" si="39">(100-(AA73*4)+4)*Z73</f>
        <v>0</v>
      </c>
      <c r="AC73" s="201" t="str">
        <f t="shared" ref="AC73:AC107" si="40">IF(AB73&gt;0,AB73,"")</f>
        <v/>
      </c>
      <c r="AD73" s="217" t="b">
        <f t="shared" ref="AD73:AD107" si="41">IF(AND(H73=1),IF(A73="NC",$AC$2,AC73))</f>
        <v>0</v>
      </c>
      <c r="AE73" s="159">
        <f t="shared" ref="AE73:AE107" si="42">IF(OR((H73=2),(H73=3)),1,0)*B73</f>
        <v>0</v>
      </c>
      <c r="AF73" s="109">
        <f>SUM($AE$8:AE73)*AE73</f>
        <v>0</v>
      </c>
      <c r="AG73" s="160">
        <f t="shared" ref="AG73:AG107" si="43">(100-(AF73*4)+4)*AE73</f>
        <v>0</v>
      </c>
      <c r="AH73" s="201" t="str">
        <f t="shared" ref="AH73:AH107" si="44">IF(AG73&gt;0,AG73,"")</f>
        <v/>
      </c>
      <c r="AI73" s="217" t="b">
        <f t="shared" ref="AI73:AI107" si="45">IF(AND(H73&gt;=2),IF(A73="NC",$AH$2,AH73))</f>
        <v>0</v>
      </c>
      <c r="AL73" s="182" t="str">
        <f t="shared" si="24"/>
        <v>0</v>
      </c>
      <c r="AM73" s="182">
        <f t="shared" ref="AM73:AM107" si="46">C73</f>
        <v>0</v>
      </c>
    </row>
    <row r="74" spans="1:39" x14ac:dyDescent="0.25">
      <c r="A74" s="106">
        <v>67</v>
      </c>
      <c r="B74" s="157">
        <f t="shared" si="25"/>
        <v>1</v>
      </c>
      <c r="C74" s="105"/>
      <c r="D74" s="106">
        <f>IF(ISERROR(VLOOKUP(C74,FSGT2_Inscr!$F$7:$L$108,2,FALSE))=TRUE,VLOOKUP(C74,FSGT3_Inscr!$F$7:$K$103,2,FALSE),(VLOOKUP(C74,FSGT2_Inscr!$F$7:$L$108,2,FALSE)))</f>
        <v>0</v>
      </c>
      <c r="E74" s="106">
        <f>IF(ISERROR(VLOOKUP(C74,FSGT2_Inscr!$F$7:$L$108,3,FALSE))=TRUE,VLOOKUP(C74,FSGT3_Inscr!$F$7:$K$103,3,FALSE),(VLOOKUP(C74,FSGT2_Inscr!$F$7:$L$108,3,FALSE)))</f>
        <v>0</v>
      </c>
      <c r="F74" s="106">
        <f>IF(ISERROR(VLOOKUP(C74,FSGT2_Inscr!$F$7:$L$108,4,FALSE))=TRUE,VLOOKUP(C74,FSGT3_Inscr!$F$7:$K$103,4,FALSE),(VLOOKUP(C74,FSGT2_Inscr!$F$7:$L$108,4,FALSE)))</f>
        <v>0</v>
      </c>
      <c r="G74" s="106">
        <f>IF(ISERROR(VLOOKUP(C74,FSGT2_Inscr!$F$7:$L$108,5,FALSE))=TRUE,VLOOKUP(C74,FSGT3_Inscr!$F$7:$K$103,5,FALSE),(VLOOKUP(C74,FSGT2_Inscr!$F$7:$L$108,5,FALSE)))</f>
        <v>0</v>
      </c>
      <c r="H74" s="106">
        <f>IF(ISERROR(VLOOKUP(C74,FSGT2_Inscr!$F$7:$L$108,6,FALSE))=TRUE,VLOOKUP(C74,FSGT3_Inscr!$F$7:$K$103,6,FALSE),(VLOOKUP(C74,FSGT2_Inscr!$F$7:$L$108,6,FALSE)))</f>
        <v>0</v>
      </c>
      <c r="I74" s="196"/>
      <c r="J74" s="159">
        <f t="shared" si="26"/>
        <v>0</v>
      </c>
      <c r="K74" s="109">
        <f>SUM($J$8:J74)*J74</f>
        <v>0</v>
      </c>
      <c r="L74" s="160">
        <f t="shared" si="27"/>
        <v>0</v>
      </c>
      <c r="M74" s="201" t="str">
        <f t="shared" si="28"/>
        <v/>
      </c>
      <c r="N74" s="217" t="b">
        <f t="shared" si="29"/>
        <v>0</v>
      </c>
      <c r="O74" s="159">
        <f t="shared" si="30"/>
        <v>0</v>
      </c>
      <c r="P74" s="109">
        <f>SUM($O$8:O74)*O74</f>
        <v>0</v>
      </c>
      <c r="Q74" s="160">
        <f t="shared" si="31"/>
        <v>0</v>
      </c>
      <c r="R74" s="201" t="str">
        <f t="shared" si="32"/>
        <v/>
      </c>
      <c r="S74" s="217" t="b">
        <f t="shared" si="33"/>
        <v>0</v>
      </c>
      <c r="T74" s="159">
        <f t="shared" si="34"/>
        <v>0</v>
      </c>
      <c r="U74" s="109">
        <f>SUM($T$8:T74)*T74</f>
        <v>0</v>
      </c>
      <c r="V74" s="160">
        <f t="shared" si="35"/>
        <v>0</v>
      </c>
      <c r="W74" s="201" t="str">
        <f t="shared" si="36"/>
        <v/>
      </c>
      <c r="X74" s="217" t="b">
        <f t="shared" si="37"/>
        <v>0</v>
      </c>
      <c r="Y74" s="141"/>
      <c r="Z74" s="159">
        <f t="shared" si="38"/>
        <v>0</v>
      </c>
      <c r="AA74" s="109">
        <f>SUM($Z$8:Z74)*Z74</f>
        <v>0</v>
      </c>
      <c r="AB74" s="160">
        <f t="shared" si="39"/>
        <v>0</v>
      </c>
      <c r="AC74" s="201" t="str">
        <f t="shared" si="40"/>
        <v/>
      </c>
      <c r="AD74" s="217" t="b">
        <f t="shared" si="41"/>
        <v>0</v>
      </c>
      <c r="AE74" s="159">
        <f t="shared" si="42"/>
        <v>0</v>
      </c>
      <c r="AF74" s="109">
        <f>SUM($AE$8:AE74)*AE74</f>
        <v>0</v>
      </c>
      <c r="AG74" s="160">
        <f t="shared" si="43"/>
        <v>0</v>
      </c>
      <c r="AH74" s="201" t="str">
        <f t="shared" si="44"/>
        <v/>
      </c>
      <c r="AI74" s="217" t="b">
        <f t="shared" si="45"/>
        <v>0</v>
      </c>
      <c r="AL74" s="182" t="str">
        <f t="shared" si="24"/>
        <v>0</v>
      </c>
      <c r="AM74" s="182">
        <f t="shared" si="46"/>
        <v>0</v>
      </c>
    </row>
    <row r="75" spans="1:39" x14ac:dyDescent="0.25">
      <c r="A75" s="106">
        <v>68</v>
      </c>
      <c r="B75" s="157">
        <f t="shared" si="25"/>
        <v>1</v>
      </c>
      <c r="C75" s="105"/>
      <c r="D75" s="106">
        <f>IF(ISERROR(VLOOKUP(C75,FSGT2_Inscr!$F$7:$L$108,2,FALSE))=TRUE,VLOOKUP(C75,FSGT3_Inscr!$F$7:$K$103,2,FALSE),(VLOOKUP(C75,FSGT2_Inscr!$F$7:$L$108,2,FALSE)))</f>
        <v>0</v>
      </c>
      <c r="E75" s="106">
        <f>IF(ISERROR(VLOOKUP(C75,FSGT2_Inscr!$F$7:$L$108,3,FALSE))=TRUE,VLOOKUP(C75,FSGT3_Inscr!$F$7:$K$103,3,FALSE),(VLOOKUP(C75,FSGT2_Inscr!$F$7:$L$108,3,FALSE)))</f>
        <v>0</v>
      </c>
      <c r="F75" s="106">
        <f>IF(ISERROR(VLOOKUP(C75,FSGT2_Inscr!$F$7:$L$108,4,FALSE))=TRUE,VLOOKUP(C75,FSGT3_Inscr!$F$7:$K$103,4,FALSE),(VLOOKUP(C75,FSGT2_Inscr!$F$7:$L$108,4,FALSE)))</f>
        <v>0</v>
      </c>
      <c r="G75" s="106">
        <f>IF(ISERROR(VLOOKUP(C75,FSGT2_Inscr!$F$7:$L$108,5,FALSE))=TRUE,VLOOKUP(C75,FSGT3_Inscr!$F$7:$K$103,5,FALSE),(VLOOKUP(C75,FSGT2_Inscr!$F$7:$L$108,5,FALSE)))</f>
        <v>0</v>
      </c>
      <c r="H75" s="106">
        <f>IF(ISERROR(VLOOKUP(C75,FSGT2_Inscr!$F$7:$L$108,6,FALSE))=TRUE,VLOOKUP(C75,FSGT3_Inscr!$F$7:$K$103,6,FALSE),(VLOOKUP(C75,FSGT2_Inscr!$F$7:$L$108,6,FALSE)))</f>
        <v>0</v>
      </c>
      <c r="I75" s="196"/>
      <c r="J75" s="159">
        <f t="shared" si="26"/>
        <v>0</v>
      </c>
      <c r="K75" s="109">
        <f>SUM($J$8:J75)*J75</f>
        <v>0</v>
      </c>
      <c r="L75" s="160">
        <f t="shared" si="27"/>
        <v>0</v>
      </c>
      <c r="M75" s="201" t="str">
        <f t="shared" si="28"/>
        <v/>
      </c>
      <c r="N75" s="217" t="b">
        <f t="shared" si="29"/>
        <v>0</v>
      </c>
      <c r="O75" s="159">
        <f t="shared" si="30"/>
        <v>0</v>
      </c>
      <c r="P75" s="109">
        <f>SUM($O$8:O75)*O75</f>
        <v>0</v>
      </c>
      <c r="Q75" s="160">
        <f t="shared" si="31"/>
        <v>0</v>
      </c>
      <c r="R75" s="201" t="str">
        <f t="shared" si="32"/>
        <v/>
      </c>
      <c r="S75" s="217" t="b">
        <f t="shared" si="33"/>
        <v>0</v>
      </c>
      <c r="T75" s="159">
        <f t="shared" si="34"/>
        <v>0</v>
      </c>
      <c r="U75" s="109">
        <f>SUM($T$8:T75)*T75</f>
        <v>0</v>
      </c>
      <c r="V75" s="160">
        <f t="shared" si="35"/>
        <v>0</v>
      </c>
      <c r="W75" s="201" t="str">
        <f t="shared" si="36"/>
        <v/>
      </c>
      <c r="X75" s="217" t="b">
        <f t="shared" si="37"/>
        <v>0</v>
      </c>
      <c r="Y75" s="141"/>
      <c r="Z75" s="159">
        <f t="shared" si="38"/>
        <v>0</v>
      </c>
      <c r="AA75" s="109">
        <f>SUM($Z$8:Z75)*Z75</f>
        <v>0</v>
      </c>
      <c r="AB75" s="160">
        <f t="shared" si="39"/>
        <v>0</v>
      </c>
      <c r="AC75" s="201" t="str">
        <f t="shared" si="40"/>
        <v/>
      </c>
      <c r="AD75" s="217" t="b">
        <f t="shared" si="41"/>
        <v>0</v>
      </c>
      <c r="AE75" s="159">
        <f t="shared" si="42"/>
        <v>0</v>
      </c>
      <c r="AF75" s="109">
        <f>SUM($AE$8:AE75)*AE75</f>
        <v>0</v>
      </c>
      <c r="AG75" s="160">
        <f t="shared" si="43"/>
        <v>0</v>
      </c>
      <c r="AH75" s="201" t="str">
        <f t="shared" si="44"/>
        <v/>
      </c>
      <c r="AI75" s="217" t="b">
        <f t="shared" si="45"/>
        <v>0</v>
      </c>
      <c r="AL75" s="182" t="str">
        <f t="shared" si="24"/>
        <v>0</v>
      </c>
      <c r="AM75" s="182">
        <f t="shared" si="46"/>
        <v>0</v>
      </c>
    </row>
    <row r="76" spans="1:39" x14ac:dyDescent="0.25">
      <c r="A76" s="106">
        <v>69</v>
      </c>
      <c r="B76" s="157">
        <f t="shared" si="25"/>
        <v>1</v>
      </c>
      <c r="C76" s="105"/>
      <c r="D76" s="106">
        <f>IF(ISERROR(VLOOKUP(C76,FSGT2_Inscr!$F$7:$L$108,2,FALSE))=TRUE,VLOOKUP(C76,FSGT3_Inscr!$F$7:$K$103,2,FALSE),(VLOOKUP(C76,FSGT2_Inscr!$F$7:$L$108,2,FALSE)))</f>
        <v>0</v>
      </c>
      <c r="E76" s="106">
        <f>IF(ISERROR(VLOOKUP(C76,FSGT2_Inscr!$F$7:$L$108,3,FALSE))=TRUE,VLOOKUP(C76,FSGT3_Inscr!$F$7:$K$103,3,FALSE),(VLOOKUP(C76,FSGT2_Inscr!$F$7:$L$108,3,FALSE)))</f>
        <v>0</v>
      </c>
      <c r="F76" s="106">
        <f>IF(ISERROR(VLOOKUP(C76,FSGT2_Inscr!$F$7:$L$108,4,FALSE))=TRUE,VLOOKUP(C76,FSGT3_Inscr!$F$7:$K$103,4,FALSE),(VLOOKUP(C76,FSGT2_Inscr!$F$7:$L$108,4,FALSE)))</f>
        <v>0</v>
      </c>
      <c r="G76" s="106">
        <f>IF(ISERROR(VLOOKUP(C76,FSGT2_Inscr!$F$7:$L$108,5,FALSE))=TRUE,VLOOKUP(C76,FSGT3_Inscr!$F$7:$K$103,5,FALSE),(VLOOKUP(C76,FSGT2_Inscr!$F$7:$L$108,5,FALSE)))</f>
        <v>0</v>
      </c>
      <c r="H76" s="106">
        <f>IF(ISERROR(VLOOKUP(C76,FSGT2_Inscr!$F$7:$L$108,6,FALSE))=TRUE,VLOOKUP(C76,FSGT3_Inscr!$F$7:$K$103,6,FALSE),(VLOOKUP(C76,FSGT2_Inscr!$F$7:$L$108,6,FALSE)))</f>
        <v>0</v>
      </c>
      <c r="I76" s="196"/>
      <c r="J76" s="159">
        <f t="shared" si="26"/>
        <v>0</v>
      </c>
      <c r="K76" s="109">
        <f>SUM($J$8:J76)*J76</f>
        <v>0</v>
      </c>
      <c r="L76" s="160">
        <f t="shared" si="27"/>
        <v>0</v>
      </c>
      <c r="M76" s="201" t="str">
        <f t="shared" si="28"/>
        <v/>
      </c>
      <c r="N76" s="217" t="b">
        <f t="shared" si="29"/>
        <v>0</v>
      </c>
      <c r="O76" s="159">
        <f t="shared" si="30"/>
        <v>0</v>
      </c>
      <c r="P76" s="109">
        <f>SUM($O$8:O76)*O76</f>
        <v>0</v>
      </c>
      <c r="Q76" s="160">
        <f t="shared" si="31"/>
        <v>0</v>
      </c>
      <c r="R76" s="201" t="str">
        <f t="shared" si="32"/>
        <v/>
      </c>
      <c r="S76" s="217" t="b">
        <f t="shared" si="33"/>
        <v>0</v>
      </c>
      <c r="T76" s="159">
        <f t="shared" si="34"/>
        <v>0</v>
      </c>
      <c r="U76" s="109">
        <f>SUM($T$8:T76)*T76</f>
        <v>0</v>
      </c>
      <c r="V76" s="160">
        <f t="shared" si="35"/>
        <v>0</v>
      </c>
      <c r="W76" s="201" t="str">
        <f t="shared" si="36"/>
        <v/>
      </c>
      <c r="X76" s="217" t="b">
        <f t="shared" si="37"/>
        <v>0</v>
      </c>
      <c r="Y76" s="141"/>
      <c r="Z76" s="159">
        <f t="shared" si="38"/>
        <v>0</v>
      </c>
      <c r="AA76" s="109">
        <f>SUM($Z$8:Z76)*Z76</f>
        <v>0</v>
      </c>
      <c r="AB76" s="160">
        <f t="shared" si="39"/>
        <v>0</v>
      </c>
      <c r="AC76" s="201" t="str">
        <f t="shared" si="40"/>
        <v/>
      </c>
      <c r="AD76" s="217" t="b">
        <f t="shared" si="41"/>
        <v>0</v>
      </c>
      <c r="AE76" s="159">
        <f t="shared" si="42"/>
        <v>0</v>
      </c>
      <c r="AF76" s="109">
        <f>SUM($AE$8:AE76)*AE76</f>
        <v>0</v>
      </c>
      <c r="AG76" s="160">
        <f t="shared" si="43"/>
        <v>0</v>
      </c>
      <c r="AH76" s="201" t="str">
        <f t="shared" si="44"/>
        <v/>
      </c>
      <c r="AI76" s="217" t="b">
        <f t="shared" si="45"/>
        <v>0</v>
      </c>
      <c r="AL76" s="182" t="str">
        <f t="shared" si="24"/>
        <v>0</v>
      </c>
      <c r="AM76" s="182">
        <f t="shared" si="46"/>
        <v>0</v>
      </c>
    </row>
    <row r="77" spans="1:39" x14ac:dyDescent="0.25">
      <c r="A77" s="106">
        <v>70</v>
      </c>
      <c r="B77" s="157">
        <f t="shared" si="25"/>
        <v>1</v>
      </c>
      <c r="C77" s="105"/>
      <c r="D77" s="106">
        <f>IF(ISERROR(VLOOKUP(C77,FSGT2_Inscr!$F$7:$L$108,2,FALSE))=TRUE,VLOOKUP(C77,FSGT3_Inscr!$F$7:$K$103,2,FALSE),(VLOOKUP(C77,FSGT2_Inscr!$F$7:$L$108,2,FALSE)))</f>
        <v>0</v>
      </c>
      <c r="E77" s="106">
        <f>IF(ISERROR(VLOOKUP(C77,FSGT2_Inscr!$F$7:$L$108,3,FALSE))=TRUE,VLOOKUP(C77,FSGT3_Inscr!$F$7:$K$103,3,FALSE),(VLOOKUP(C77,FSGT2_Inscr!$F$7:$L$108,3,FALSE)))</f>
        <v>0</v>
      </c>
      <c r="F77" s="106">
        <f>IF(ISERROR(VLOOKUP(C77,FSGT2_Inscr!$F$7:$L$108,4,FALSE))=TRUE,VLOOKUP(C77,FSGT3_Inscr!$F$7:$K$103,4,FALSE),(VLOOKUP(C77,FSGT2_Inscr!$F$7:$L$108,4,FALSE)))</f>
        <v>0</v>
      </c>
      <c r="G77" s="106">
        <f>IF(ISERROR(VLOOKUP(C77,FSGT2_Inscr!$F$7:$L$108,5,FALSE))=TRUE,VLOOKUP(C77,FSGT3_Inscr!$F$7:$K$103,5,FALSE),(VLOOKUP(C77,FSGT2_Inscr!$F$7:$L$108,5,FALSE)))</f>
        <v>0</v>
      </c>
      <c r="H77" s="106">
        <f>IF(ISERROR(VLOOKUP(C77,FSGT2_Inscr!$F$7:$L$108,6,FALSE))=TRUE,VLOOKUP(C77,FSGT3_Inscr!$F$7:$K$103,6,FALSE),(VLOOKUP(C77,FSGT2_Inscr!$F$7:$L$108,6,FALSE)))</f>
        <v>0</v>
      </c>
      <c r="I77" s="196"/>
      <c r="J77" s="159">
        <f t="shared" si="26"/>
        <v>0</v>
      </c>
      <c r="K77" s="109">
        <f>SUM($J$8:J77)*J77</f>
        <v>0</v>
      </c>
      <c r="L77" s="160">
        <f t="shared" si="27"/>
        <v>0</v>
      </c>
      <c r="M77" s="201" t="str">
        <f t="shared" si="28"/>
        <v/>
      </c>
      <c r="N77" s="217" t="b">
        <f t="shared" si="29"/>
        <v>0</v>
      </c>
      <c r="O77" s="159">
        <f t="shared" si="30"/>
        <v>0</v>
      </c>
      <c r="P77" s="109">
        <f>SUM($O$8:O77)*O77</f>
        <v>0</v>
      </c>
      <c r="Q77" s="160">
        <f t="shared" si="31"/>
        <v>0</v>
      </c>
      <c r="R77" s="201" t="str">
        <f t="shared" si="32"/>
        <v/>
      </c>
      <c r="S77" s="217" t="b">
        <f t="shared" si="33"/>
        <v>0</v>
      </c>
      <c r="T77" s="159">
        <f t="shared" si="34"/>
        <v>0</v>
      </c>
      <c r="U77" s="109">
        <f>SUM($T$8:T77)*T77</f>
        <v>0</v>
      </c>
      <c r="V77" s="160">
        <f t="shared" si="35"/>
        <v>0</v>
      </c>
      <c r="W77" s="201" t="str">
        <f t="shared" si="36"/>
        <v/>
      </c>
      <c r="X77" s="217" t="b">
        <f t="shared" si="37"/>
        <v>0</v>
      </c>
      <c r="Y77" s="141"/>
      <c r="Z77" s="159">
        <f t="shared" si="38"/>
        <v>0</v>
      </c>
      <c r="AA77" s="109">
        <f>SUM($Z$8:Z77)*Z77</f>
        <v>0</v>
      </c>
      <c r="AB77" s="160">
        <f t="shared" si="39"/>
        <v>0</v>
      </c>
      <c r="AC77" s="201" t="str">
        <f t="shared" si="40"/>
        <v/>
      </c>
      <c r="AD77" s="217" t="b">
        <f t="shared" si="41"/>
        <v>0</v>
      </c>
      <c r="AE77" s="159">
        <f t="shared" si="42"/>
        <v>0</v>
      </c>
      <c r="AF77" s="109">
        <f>SUM($AE$8:AE77)*AE77</f>
        <v>0</v>
      </c>
      <c r="AG77" s="160">
        <f t="shared" si="43"/>
        <v>0</v>
      </c>
      <c r="AH77" s="201" t="str">
        <f t="shared" si="44"/>
        <v/>
      </c>
      <c r="AI77" s="217" t="b">
        <f t="shared" si="45"/>
        <v>0</v>
      </c>
      <c r="AL77" s="182" t="str">
        <f t="shared" si="24"/>
        <v>0</v>
      </c>
      <c r="AM77" s="182">
        <f t="shared" si="46"/>
        <v>0</v>
      </c>
    </row>
    <row r="78" spans="1:39" x14ac:dyDescent="0.25">
      <c r="A78" s="106">
        <v>71</v>
      </c>
      <c r="B78" s="157">
        <f t="shared" si="25"/>
        <v>1</v>
      </c>
      <c r="C78" s="105"/>
      <c r="D78" s="106">
        <f>IF(ISERROR(VLOOKUP(C78,FSGT2_Inscr!$F$7:$L$108,2,FALSE))=TRUE,VLOOKUP(C78,FSGT3_Inscr!$F$7:$K$103,2,FALSE),(VLOOKUP(C78,FSGT2_Inscr!$F$7:$L$108,2,FALSE)))</f>
        <v>0</v>
      </c>
      <c r="E78" s="106">
        <f>IF(ISERROR(VLOOKUP(C78,FSGT2_Inscr!$F$7:$L$108,3,FALSE))=TRUE,VLOOKUP(C78,FSGT3_Inscr!$F$7:$K$103,3,FALSE),(VLOOKUP(C78,FSGT2_Inscr!$F$7:$L$108,3,FALSE)))</f>
        <v>0</v>
      </c>
      <c r="F78" s="106">
        <f>IF(ISERROR(VLOOKUP(C78,FSGT2_Inscr!$F$7:$L$108,4,FALSE))=TRUE,VLOOKUP(C78,FSGT3_Inscr!$F$7:$K$103,4,FALSE),(VLOOKUP(C78,FSGT2_Inscr!$F$7:$L$108,4,FALSE)))</f>
        <v>0</v>
      </c>
      <c r="G78" s="106">
        <f>IF(ISERROR(VLOOKUP(C78,FSGT2_Inscr!$F$7:$L$108,5,FALSE))=TRUE,VLOOKUP(C78,FSGT3_Inscr!$F$7:$K$103,5,FALSE),(VLOOKUP(C78,FSGT2_Inscr!$F$7:$L$108,5,FALSE)))</f>
        <v>0</v>
      </c>
      <c r="H78" s="106">
        <f>IF(ISERROR(VLOOKUP(C78,FSGT2_Inscr!$F$7:$L$108,6,FALSE))=TRUE,VLOOKUP(C78,FSGT3_Inscr!$F$7:$K$103,6,FALSE),(VLOOKUP(C78,FSGT2_Inscr!$F$7:$L$108,6,FALSE)))</f>
        <v>0</v>
      </c>
      <c r="I78" s="196"/>
      <c r="J78" s="159">
        <f t="shared" si="26"/>
        <v>0</v>
      </c>
      <c r="K78" s="109">
        <f>SUM($J$8:J78)*J78</f>
        <v>0</v>
      </c>
      <c r="L78" s="160">
        <f t="shared" si="27"/>
        <v>0</v>
      </c>
      <c r="M78" s="201" t="str">
        <f t="shared" si="28"/>
        <v/>
      </c>
      <c r="N78" s="217" t="b">
        <f t="shared" si="29"/>
        <v>0</v>
      </c>
      <c r="O78" s="159">
        <f t="shared" si="30"/>
        <v>0</v>
      </c>
      <c r="P78" s="109">
        <f>SUM($O$8:O78)*O78</f>
        <v>0</v>
      </c>
      <c r="Q78" s="160">
        <f t="shared" si="31"/>
        <v>0</v>
      </c>
      <c r="R78" s="201" t="str">
        <f t="shared" si="32"/>
        <v/>
      </c>
      <c r="S78" s="217" t="b">
        <f t="shared" si="33"/>
        <v>0</v>
      </c>
      <c r="T78" s="159">
        <f t="shared" si="34"/>
        <v>0</v>
      </c>
      <c r="U78" s="109">
        <f>SUM($T$8:T78)*T78</f>
        <v>0</v>
      </c>
      <c r="V78" s="160">
        <f t="shared" si="35"/>
        <v>0</v>
      </c>
      <c r="W78" s="201" t="str">
        <f t="shared" si="36"/>
        <v/>
      </c>
      <c r="X78" s="217" t="b">
        <f t="shared" si="37"/>
        <v>0</v>
      </c>
      <c r="Y78" s="141"/>
      <c r="Z78" s="159">
        <f t="shared" si="38"/>
        <v>0</v>
      </c>
      <c r="AA78" s="109">
        <f>SUM($Z$8:Z78)*Z78</f>
        <v>0</v>
      </c>
      <c r="AB78" s="160">
        <f t="shared" si="39"/>
        <v>0</v>
      </c>
      <c r="AC78" s="201" t="str">
        <f t="shared" si="40"/>
        <v/>
      </c>
      <c r="AD78" s="217" t="b">
        <f t="shared" si="41"/>
        <v>0</v>
      </c>
      <c r="AE78" s="159">
        <f t="shared" si="42"/>
        <v>0</v>
      </c>
      <c r="AF78" s="109">
        <f>SUM($AE$8:AE78)*AE78</f>
        <v>0</v>
      </c>
      <c r="AG78" s="160">
        <f t="shared" si="43"/>
        <v>0</v>
      </c>
      <c r="AH78" s="201" t="str">
        <f t="shared" si="44"/>
        <v/>
      </c>
      <c r="AI78" s="217" t="b">
        <f t="shared" si="45"/>
        <v>0</v>
      </c>
      <c r="AL78" s="182" t="str">
        <f t="shared" si="24"/>
        <v>0</v>
      </c>
      <c r="AM78" s="182">
        <f t="shared" si="46"/>
        <v>0</v>
      </c>
    </row>
    <row r="79" spans="1:39" x14ac:dyDescent="0.25">
      <c r="A79" s="106">
        <v>72</v>
      </c>
      <c r="B79" s="157">
        <f t="shared" si="25"/>
        <v>1</v>
      </c>
      <c r="C79" s="105"/>
      <c r="D79" s="106">
        <f>IF(ISERROR(VLOOKUP(C79,FSGT2_Inscr!$F$7:$L$108,2,FALSE))=TRUE,VLOOKUP(C79,FSGT3_Inscr!$F$7:$K$103,2,FALSE),(VLOOKUP(C79,FSGT2_Inscr!$F$7:$L$108,2,FALSE)))</f>
        <v>0</v>
      </c>
      <c r="E79" s="106">
        <f>IF(ISERROR(VLOOKUP(C79,FSGT2_Inscr!$F$7:$L$108,3,FALSE))=TRUE,VLOOKUP(C79,FSGT3_Inscr!$F$7:$K$103,3,FALSE),(VLOOKUP(C79,FSGT2_Inscr!$F$7:$L$108,3,FALSE)))</f>
        <v>0</v>
      </c>
      <c r="F79" s="106">
        <f>IF(ISERROR(VLOOKUP(C79,FSGT2_Inscr!$F$7:$L$108,4,FALSE))=TRUE,VLOOKUP(C79,FSGT3_Inscr!$F$7:$K$103,4,FALSE),(VLOOKUP(C79,FSGT2_Inscr!$F$7:$L$108,4,FALSE)))</f>
        <v>0</v>
      </c>
      <c r="G79" s="106">
        <f>IF(ISERROR(VLOOKUP(C79,FSGT2_Inscr!$F$7:$L$108,5,FALSE))=TRUE,VLOOKUP(C79,FSGT3_Inscr!$F$7:$K$103,5,FALSE),(VLOOKUP(C79,FSGT2_Inscr!$F$7:$L$108,5,FALSE)))</f>
        <v>0</v>
      </c>
      <c r="H79" s="106">
        <f>IF(ISERROR(VLOOKUP(C79,FSGT2_Inscr!$F$7:$L$108,6,FALSE))=TRUE,VLOOKUP(C79,FSGT3_Inscr!$F$7:$K$103,6,FALSE),(VLOOKUP(C79,FSGT2_Inscr!$F$7:$L$108,6,FALSE)))</f>
        <v>0</v>
      </c>
      <c r="I79" s="196"/>
      <c r="J79" s="159">
        <f t="shared" si="26"/>
        <v>0</v>
      </c>
      <c r="K79" s="109">
        <f>SUM($J$8:J79)*J79</f>
        <v>0</v>
      </c>
      <c r="L79" s="160">
        <f t="shared" si="27"/>
        <v>0</v>
      </c>
      <c r="M79" s="201" t="str">
        <f t="shared" si="28"/>
        <v/>
      </c>
      <c r="N79" s="217" t="b">
        <f t="shared" si="29"/>
        <v>0</v>
      </c>
      <c r="O79" s="159">
        <f t="shared" si="30"/>
        <v>0</v>
      </c>
      <c r="P79" s="109">
        <f>SUM($O$8:O79)*O79</f>
        <v>0</v>
      </c>
      <c r="Q79" s="160">
        <f t="shared" si="31"/>
        <v>0</v>
      </c>
      <c r="R79" s="201" t="str">
        <f t="shared" si="32"/>
        <v/>
      </c>
      <c r="S79" s="217" t="b">
        <f t="shared" si="33"/>
        <v>0</v>
      </c>
      <c r="T79" s="159">
        <f t="shared" si="34"/>
        <v>0</v>
      </c>
      <c r="U79" s="109">
        <f>SUM($T$8:T79)*T79</f>
        <v>0</v>
      </c>
      <c r="V79" s="160">
        <f t="shared" si="35"/>
        <v>0</v>
      </c>
      <c r="W79" s="201" t="str">
        <f t="shared" si="36"/>
        <v/>
      </c>
      <c r="X79" s="217" t="b">
        <f t="shared" si="37"/>
        <v>0</v>
      </c>
      <c r="Y79" s="141"/>
      <c r="Z79" s="159">
        <f t="shared" si="38"/>
        <v>0</v>
      </c>
      <c r="AA79" s="109">
        <f>SUM($Z$8:Z79)*Z79</f>
        <v>0</v>
      </c>
      <c r="AB79" s="160">
        <f t="shared" si="39"/>
        <v>0</v>
      </c>
      <c r="AC79" s="201" t="str">
        <f t="shared" si="40"/>
        <v/>
      </c>
      <c r="AD79" s="217" t="b">
        <f t="shared" si="41"/>
        <v>0</v>
      </c>
      <c r="AE79" s="159">
        <f t="shared" si="42"/>
        <v>0</v>
      </c>
      <c r="AF79" s="109">
        <f>SUM($AE$8:AE79)*AE79</f>
        <v>0</v>
      </c>
      <c r="AG79" s="160">
        <f t="shared" si="43"/>
        <v>0</v>
      </c>
      <c r="AH79" s="201" t="str">
        <f t="shared" si="44"/>
        <v/>
      </c>
      <c r="AI79" s="217" t="b">
        <f t="shared" si="45"/>
        <v>0</v>
      </c>
      <c r="AL79" s="182" t="str">
        <f t="shared" si="24"/>
        <v>0</v>
      </c>
      <c r="AM79" s="182">
        <f t="shared" si="46"/>
        <v>0</v>
      </c>
    </row>
    <row r="80" spans="1:39" x14ac:dyDescent="0.25">
      <c r="A80" s="106">
        <v>73</v>
      </c>
      <c r="B80" s="157">
        <f t="shared" si="25"/>
        <v>1</v>
      </c>
      <c r="C80" s="105"/>
      <c r="D80" s="106">
        <f>IF(ISERROR(VLOOKUP(C80,FSGT2_Inscr!$F$7:$L$108,2,FALSE))=TRUE,VLOOKUP(C80,FSGT3_Inscr!$F$7:$K$103,2,FALSE),(VLOOKUP(C80,FSGT2_Inscr!$F$7:$L$108,2,FALSE)))</f>
        <v>0</v>
      </c>
      <c r="E80" s="106">
        <f>IF(ISERROR(VLOOKUP(C80,FSGT2_Inscr!$F$7:$L$108,3,FALSE))=TRUE,VLOOKUP(C80,FSGT3_Inscr!$F$7:$K$103,3,FALSE),(VLOOKUP(C80,FSGT2_Inscr!$F$7:$L$108,3,FALSE)))</f>
        <v>0</v>
      </c>
      <c r="F80" s="106">
        <f>IF(ISERROR(VLOOKUP(C80,FSGT2_Inscr!$F$7:$L$108,4,FALSE))=TRUE,VLOOKUP(C80,FSGT3_Inscr!$F$7:$K$103,4,FALSE),(VLOOKUP(C80,FSGT2_Inscr!$F$7:$L$108,4,FALSE)))</f>
        <v>0</v>
      </c>
      <c r="G80" s="106">
        <f>IF(ISERROR(VLOOKUP(C80,FSGT2_Inscr!$F$7:$L$108,5,FALSE))=TRUE,VLOOKUP(C80,FSGT3_Inscr!$F$7:$K$103,5,FALSE),(VLOOKUP(C80,FSGT2_Inscr!$F$7:$L$108,5,FALSE)))</f>
        <v>0</v>
      </c>
      <c r="H80" s="106">
        <f>IF(ISERROR(VLOOKUP(C80,FSGT2_Inscr!$F$7:$L$108,6,FALSE))=TRUE,VLOOKUP(C80,FSGT3_Inscr!$F$7:$K$103,6,FALSE),(VLOOKUP(C80,FSGT2_Inscr!$F$7:$L$108,6,FALSE)))</f>
        <v>0</v>
      </c>
      <c r="I80" s="196"/>
      <c r="J80" s="159">
        <f t="shared" si="26"/>
        <v>0</v>
      </c>
      <c r="K80" s="109">
        <f>SUM($J$8:J80)*J80</f>
        <v>0</v>
      </c>
      <c r="L80" s="160">
        <f t="shared" si="27"/>
        <v>0</v>
      </c>
      <c r="M80" s="201" t="str">
        <f t="shared" si="28"/>
        <v/>
      </c>
      <c r="N80" s="217" t="b">
        <f t="shared" si="29"/>
        <v>0</v>
      </c>
      <c r="O80" s="159">
        <f t="shared" si="30"/>
        <v>0</v>
      </c>
      <c r="P80" s="109">
        <f>SUM($O$8:O80)*O80</f>
        <v>0</v>
      </c>
      <c r="Q80" s="160">
        <f t="shared" si="31"/>
        <v>0</v>
      </c>
      <c r="R80" s="201" t="str">
        <f t="shared" si="32"/>
        <v/>
      </c>
      <c r="S80" s="217" t="b">
        <f t="shared" si="33"/>
        <v>0</v>
      </c>
      <c r="T80" s="159">
        <f t="shared" si="34"/>
        <v>0</v>
      </c>
      <c r="U80" s="109">
        <f>SUM($T$8:T80)*T80</f>
        <v>0</v>
      </c>
      <c r="V80" s="160">
        <f t="shared" si="35"/>
        <v>0</v>
      </c>
      <c r="W80" s="201" t="str">
        <f t="shared" si="36"/>
        <v/>
      </c>
      <c r="X80" s="217" t="b">
        <f t="shared" si="37"/>
        <v>0</v>
      </c>
      <c r="Y80" s="141"/>
      <c r="Z80" s="159">
        <f t="shared" si="38"/>
        <v>0</v>
      </c>
      <c r="AA80" s="109">
        <f>SUM($Z$8:Z80)*Z80</f>
        <v>0</v>
      </c>
      <c r="AB80" s="160">
        <f t="shared" si="39"/>
        <v>0</v>
      </c>
      <c r="AC80" s="201" t="str">
        <f t="shared" si="40"/>
        <v/>
      </c>
      <c r="AD80" s="217" t="b">
        <f t="shared" si="41"/>
        <v>0</v>
      </c>
      <c r="AE80" s="159">
        <f t="shared" si="42"/>
        <v>0</v>
      </c>
      <c r="AF80" s="109">
        <f>SUM($AE$8:AE80)*AE80</f>
        <v>0</v>
      </c>
      <c r="AG80" s="160">
        <f t="shared" si="43"/>
        <v>0</v>
      </c>
      <c r="AH80" s="201" t="str">
        <f t="shared" si="44"/>
        <v/>
      </c>
      <c r="AI80" s="217" t="b">
        <f t="shared" si="45"/>
        <v>0</v>
      </c>
      <c r="AL80" s="182" t="str">
        <f t="shared" si="24"/>
        <v>0</v>
      </c>
      <c r="AM80" s="182">
        <f t="shared" si="46"/>
        <v>0</v>
      </c>
    </row>
    <row r="81" spans="1:39" x14ac:dyDescent="0.25">
      <c r="A81" s="106">
        <v>74</v>
      </c>
      <c r="B81" s="157">
        <f t="shared" si="25"/>
        <v>1</v>
      </c>
      <c r="C81" s="105"/>
      <c r="D81" s="106">
        <f>IF(ISERROR(VLOOKUP(C81,FSGT2_Inscr!$F$7:$L$108,2,FALSE))=TRUE,VLOOKUP(C81,FSGT3_Inscr!$F$7:$K$103,2,FALSE),(VLOOKUP(C81,FSGT2_Inscr!$F$7:$L$108,2,FALSE)))</f>
        <v>0</v>
      </c>
      <c r="E81" s="106">
        <f>IF(ISERROR(VLOOKUP(C81,FSGT2_Inscr!$F$7:$L$108,3,FALSE))=TRUE,VLOOKUP(C81,FSGT3_Inscr!$F$7:$K$103,3,FALSE),(VLOOKUP(C81,FSGT2_Inscr!$F$7:$L$108,3,FALSE)))</f>
        <v>0</v>
      </c>
      <c r="F81" s="106">
        <f>IF(ISERROR(VLOOKUP(C81,FSGT2_Inscr!$F$7:$L$108,4,FALSE))=TRUE,VLOOKUP(C81,FSGT3_Inscr!$F$7:$K$103,4,FALSE),(VLOOKUP(C81,FSGT2_Inscr!$F$7:$L$108,4,FALSE)))</f>
        <v>0</v>
      </c>
      <c r="G81" s="106">
        <f>IF(ISERROR(VLOOKUP(C81,FSGT2_Inscr!$F$7:$L$108,5,FALSE))=TRUE,VLOOKUP(C81,FSGT3_Inscr!$F$7:$K$103,5,FALSE),(VLOOKUP(C81,FSGT2_Inscr!$F$7:$L$108,5,FALSE)))</f>
        <v>0</v>
      </c>
      <c r="H81" s="106">
        <f>IF(ISERROR(VLOOKUP(C81,FSGT2_Inscr!$F$7:$L$108,6,FALSE))=TRUE,VLOOKUP(C81,FSGT3_Inscr!$F$7:$K$103,6,FALSE),(VLOOKUP(C81,FSGT2_Inscr!$F$7:$L$108,6,FALSE)))</f>
        <v>0</v>
      </c>
      <c r="I81" s="196"/>
      <c r="J81" s="159">
        <f t="shared" si="26"/>
        <v>0</v>
      </c>
      <c r="K81" s="109">
        <f>SUM($J$8:J81)*J81</f>
        <v>0</v>
      </c>
      <c r="L81" s="160">
        <f t="shared" si="27"/>
        <v>0</v>
      </c>
      <c r="M81" s="201" t="str">
        <f t="shared" si="28"/>
        <v/>
      </c>
      <c r="N81" s="217" t="b">
        <f t="shared" si="29"/>
        <v>0</v>
      </c>
      <c r="O81" s="159">
        <f t="shared" si="30"/>
        <v>0</v>
      </c>
      <c r="P81" s="109">
        <f>SUM($O$8:O81)*O81</f>
        <v>0</v>
      </c>
      <c r="Q81" s="160">
        <f t="shared" si="31"/>
        <v>0</v>
      </c>
      <c r="R81" s="201" t="str">
        <f t="shared" si="32"/>
        <v/>
      </c>
      <c r="S81" s="217" t="b">
        <f t="shared" si="33"/>
        <v>0</v>
      </c>
      <c r="T81" s="159">
        <f t="shared" si="34"/>
        <v>0</v>
      </c>
      <c r="U81" s="109">
        <f>SUM($T$8:T81)*T81</f>
        <v>0</v>
      </c>
      <c r="V81" s="160">
        <f t="shared" si="35"/>
        <v>0</v>
      </c>
      <c r="W81" s="201" t="str">
        <f t="shared" si="36"/>
        <v/>
      </c>
      <c r="X81" s="217" t="b">
        <f t="shared" si="37"/>
        <v>0</v>
      </c>
      <c r="Y81" s="141"/>
      <c r="Z81" s="159">
        <f t="shared" si="38"/>
        <v>0</v>
      </c>
      <c r="AA81" s="109">
        <f>SUM($Z$8:Z81)*Z81</f>
        <v>0</v>
      </c>
      <c r="AB81" s="160">
        <f t="shared" si="39"/>
        <v>0</v>
      </c>
      <c r="AC81" s="201" t="str">
        <f t="shared" si="40"/>
        <v/>
      </c>
      <c r="AD81" s="217" t="b">
        <f t="shared" si="41"/>
        <v>0</v>
      </c>
      <c r="AE81" s="159">
        <f t="shared" si="42"/>
        <v>0</v>
      </c>
      <c r="AF81" s="109">
        <f>SUM($AE$8:AE81)*AE81</f>
        <v>0</v>
      </c>
      <c r="AG81" s="160">
        <f t="shared" si="43"/>
        <v>0</v>
      </c>
      <c r="AH81" s="201" t="str">
        <f t="shared" si="44"/>
        <v/>
      </c>
      <c r="AI81" s="217" t="b">
        <f t="shared" si="45"/>
        <v>0</v>
      </c>
      <c r="AL81" s="182" t="str">
        <f t="shared" si="24"/>
        <v>0</v>
      </c>
      <c r="AM81" s="182">
        <f t="shared" si="46"/>
        <v>0</v>
      </c>
    </row>
    <row r="82" spans="1:39" x14ac:dyDescent="0.25">
      <c r="A82" s="106">
        <v>75</v>
      </c>
      <c r="B82" s="157">
        <f t="shared" si="25"/>
        <v>1</v>
      </c>
      <c r="C82" s="105"/>
      <c r="D82" s="106">
        <f>IF(ISERROR(VLOOKUP(C82,FSGT2_Inscr!$F$7:$L$108,2,FALSE))=TRUE,VLOOKUP(C82,FSGT3_Inscr!$F$7:$K$103,2,FALSE),(VLOOKUP(C82,FSGT2_Inscr!$F$7:$L$108,2,FALSE)))</f>
        <v>0</v>
      </c>
      <c r="E82" s="106">
        <f>IF(ISERROR(VLOOKUP(C82,FSGT2_Inscr!$F$7:$L$108,3,FALSE))=TRUE,VLOOKUP(C82,FSGT3_Inscr!$F$7:$K$103,3,FALSE),(VLOOKUP(C82,FSGT2_Inscr!$F$7:$L$108,3,FALSE)))</f>
        <v>0</v>
      </c>
      <c r="F82" s="106">
        <f>IF(ISERROR(VLOOKUP(C82,FSGT2_Inscr!$F$7:$L$108,4,FALSE))=TRUE,VLOOKUP(C82,FSGT3_Inscr!$F$7:$K$103,4,FALSE),(VLOOKUP(C82,FSGT2_Inscr!$F$7:$L$108,4,FALSE)))</f>
        <v>0</v>
      </c>
      <c r="G82" s="106">
        <f>IF(ISERROR(VLOOKUP(C82,FSGT2_Inscr!$F$7:$L$108,5,FALSE))=TRUE,VLOOKUP(C82,FSGT3_Inscr!$F$7:$K$103,5,FALSE),(VLOOKUP(C82,FSGT2_Inscr!$F$7:$L$108,5,FALSE)))</f>
        <v>0</v>
      </c>
      <c r="H82" s="106">
        <f>IF(ISERROR(VLOOKUP(C82,FSGT2_Inscr!$F$7:$L$108,6,FALSE))=TRUE,VLOOKUP(C82,FSGT3_Inscr!$F$7:$K$103,6,FALSE),(VLOOKUP(C82,FSGT2_Inscr!$F$7:$L$108,6,FALSE)))</f>
        <v>0</v>
      </c>
      <c r="I82" s="196"/>
      <c r="J82" s="159">
        <f t="shared" si="26"/>
        <v>0</v>
      </c>
      <c r="K82" s="109">
        <f>SUM($J$8:J82)*J82</f>
        <v>0</v>
      </c>
      <c r="L82" s="160">
        <f t="shared" si="27"/>
        <v>0</v>
      </c>
      <c r="M82" s="201" t="str">
        <f t="shared" si="28"/>
        <v/>
      </c>
      <c r="N82" s="217" t="b">
        <f t="shared" si="29"/>
        <v>0</v>
      </c>
      <c r="O82" s="159">
        <f t="shared" si="30"/>
        <v>0</v>
      </c>
      <c r="P82" s="109">
        <f>SUM($O$8:O82)*O82</f>
        <v>0</v>
      </c>
      <c r="Q82" s="160">
        <f t="shared" si="31"/>
        <v>0</v>
      </c>
      <c r="R82" s="201" t="str">
        <f t="shared" si="32"/>
        <v/>
      </c>
      <c r="S82" s="217" t="b">
        <f t="shared" si="33"/>
        <v>0</v>
      </c>
      <c r="T82" s="159">
        <f t="shared" si="34"/>
        <v>0</v>
      </c>
      <c r="U82" s="109">
        <f>SUM($T$8:T82)*T82</f>
        <v>0</v>
      </c>
      <c r="V82" s="160">
        <f t="shared" si="35"/>
        <v>0</v>
      </c>
      <c r="W82" s="201" t="str">
        <f t="shared" si="36"/>
        <v/>
      </c>
      <c r="X82" s="217" t="b">
        <f t="shared" si="37"/>
        <v>0</v>
      </c>
      <c r="Y82" s="141"/>
      <c r="Z82" s="159">
        <f t="shared" si="38"/>
        <v>0</v>
      </c>
      <c r="AA82" s="109">
        <f>SUM($Z$8:Z82)*Z82</f>
        <v>0</v>
      </c>
      <c r="AB82" s="160">
        <f t="shared" si="39"/>
        <v>0</v>
      </c>
      <c r="AC82" s="201" t="str">
        <f t="shared" si="40"/>
        <v/>
      </c>
      <c r="AD82" s="217" t="b">
        <f t="shared" si="41"/>
        <v>0</v>
      </c>
      <c r="AE82" s="159">
        <f t="shared" si="42"/>
        <v>0</v>
      </c>
      <c r="AF82" s="109">
        <f>SUM($AE$8:AE82)*AE82</f>
        <v>0</v>
      </c>
      <c r="AG82" s="160">
        <f t="shared" si="43"/>
        <v>0</v>
      </c>
      <c r="AH82" s="201" t="str">
        <f t="shared" si="44"/>
        <v/>
      </c>
      <c r="AI82" s="217" t="b">
        <f t="shared" si="45"/>
        <v>0</v>
      </c>
      <c r="AL82" s="182" t="str">
        <f t="shared" si="24"/>
        <v>0</v>
      </c>
      <c r="AM82" s="182">
        <f t="shared" si="46"/>
        <v>0</v>
      </c>
    </row>
    <row r="83" spans="1:39" x14ac:dyDescent="0.25">
      <c r="A83" s="106">
        <v>76</v>
      </c>
      <c r="B83" s="157">
        <f t="shared" si="25"/>
        <v>1</v>
      </c>
      <c r="C83" s="105"/>
      <c r="D83" s="106">
        <f>IF(ISERROR(VLOOKUP(C83,FSGT2_Inscr!$F$7:$L$108,2,FALSE))=TRUE,VLOOKUP(C83,FSGT3_Inscr!$F$7:$K$103,2,FALSE),(VLOOKUP(C83,FSGT2_Inscr!$F$7:$L$108,2,FALSE)))</f>
        <v>0</v>
      </c>
      <c r="E83" s="106">
        <f>IF(ISERROR(VLOOKUP(C83,FSGT2_Inscr!$F$7:$L$108,3,FALSE))=TRUE,VLOOKUP(C83,FSGT3_Inscr!$F$7:$K$103,3,FALSE),(VLOOKUP(C83,FSGT2_Inscr!$F$7:$L$108,3,FALSE)))</f>
        <v>0</v>
      </c>
      <c r="F83" s="106">
        <f>IF(ISERROR(VLOOKUP(C83,FSGT2_Inscr!$F$7:$L$108,4,FALSE))=TRUE,VLOOKUP(C83,FSGT3_Inscr!$F$7:$K$103,4,FALSE),(VLOOKUP(C83,FSGT2_Inscr!$F$7:$L$108,4,FALSE)))</f>
        <v>0</v>
      </c>
      <c r="G83" s="106">
        <f>IF(ISERROR(VLOOKUP(C83,FSGT2_Inscr!$F$7:$L$108,5,FALSE))=TRUE,VLOOKUP(C83,FSGT3_Inscr!$F$7:$K$103,5,FALSE),(VLOOKUP(C83,FSGT2_Inscr!$F$7:$L$108,5,FALSE)))</f>
        <v>0</v>
      </c>
      <c r="H83" s="106">
        <f>IF(ISERROR(VLOOKUP(C83,FSGT2_Inscr!$F$7:$L$108,6,FALSE))=TRUE,VLOOKUP(C83,FSGT3_Inscr!$F$7:$K$103,6,FALSE),(VLOOKUP(C83,FSGT2_Inscr!$F$7:$L$108,6,FALSE)))</f>
        <v>0</v>
      </c>
      <c r="I83" s="196"/>
      <c r="J83" s="159">
        <f t="shared" si="26"/>
        <v>0</v>
      </c>
      <c r="K83" s="109">
        <f>SUM($J$8:J83)*J83</f>
        <v>0</v>
      </c>
      <c r="L83" s="160">
        <f t="shared" si="27"/>
        <v>0</v>
      </c>
      <c r="M83" s="201" t="str">
        <f t="shared" si="28"/>
        <v/>
      </c>
      <c r="N83" s="217" t="b">
        <f t="shared" si="29"/>
        <v>0</v>
      </c>
      <c r="O83" s="159">
        <f t="shared" si="30"/>
        <v>0</v>
      </c>
      <c r="P83" s="109">
        <f>SUM($O$8:O83)*O83</f>
        <v>0</v>
      </c>
      <c r="Q83" s="160">
        <f t="shared" si="31"/>
        <v>0</v>
      </c>
      <c r="R83" s="201" t="str">
        <f t="shared" si="32"/>
        <v/>
      </c>
      <c r="S83" s="217" t="b">
        <f t="shared" si="33"/>
        <v>0</v>
      </c>
      <c r="T83" s="159">
        <f t="shared" si="34"/>
        <v>0</v>
      </c>
      <c r="U83" s="109">
        <f>SUM($T$8:T83)*T83</f>
        <v>0</v>
      </c>
      <c r="V83" s="160">
        <f t="shared" si="35"/>
        <v>0</v>
      </c>
      <c r="W83" s="201" t="str">
        <f t="shared" si="36"/>
        <v/>
      </c>
      <c r="X83" s="217" t="b">
        <f t="shared" si="37"/>
        <v>0</v>
      </c>
      <c r="Y83" s="141"/>
      <c r="Z83" s="159">
        <f t="shared" si="38"/>
        <v>0</v>
      </c>
      <c r="AA83" s="109">
        <f>SUM($Z$8:Z83)*Z83</f>
        <v>0</v>
      </c>
      <c r="AB83" s="160">
        <f t="shared" si="39"/>
        <v>0</v>
      </c>
      <c r="AC83" s="201" t="str">
        <f t="shared" si="40"/>
        <v/>
      </c>
      <c r="AD83" s="217" t="b">
        <f t="shared" si="41"/>
        <v>0</v>
      </c>
      <c r="AE83" s="159">
        <f t="shared" si="42"/>
        <v>0</v>
      </c>
      <c r="AF83" s="109">
        <f>SUM($AE$8:AE83)*AE83</f>
        <v>0</v>
      </c>
      <c r="AG83" s="160">
        <f t="shared" si="43"/>
        <v>0</v>
      </c>
      <c r="AH83" s="201" t="str">
        <f t="shared" si="44"/>
        <v/>
      </c>
      <c r="AI83" s="217" t="b">
        <f t="shared" si="45"/>
        <v>0</v>
      </c>
      <c r="AL83" s="182" t="str">
        <f t="shared" ref="AL83:AL107" si="47">CONCATENATE(C83,D83)</f>
        <v>0</v>
      </c>
      <c r="AM83" s="182">
        <f t="shared" si="46"/>
        <v>0</v>
      </c>
    </row>
    <row r="84" spans="1:39" x14ac:dyDescent="0.25">
      <c r="A84" s="106">
        <v>77</v>
      </c>
      <c r="B84" s="157">
        <f t="shared" si="25"/>
        <v>1</v>
      </c>
      <c r="C84" s="105"/>
      <c r="D84" s="106">
        <f>IF(ISERROR(VLOOKUP(C84,FSGT2_Inscr!$F$7:$L$108,2,FALSE))=TRUE,VLOOKUP(C84,FSGT3_Inscr!$F$7:$K$103,2,FALSE),(VLOOKUP(C84,FSGT2_Inscr!$F$7:$L$108,2,FALSE)))</f>
        <v>0</v>
      </c>
      <c r="E84" s="106">
        <f>IF(ISERROR(VLOOKUP(C84,FSGT2_Inscr!$F$7:$L$108,3,FALSE))=TRUE,VLOOKUP(C84,FSGT3_Inscr!$F$7:$K$103,3,FALSE),(VLOOKUP(C84,FSGT2_Inscr!$F$7:$L$108,3,FALSE)))</f>
        <v>0</v>
      </c>
      <c r="F84" s="106">
        <f>IF(ISERROR(VLOOKUP(C84,FSGT2_Inscr!$F$7:$L$108,4,FALSE))=TRUE,VLOOKUP(C84,FSGT3_Inscr!$F$7:$K$103,4,FALSE),(VLOOKUP(C84,FSGT2_Inscr!$F$7:$L$108,4,FALSE)))</f>
        <v>0</v>
      </c>
      <c r="G84" s="106">
        <f>IF(ISERROR(VLOOKUP(C84,FSGT2_Inscr!$F$7:$L$108,5,FALSE))=TRUE,VLOOKUP(C84,FSGT3_Inscr!$F$7:$K$103,5,FALSE),(VLOOKUP(C84,FSGT2_Inscr!$F$7:$L$108,5,FALSE)))</f>
        <v>0</v>
      </c>
      <c r="H84" s="106">
        <f>IF(ISERROR(VLOOKUP(C84,FSGT2_Inscr!$F$7:$L$108,6,FALSE))=TRUE,VLOOKUP(C84,FSGT3_Inscr!$F$7:$K$103,6,FALSE),(VLOOKUP(C84,FSGT2_Inscr!$F$7:$L$108,6,FALSE)))</f>
        <v>0</v>
      </c>
      <c r="I84" s="196"/>
      <c r="J84" s="159">
        <f t="shared" si="26"/>
        <v>0</v>
      </c>
      <c r="K84" s="109">
        <f>SUM($J$8:J84)*J84</f>
        <v>0</v>
      </c>
      <c r="L84" s="160">
        <f t="shared" si="27"/>
        <v>0</v>
      </c>
      <c r="M84" s="201" t="str">
        <f t="shared" si="28"/>
        <v/>
      </c>
      <c r="N84" s="217" t="b">
        <f t="shared" si="29"/>
        <v>0</v>
      </c>
      <c r="O84" s="159">
        <f t="shared" si="30"/>
        <v>0</v>
      </c>
      <c r="P84" s="109">
        <f>SUM($O$8:O84)*O84</f>
        <v>0</v>
      </c>
      <c r="Q84" s="160">
        <f t="shared" si="31"/>
        <v>0</v>
      </c>
      <c r="R84" s="201" t="str">
        <f t="shared" si="32"/>
        <v/>
      </c>
      <c r="S84" s="217" t="b">
        <f t="shared" si="33"/>
        <v>0</v>
      </c>
      <c r="T84" s="159">
        <f t="shared" si="34"/>
        <v>0</v>
      </c>
      <c r="U84" s="109">
        <f>SUM($T$8:T84)*T84</f>
        <v>0</v>
      </c>
      <c r="V84" s="160">
        <f t="shared" si="35"/>
        <v>0</v>
      </c>
      <c r="W84" s="201" t="str">
        <f t="shared" si="36"/>
        <v/>
      </c>
      <c r="X84" s="217" t="b">
        <f t="shared" si="37"/>
        <v>0</v>
      </c>
      <c r="Y84" s="141"/>
      <c r="Z84" s="159">
        <f t="shared" si="38"/>
        <v>0</v>
      </c>
      <c r="AA84" s="109">
        <f>SUM($Z$8:Z84)*Z84</f>
        <v>0</v>
      </c>
      <c r="AB84" s="160">
        <f t="shared" si="39"/>
        <v>0</v>
      </c>
      <c r="AC84" s="201" t="str">
        <f t="shared" si="40"/>
        <v/>
      </c>
      <c r="AD84" s="217" t="b">
        <f t="shared" si="41"/>
        <v>0</v>
      </c>
      <c r="AE84" s="159">
        <f t="shared" si="42"/>
        <v>0</v>
      </c>
      <c r="AF84" s="109">
        <f>SUM($AE$8:AE84)*AE84</f>
        <v>0</v>
      </c>
      <c r="AG84" s="160">
        <f t="shared" si="43"/>
        <v>0</v>
      </c>
      <c r="AH84" s="201" t="str">
        <f t="shared" si="44"/>
        <v/>
      </c>
      <c r="AI84" s="217" t="b">
        <f t="shared" si="45"/>
        <v>0</v>
      </c>
      <c r="AL84" s="182" t="str">
        <f t="shared" si="47"/>
        <v>0</v>
      </c>
      <c r="AM84" s="182">
        <f t="shared" si="46"/>
        <v>0</v>
      </c>
    </row>
    <row r="85" spans="1:39" x14ac:dyDescent="0.25">
      <c r="A85" s="106">
        <v>78</v>
      </c>
      <c r="B85" s="157">
        <f t="shared" si="25"/>
        <v>1</v>
      </c>
      <c r="C85" s="105"/>
      <c r="D85" s="106">
        <f>IF(ISERROR(VLOOKUP(C85,FSGT2_Inscr!$F$7:$L$108,2,FALSE))=TRUE,VLOOKUP(C85,FSGT3_Inscr!$F$7:$K$103,2,FALSE),(VLOOKUP(C85,FSGT2_Inscr!$F$7:$L$108,2,FALSE)))</f>
        <v>0</v>
      </c>
      <c r="E85" s="106">
        <f>IF(ISERROR(VLOOKUP(C85,FSGT2_Inscr!$F$7:$L$108,3,FALSE))=TRUE,VLOOKUP(C85,FSGT3_Inscr!$F$7:$K$103,3,FALSE),(VLOOKUP(C85,FSGT2_Inscr!$F$7:$L$108,3,FALSE)))</f>
        <v>0</v>
      </c>
      <c r="F85" s="106">
        <f>IF(ISERROR(VLOOKUP(C85,FSGT2_Inscr!$F$7:$L$108,4,FALSE))=TRUE,VLOOKUP(C85,FSGT3_Inscr!$F$7:$K$103,4,FALSE),(VLOOKUP(C85,FSGT2_Inscr!$F$7:$L$108,4,FALSE)))</f>
        <v>0</v>
      </c>
      <c r="G85" s="106">
        <f>IF(ISERROR(VLOOKUP(C85,FSGT2_Inscr!$F$7:$L$108,5,FALSE))=TRUE,VLOOKUP(C85,FSGT3_Inscr!$F$7:$K$103,5,FALSE),(VLOOKUP(C85,FSGT2_Inscr!$F$7:$L$108,5,FALSE)))</f>
        <v>0</v>
      </c>
      <c r="H85" s="106">
        <f>IF(ISERROR(VLOOKUP(C85,FSGT2_Inscr!$F$7:$L$108,6,FALSE))=TRUE,VLOOKUP(C85,FSGT3_Inscr!$F$7:$K$103,6,FALSE),(VLOOKUP(C85,FSGT2_Inscr!$F$7:$L$108,6,FALSE)))</f>
        <v>0</v>
      </c>
      <c r="I85" s="196"/>
      <c r="J85" s="159">
        <f t="shared" si="26"/>
        <v>0</v>
      </c>
      <c r="K85" s="109">
        <f>SUM($J$8:J85)*J85</f>
        <v>0</v>
      </c>
      <c r="L85" s="160">
        <f t="shared" si="27"/>
        <v>0</v>
      </c>
      <c r="M85" s="201" t="str">
        <f t="shared" si="28"/>
        <v/>
      </c>
      <c r="N85" s="217" t="b">
        <f t="shared" si="29"/>
        <v>0</v>
      </c>
      <c r="O85" s="159">
        <f t="shared" si="30"/>
        <v>0</v>
      </c>
      <c r="P85" s="109">
        <f>SUM($O$8:O85)*O85</f>
        <v>0</v>
      </c>
      <c r="Q85" s="160">
        <f t="shared" si="31"/>
        <v>0</v>
      </c>
      <c r="R85" s="201" t="str">
        <f t="shared" si="32"/>
        <v/>
      </c>
      <c r="S85" s="217" t="b">
        <f t="shared" si="33"/>
        <v>0</v>
      </c>
      <c r="T85" s="159">
        <f t="shared" si="34"/>
        <v>0</v>
      </c>
      <c r="U85" s="109">
        <f>SUM($T$8:T85)*T85</f>
        <v>0</v>
      </c>
      <c r="V85" s="160">
        <f t="shared" si="35"/>
        <v>0</v>
      </c>
      <c r="W85" s="201" t="str">
        <f t="shared" si="36"/>
        <v/>
      </c>
      <c r="X85" s="217" t="b">
        <f t="shared" si="37"/>
        <v>0</v>
      </c>
      <c r="Y85" s="141"/>
      <c r="Z85" s="159">
        <f t="shared" si="38"/>
        <v>0</v>
      </c>
      <c r="AA85" s="109">
        <f>SUM($Z$8:Z85)*Z85</f>
        <v>0</v>
      </c>
      <c r="AB85" s="160">
        <f t="shared" si="39"/>
        <v>0</v>
      </c>
      <c r="AC85" s="201" t="str">
        <f t="shared" si="40"/>
        <v/>
      </c>
      <c r="AD85" s="217" t="b">
        <f t="shared" si="41"/>
        <v>0</v>
      </c>
      <c r="AE85" s="159">
        <f t="shared" si="42"/>
        <v>0</v>
      </c>
      <c r="AF85" s="109">
        <f>SUM($AE$8:AE85)*AE85</f>
        <v>0</v>
      </c>
      <c r="AG85" s="160">
        <f t="shared" si="43"/>
        <v>0</v>
      </c>
      <c r="AH85" s="201" t="str">
        <f t="shared" si="44"/>
        <v/>
      </c>
      <c r="AI85" s="217" t="b">
        <f t="shared" si="45"/>
        <v>0</v>
      </c>
      <c r="AL85" s="182" t="str">
        <f t="shared" si="47"/>
        <v>0</v>
      </c>
      <c r="AM85" s="182">
        <f t="shared" si="46"/>
        <v>0</v>
      </c>
    </row>
    <row r="86" spans="1:39" x14ac:dyDescent="0.25">
      <c r="A86" s="106">
        <v>79</v>
      </c>
      <c r="B86" s="157">
        <f t="shared" si="25"/>
        <v>1</v>
      </c>
      <c r="C86" s="105"/>
      <c r="D86" s="106">
        <f>IF(ISERROR(VLOOKUP(C86,FSGT2_Inscr!$F$7:$L$108,2,FALSE))=TRUE,VLOOKUP(C86,FSGT3_Inscr!$F$7:$K$103,2,FALSE),(VLOOKUP(C86,FSGT2_Inscr!$F$7:$L$108,2,FALSE)))</f>
        <v>0</v>
      </c>
      <c r="E86" s="106">
        <f>IF(ISERROR(VLOOKUP(C86,FSGT2_Inscr!$F$7:$L$108,3,FALSE))=TRUE,VLOOKUP(C86,FSGT3_Inscr!$F$7:$K$103,3,FALSE),(VLOOKUP(C86,FSGT2_Inscr!$F$7:$L$108,3,FALSE)))</f>
        <v>0</v>
      </c>
      <c r="F86" s="106">
        <f>IF(ISERROR(VLOOKUP(C86,FSGT2_Inscr!$F$7:$L$108,4,FALSE))=TRUE,VLOOKUP(C86,FSGT3_Inscr!$F$7:$K$103,4,FALSE),(VLOOKUP(C86,FSGT2_Inscr!$F$7:$L$108,4,FALSE)))</f>
        <v>0</v>
      </c>
      <c r="G86" s="106">
        <f>IF(ISERROR(VLOOKUP(C86,FSGT2_Inscr!$F$7:$L$108,5,FALSE))=TRUE,VLOOKUP(C86,FSGT3_Inscr!$F$7:$K$103,5,FALSE),(VLOOKUP(C86,FSGT2_Inscr!$F$7:$L$108,5,FALSE)))</f>
        <v>0</v>
      </c>
      <c r="H86" s="106">
        <f>IF(ISERROR(VLOOKUP(C86,FSGT2_Inscr!$F$7:$L$108,6,FALSE))=TRUE,VLOOKUP(C86,FSGT3_Inscr!$F$7:$K$103,6,FALSE),(VLOOKUP(C86,FSGT2_Inscr!$F$7:$L$108,6,FALSE)))</f>
        <v>0</v>
      </c>
      <c r="I86" s="196"/>
      <c r="J86" s="159">
        <f t="shared" si="26"/>
        <v>0</v>
      </c>
      <c r="K86" s="109">
        <f>SUM($J$8:J86)*J86</f>
        <v>0</v>
      </c>
      <c r="L86" s="160">
        <f t="shared" si="27"/>
        <v>0</v>
      </c>
      <c r="M86" s="201" t="str">
        <f t="shared" si="28"/>
        <v/>
      </c>
      <c r="N86" s="217" t="b">
        <f t="shared" si="29"/>
        <v>0</v>
      </c>
      <c r="O86" s="159">
        <f t="shared" si="30"/>
        <v>0</v>
      </c>
      <c r="P86" s="109">
        <f>SUM($O$8:O86)*O86</f>
        <v>0</v>
      </c>
      <c r="Q86" s="160">
        <f t="shared" si="31"/>
        <v>0</v>
      </c>
      <c r="R86" s="201" t="str">
        <f t="shared" si="32"/>
        <v/>
      </c>
      <c r="S86" s="217" t="b">
        <f t="shared" si="33"/>
        <v>0</v>
      </c>
      <c r="T86" s="159">
        <f t="shared" si="34"/>
        <v>0</v>
      </c>
      <c r="U86" s="109">
        <f>SUM($T$8:T86)*T86</f>
        <v>0</v>
      </c>
      <c r="V86" s="160">
        <f t="shared" si="35"/>
        <v>0</v>
      </c>
      <c r="W86" s="201" t="str">
        <f t="shared" si="36"/>
        <v/>
      </c>
      <c r="X86" s="217" t="b">
        <f t="shared" si="37"/>
        <v>0</v>
      </c>
      <c r="Y86" s="141"/>
      <c r="Z86" s="159">
        <f t="shared" si="38"/>
        <v>0</v>
      </c>
      <c r="AA86" s="109">
        <f>SUM($Z$8:Z86)*Z86</f>
        <v>0</v>
      </c>
      <c r="AB86" s="160">
        <f t="shared" si="39"/>
        <v>0</v>
      </c>
      <c r="AC86" s="201" t="str">
        <f t="shared" si="40"/>
        <v/>
      </c>
      <c r="AD86" s="217" t="b">
        <f t="shared" si="41"/>
        <v>0</v>
      </c>
      <c r="AE86" s="159">
        <f t="shared" si="42"/>
        <v>0</v>
      </c>
      <c r="AF86" s="109">
        <f>SUM($AE$8:AE86)*AE86</f>
        <v>0</v>
      </c>
      <c r="AG86" s="160">
        <f t="shared" si="43"/>
        <v>0</v>
      </c>
      <c r="AH86" s="201" t="str">
        <f t="shared" si="44"/>
        <v/>
      </c>
      <c r="AI86" s="217" t="b">
        <f t="shared" si="45"/>
        <v>0</v>
      </c>
      <c r="AL86" s="182" t="str">
        <f t="shared" si="47"/>
        <v>0</v>
      </c>
      <c r="AM86" s="182">
        <f t="shared" si="46"/>
        <v>0</v>
      </c>
    </row>
    <row r="87" spans="1:39" x14ac:dyDescent="0.25">
      <c r="A87" s="106">
        <v>80</v>
      </c>
      <c r="B87" s="157">
        <f t="shared" si="25"/>
        <v>1</v>
      </c>
      <c r="C87" s="105"/>
      <c r="D87" s="106">
        <f>IF(ISERROR(VLOOKUP(C87,FSGT2_Inscr!$F$7:$L$108,2,FALSE))=TRUE,VLOOKUP(C87,FSGT3_Inscr!$F$7:$K$103,2,FALSE),(VLOOKUP(C87,FSGT2_Inscr!$F$7:$L$108,2,FALSE)))</f>
        <v>0</v>
      </c>
      <c r="E87" s="106">
        <f>IF(ISERROR(VLOOKUP(C87,FSGT2_Inscr!$F$7:$L$108,3,FALSE))=TRUE,VLOOKUP(C87,FSGT3_Inscr!$F$7:$K$103,3,FALSE),(VLOOKUP(C87,FSGT2_Inscr!$F$7:$L$108,3,FALSE)))</f>
        <v>0</v>
      </c>
      <c r="F87" s="106">
        <f>IF(ISERROR(VLOOKUP(C87,FSGT2_Inscr!$F$7:$L$108,4,FALSE))=TRUE,VLOOKUP(C87,FSGT3_Inscr!$F$7:$K$103,4,FALSE),(VLOOKUP(C87,FSGT2_Inscr!$F$7:$L$108,4,FALSE)))</f>
        <v>0</v>
      </c>
      <c r="G87" s="106">
        <f>IF(ISERROR(VLOOKUP(C87,FSGT2_Inscr!$F$7:$L$108,5,FALSE))=TRUE,VLOOKUP(C87,FSGT3_Inscr!$F$7:$K$103,5,FALSE),(VLOOKUP(C87,FSGT2_Inscr!$F$7:$L$108,5,FALSE)))</f>
        <v>0</v>
      </c>
      <c r="H87" s="106">
        <f>IF(ISERROR(VLOOKUP(C87,FSGT2_Inscr!$F$7:$L$108,6,FALSE))=TRUE,VLOOKUP(C87,FSGT3_Inscr!$F$7:$K$103,6,FALSE),(VLOOKUP(C87,FSGT2_Inscr!$F$7:$L$108,6,FALSE)))</f>
        <v>0</v>
      </c>
      <c r="I87" s="196"/>
      <c r="J87" s="159">
        <f t="shared" si="26"/>
        <v>0</v>
      </c>
      <c r="K87" s="109">
        <f>SUM($J$8:J87)*J87</f>
        <v>0</v>
      </c>
      <c r="L87" s="160">
        <f t="shared" si="27"/>
        <v>0</v>
      </c>
      <c r="M87" s="201" t="str">
        <f t="shared" si="28"/>
        <v/>
      </c>
      <c r="N87" s="217" t="b">
        <f t="shared" si="29"/>
        <v>0</v>
      </c>
      <c r="O87" s="159">
        <f t="shared" si="30"/>
        <v>0</v>
      </c>
      <c r="P87" s="109">
        <f>SUM($O$8:O87)*O87</f>
        <v>0</v>
      </c>
      <c r="Q87" s="160">
        <f t="shared" si="31"/>
        <v>0</v>
      </c>
      <c r="R87" s="201" t="str">
        <f t="shared" si="32"/>
        <v/>
      </c>
      <c r="S87" s="217" t="b">
        <f t="shared" si="33"/>
        <v>0</v>
      </c>
      <c r="T87" s="159">
        <f t="shared" si="34"/>
        <v>0</v>
      </c>
      <c r="U87" s="109">
        <f>SUM($T$8:T87)*T87</f>
        <v>0</v>
      </c>
      <c r="V87" s="160">
        <f t="shared" si="35"/>
        <v>0</v>
      </c>
      <c r="W87" s="201" t="str">
        <f t="shared" si="36"/>
        <v/>
      </c>
      <c r="X87" s="217" t="b">
        <f t="shared" si="37"/>
        <v>0</v>
      </c>
      <c r="Y87" s="141"/>
      <c r="Z87" s="159">
        <f t="shared" si="38"/>
        <v>0</v>
      </c>
      <c r="AA87" s="109">
        <f>SUM($Z$8:Z87)*Z87</f>
        <v>0</v>
      </c>
      <c r="AB87" s="160">
        <f t="shared" si="39"/>
        <v>0</v>
      </c>
      <c r="AC87" s="201" t="str">
        <f t="shared" si="40"/>
        <v/>
      </c>
      <c r="AD87" s="217" t="b">
        <f t="shared" si="41"/>
        <v>0</v>
      </c>
      <c r="AE87" s="159">
        <f t="shared" si="42"/>
        <v>0</v>
      </c>
      <c r="AF87" s="109">
        <f>SUM($AE$8:AE87)*AE87</f>
        <v>0</v>
      </c>
      <c r="AG87" s="160">
        <f t="shared" si="43"/>
        <v>0</v>
      </c>
      <c r="AH87" s="201" t="str">
        <f t="shared" si="44"/>
        <v/>
      </c>
      <c r="AI87" s="217" t="b">
        <f t="shared" si="45"/>
        <v>0</v>
      </c>
      <c r="AL87" s="182" t="str">
        <f t="shared" si="47"/>
        <v>0</v>
      </c>
      <c r="AM87" s="182">
        <f t="shared" si="46"/>
        <v>0</v>
      </c>
    </row>
    <row r="88" spans="1:39" x14ac:dyDescent="0.25">
      <c r="A88" s="106">
        <v>81</v>
      </c>
      <c r="B88" s="157">
        <f t="shared" si="25"/>
        <v>1</v>
      </c>
      <c r="C88" s="105"/>
      <c r="D88" s="106">
        <f>IF(ISERROR(VLOOKUP(C88,FSGT2_Inscr!$F$7:$L$108,2,FALSE))=TRUE,VLOOKUP(C88,FSGT3_Inscr!$F$7:$K$103,2,FALSE),(VLOOKUP(C88,FSGT2_Inscr!$F$7:$L$108,2,FALSE)))</f>
        <v>0</v>
      </c>
      <c r="E88" s="106">
        <f>IF(ISERROR(VLOOKUP(C88,FSGT2_Inscr!$F$7:$L$108,3,FALSE))=TRUE,VLOOKUP(C88,FSGT3_Inscr!$F$7:$K$103,3,FALSE),(VLOOKUP(C88,FSGT2_Inscr!$F$7:$L$108,3,FALSE)))</f>
        <v>0</v>
      </c>
      <c r="F88" s="106">
        <f>IF(ISERROR(VLOOKUP(C88,FSGT2_Inscr!$F$7:$L$108,4,FALSE))=TRUE,VLOOKUP(C88,FSGT3_Inscr!$F$7:$K$103,4,FALSE),(VLOOKUP(C88,FSGT2_Inscr!$F$7:$L$108,4,FALSE)))</f>
        <v>0</v>
      </c>
      <c r="G88" s="106">
        <f>IF(ISERROR(VLOOKUP(C88,FSGT2_Inscr!$F$7:$L$108,5,FALSE))=TRUE,VLOOKUP(C88,FSGT3_Inscr!$F$7:$K$103,5,FALSE),(VLOOKUP(C88,FSGT2_Inscr!$F$7:$L$108,5,FALSE)))</f>
        <v>0</v>
      </c>
      <c r="H88" s="106">
        <f>IF(ISERROR(VLOOKUP(C88,FSGT2_Inscr!$F$7:$L$108,6,FALSE))=TRUE,VLOOKUP(C88,FSGT3_Inscr!$F$7:$K$103,6,FALSE),(VLOOKUP(C88,FSGT2_Inscr!$F$7:$L$108,6,FALSE)))</f>
        <v>0</v>
      </c>
      <c r="I88" s="196"/>
      <c r="J88" s="159">
        <f t="shared" si="26"/>
        <v>0</v>
      </c>
      <c r="K88" s="109">
        <f>SUM($J$8:J88)*J88</f>
        <v>0</v>
      </c>
      <c r="L88" s="160">
        <f t="shared" si="27"/>
        <v>0</v>
      </c>
      <c r="M88" s="201" t="str">
        <f t="shared" si="28"/>
        <v/>
      </c>
      <c r="N88" s="217" t="b">
        <f t="shared" si="29"/>
        <v>0</v>
      </c>
      <c r="O88" s="159">
        <f t="shared" si="30"/>
        <v>0</v>
      </c>
      <c r="P88" s="109">
        <f>SUM($O$8:O88)*O88</f>
        <v>0</v>
      </c>
      <c r="Q88" s="160">
        <f t="shared" si="31"/>
        <v>0</v>
      </c>
      <c r="R88" s="201" t="str">
        <f t="shared" si="32"/>
        <v/>
      </c>
      <c r="S88" s="217" t="b">
        <f t="shared" si="33"/>
        <v>0</v>
      </c>
      <c r="T88" s="159">
        <f t="shared" si="34"/>
        <v>0</v>
      </c>
      <c r="U88" s="109">
        <f>SUM($T$8:T88)*T88</f>
        <v>0</v>
      </c>
      <c r="V88" s="160">
        <f t="shared" si="35"/>
        <v>0</v>
      </c>
      <c r="W88" s="201" t="str">
        <f t="shared" si="36"/>
        <v/>
      </c>
      <c r="X88" s="217" t="b">
        <f t="shared" si="37"/>
        <v>0</v>
      </c>
      <c r="Y88" s="141"/>
      <c r="Z88" s="159">
        <f t="shared" si="38"/>
        <v>0</v>
      </c>
      <c r="AA88" s="109">
        <f>SUM($Z$8:Z88)*Z88</f>
        <v>0</v>
      </c>
      <c r="AB88" s="160">
        <f t="shared" si="39"/>
        <v>0</v>
      </c>
      <c r="AC88" s="201" t="str">
        <f t="shared" si="40"/>
        <v/>
      </c>
      <c r="AD88" s="217" t="b">
        <f t="shared" si="41"/>
        <v>0</v>
      </c>
      <c r="AE88" s="159">
        <f t="shared" si="42"/>
        <v>0</v>
      </c>
      <c r="AF88" s="109">
        <f>SUM($AE$8:AE88)*AE88</f>
        <v>0</v>
      </c>
      <c r="AG88" s="160">
        <f t="shared" si="43"/>
        <v>0</v>
      </c>
      <c r="AH88" s="201" t="str">
        <f t="shared" si="44"/>
        <v/>
      </c>
      <c r="AI88" s="217" t="b">
        <f t="shared" si="45"/>
        <v>0</v>
      </c>
      <c r="AL88" s="182" t="str">
        <f t="shared" si="47"/>
        <v>0</v>
      </c>
      <c r="AM88" s="182">
        <f t="shared" si="46"/>
        <v>0</v>
      </c>
    </row>
    <row r="89" spans="1:39" x14ac:dyDescent="0.25">
      <c r="A89" s="106">
        <v>82</v>
      </c>
      <c r="B89" s="157">
        <f t="shared" si="25"/>
        <v>1</v>
      </c>
      <c r="C89" s="105"/>
      <c r="D89" s="106">
        <f>IF(ISERROR(VLOOKUP(C89,FSGT2_Inscr!$F$7:$L$108,2,FALSE))=TRUE,VLOOKUP(C89,FSGT3_Inscr!$F$7:$K$103,2,FALSE),(VLOOKUP(C89,FSGT2_Inscr!$F$7:$L$108,2,FALSE)))</f>
        <v>0</v>
      </c>
      <c r="E89" s="106">
        <f>IF(ISERROR(VLOOKUP(C89,FSGT2_Inscr!$F$7:$L$108,3,FALSE))=TRUE,VLOOKUP(C89,FSGT3_Inscr!$F$7:$K$103,3,FALSE),(VLOOKUP(C89,FSGT2_Inscr!$F$7:$L$108,3,FALSE)))</f>
        <v>0</v>
      </c>
      <c r="F89" s="106">
        <f>IF(ISERROR(VLOOKUP(C89,FSGT2_Inscr!$F$7:$L$108,4,FALSE))=TRUE,VLOOKUP(C89,FSGT3_Inscr!$F$7:$K$103,4,FALSE),(VLOOKUP(C89,FSGT2_Inscr!$F$7:$L$108,4,FALSE)))</f>
        <v>0</v>
      </c>
      <c r="G89" s="106">
        <f>IF(ISERROR(VLOOKUP(C89,FSGT2_Inscr!$F$7:$L$108,5,FALSE))=TRUE,VLOOKUP(C89,FSGT3_Inscr!$F$7:$K$103,5,FALSE),(VLOOKUP(C89,FSGT2_Inscr!$F$7:$L$108,5,FALSE)))</f>
        <v>0</v>
      </c>
      <c r="H89" s="106">
        <f>IF(ISERROR(VLOOKUP(C89,FSGT2_Inscr!$F$7:$L$108,6,FALSE))=TRUE,VLOOKUP(C89,FSGT3_Inscr!$F$7:$K$103,6,FALSE),(VLOOKUP(C89,FSGT2_Inscr!$F$7:$L$108,6,FALSE)))</f>
        <v>0</v>
      </c>
      <c r="I89" s="196"/>
      <c r="J89" s="159">
        <f t="shared" si="26"/>
        <v>0</v>
      </c>
      <c r="K89" s="109">
        <f>SUM($J$8:J89)*J89</f>
        <v>0</v>
      </c>
      <c r="L89" s="160">
        <f t="shared" si="27"/>
        <v>0</v>
      </c>
      <c r="M89" s="201" t="str">
        <f t="shared" si="28"/>
        <v/>
      </c>
      <c r="N89" s="217" t="b">
        <f t="shared" si="29"/>
        <v>0</v>
      </c>
      <c r="O89" s="159">
        <f t="shared" si="30"/>
        <v>0</v>
      </c>
      <c r="P89" s="109">
        <f>SUM($O$8:O89)*O89</f>
        <v>0</v>
      </c>
      <c r="Q89" s="160">
        <f t="shared" si="31"/>
        <v>0</v>
      </c>
      <c r="R89" s="201" t="str">
        <f t="shared" si="32"/>
        <v/>
      </c>
      <c r="S89" s="217" t="b">
        <f t="shared" si="33"/>
        <v>0</v>
      </c>
      <c r="T89" s="159">
        <f t="shared" si="34"/>
        <v>0</v>
      </c>
      <c r="U89" s="109">
        <f>SUM($T$8:T89)*T89</f>
        <v>0</v>
      </c>
      <c r="V89" s="160">
        <f t="shared" si="35"/>
        <v>0</v>
      </c>
      <c r="W89" s="201" t="str">
        <f t="shared" si="36"/>
        <v/>
      </c>
      <c r="X89" s="217" t="b">
        <f t="shared" si="37"/>
        <v>0</v>
      </c>
      <c r="Y89" s="141"/>
      <c r="Z89" s="159">
        <f t="shared" si="38"/>
        <v>0</v>
      </c>
      <c r="AA89" s="109">
        <f>SUM($Z$8:Z89)*Z89</f>
        <v>0</v>
      </c>
      <c r="AB89" s="160">
        <f t="shared" si="39"/>
        <v>0</v>
      </c>
      <c r="AC89" s="201" t="str">
        <f t="shared" si="40"/>
        <v/>
      </c>
      <c r="AD89" s="217" t="b">
        <f t="shared" si="41"/>
        <v>0</v>
      </c>
      <c r="AE89" s="159">
        <f t="shared" si="42"/>
        <v>0</v>
      </c>
      <c r="AF89" s="109">
        <f>SUM($AE$8:AE89)*AE89</f>
        <v>0</v>
      </c>
      <c r="AG89" s="160">
        <f t="shared" si="43"/>
        <v>0</v>
      </c>
      <c r="AH89" s="201" t="str">
        <f t="shared" si="44"/>
        <v/>
      </c>
      <c r="AI89" s="217" t="b">
        <f t="shared" si="45"/>
        <v>0</v>
      </c>
      <c r="AL89" s="182" t="str">
        <f t="shared" si="47"/>
        <v>0</v>
      </c>
      <c r="AM89" s="182">
        <f t="shared" si="46"/>
        <v>0</v>
      </c>
    </row>
    <row r="90" spans="1:39" x14ac:dyDescent="0.25">
      <c r="A90" s="106">
        <v>83</v>
      </c>
      <c r="B90" s="157">
        <f t="shared" si="25"/>
        <v>1</v>
      </c>
      <c r="C90" s="105"/>
      <c r="D90" s="106">
        <f>IF(ISERROR(VLOOKUP(C90,FSGT2_Inscr!$F$7:$L$108,2,FALSE))=TRUE,VLOOKUP(C90,FSGT3_Inscr!$F$7:$K$103,2,FALSE),(VLOOKUP(C90,FSGT2_Inscr!$F$7:$L$108,2,FALSE)))</f>
        <v>0</v>
      </c>
      <c r="E90" s="106">
        <f>IF(ISERROR(VLOOKUP(C90,FSGT2_Inscr!$F$7:$L$108,3,FALSE))=TRUE,VLOOKUP(C90,FSGT3_Inscr!$F$7:$K$103,3,FALSE),(VLOOKUP(C90,FSGT2_Inscr!$F$7:$L$108,3,FALSE)))</f>
        <v>0</v>
      </c>
      <c r="F90" s="106">
        <f>IF(ISERROR(VLOOKUP(C90,FSGT2_Inscr!$F$7:$L$108,4,FALSE))=TRUE,VLOOKUP(C90,FSGT3_Inscr!$F$7:$K$103,4,FALSE),(VLOOKUP(C90,FSGT2_Inscr!$F$7:$L$108,4,FALSE)))</f>
        <v>0</v>
      </c>
      <c r="G90" s="106">
        <f>IF(ISERROR(VLOOKUP(C90,FSGT2_Inscr!$F$7:$L$108,5,FALSE))=TRUE,VLOOKUP(C90,FSGT3_Inscr!$F$7:$K$103,5,FALSE),(VLOOKUP(C90,FSGT2_Inscr!$F$7:$L$108,5,FALSE)))</f>
        <v>0</v>
      </c>
      <c r="H90" s="106">
        <f>IF(ISERROR(VLOOKUP(C90,FSGT2_Inscr!$F$7:$L$108,6,FALSE))=TRUE,VLOOKUP(C90,FSGT3_Inscr!$F$7:$K$103,6,FALSE),(VLOOKUP(C90,FSGT2_Inscr!$F$7:$L$108,6,FALSE)))</f>
        <v>0</v>
      </c>
      <c r="I90" s="196"/>
      <c r="J90" s="159">
        <f t="shared" si="26"/>
        <v>0</v>
      </c>
      <c r="K90" s="109">
        <f>SUM($J$8:J90)*J90</f>
        <v>0</v>
      </c>
      <c r="L90" s="160">
        <f t="shared" si="27"/>
        <v>0</v>
      </c>
      <c r="M90" s="201" t="str">
        <f t="shared" si="28"/>
        <v/>
      </c>
      <c r="N90" s="217" t="b">
        <f t="shared" si="29"/>
        <v>0</v>
      </c>
      <c r="O90" s="159">
        <f t="shared" si="30"/>
        <v>0</v>
      </c>
      <c r="P90" s="109">
        <f>SUM($O$8:O90)*O90</f>
        <v>0</v>
      </c>
      <c r="Q90" s="160">
        <f t="shared" si="31"/>
        <v>0</v>
      </c>
      <c r="R90" s="201" t="str">
        <f t="shared" si="32"/>
        <v/>
      </c>
      <c r="S90" s="217" t="b">
        <f t="shared" si="33"/>
        <v>0</v>
      </c>
      <c r="T90" s="159">
        <f t="shared" si="34"/>
        <v>0</v>
      </c>
      <c r="U90" s="109">
        <f>SUM($T$8:T90)*T90</f>
        <v>0</v>
      </c>
      <c r="V90" s="160">
        <f t="shared" si="35"/>
        <v>0</v>
      </c>
      <c r="W90" s="201" t="str">
        <f t="shared" si="36"/>
        <v/>
      </c>
      <c r="X90" s="217" t="b">
        <f t="shared" si="37"/>
        <v>0</v>
      </c>
      <c r="Y90" s="141"/>
      <c r="Z90" s="159">
        <f t="shared" si="38"/>
        <v>0</v>
      </c>
      <c r="AA90" s="109">
        <f>SUM($Z$8:Z90)*Z90</f>
        <v>0</v>
      </c>
      <c r="AB90" s="160">
        <f t="shared" si="39"/>
        <v>0</v>
      </c>
      <c r="AC90" s="201" t="str">
        <f t="shared" si="40"/>
        <v/>
      </c>
      <c r="AD90" s="217" t="b">
        <f t="shared" si="41"/>
        <v>0</v>
      </c>
      <c r="AE90" s="159">
        <f t="shared" si="42"/>
        <v>0</v>
      </c>
      <c r="AF90" s="109">
        <f>SUM($AE$8:AE90)*AE90</f>
        <v>0</v>
      </c>
      <c r="AG90" s="160">
        <f t="shared" si="43"/>
        <v>0</v>
      </c>
      <c r="AH90" s="201" t="str">
        <f t="shared" si="44"/>
        <v/>
      </c>
      <c r="AI90" s="217" t="b">
        <f t="shared" si="45"/>
        <v>0</v>
      </c>
      <c r="AL90" s="182" t="str">
        <f t="shared" si="47"/>
        <v>0</v>
      </c>
      <c r="AM90" s="182">
        <f t="shared" si="46"/>
        <v>0</v>
      </c>
    </row>
    <row r="91" spans="1:39" x14ac:dyDescent="0.25">
      <c r="A91" s="106">
        <v>84</v>
      </c>
      <c r="B91" s="157">
        <f t="shared" si="25"/>
        <v>1</v>
      </c>
      <c r="C91" s="105"/>
      <c r="D91" s="106">
        <f>IF(ISERROR(VLOOKUP(C91,FSGT2_Inscr!$F$7:$L$108,2,FALSE))=TRUE,VLOOKUP(C91,FSGT3_Inscr!$F$7:$K$103,2,FALSE),(VLOOKUP(C91,FSGT2_Inscr!$F$7:$L$108,2,FALSE)))</f>
        <v>0</v>
      </c>
      <c r="E91" s="106">
        <f>IF(ISERROR(VLOOKUP(C91,FSGT2_Inscr!$F$7:$L$108,3,FALSE))=TRUE,VLOOKUP(C91,FSGT3_Inscr!$F$7:$K$103,3,FALSE),(VLOOKUP(C91,FSGT2_Inscr!$F$7:$L$108,3,FALSE)))</f>
        <v>0</v>
      </c>
      <c r="F91" s="106">
        <f>IF(ISERROR(VLOOKUP(C91,FSGT2_Inscr!$F$7:$L$108,4,FALSE))=TRUE,VLOOKUP(C91,FSGT3_Inscr!$F$7:$K$103,4,FALSE),(VLOOKUP(C91,FSGT2_Inscr!$F$7:$L$108,4,FALSE)))</f>
        <v>0</v>
      </c>
      <c r="G91" s="106">
        <f>IF(ISERROR(VLOOKUP(C91,FSGT2_Inscr!$F$7:$L$108,5,FALSE))=TRUE,VLOOKUP(C91,FSGT3_Inscr!$F$7:$K$103,5,FALSE),(VLOOKUP(C91,FSGT2_Inscr!$F$7:$L$108,5,FALSE)))</f>
        <v>0</v>
      </c>
      <c r="H91" s="106">
        <f>IF(ISERROR(VLOOKUP(C91,FSGT2_Inscr!$F$7:$L$108,6,FALSE))=TRUE,VLOOKUP(C91,FSGT3_Inscr!$F$7:$K$103,6,FALSE),(VLOOKUP(C91,FSGT2_Inscr!$F$7:$L$108,6,FALSE)))</f>
        <v>0</v>
      </c>
      <c r="I91" s="196"/>
      <c r="J91" s="159">
        <f t="shared" si="26"/>
        <v>0</v>
      </c>
      <c r="K91" s="109">
        <f>SUM($J$8:J91)*J91</f>
        <v>0</v>
      </c>
      <c r="L91" s="160">
        <f t="shared" si="27"/>
        <v>0</v>
      </c>
      <c r="M91" s="201" t="str">
        <f t="shared" si="28"/>
        <v/>
      </c>
      <c r="N91" s="217" t="b">
        <f t="shared" si="29"/>
        <v>0</v>
      </c>
      <c r="O91" s="159">
        <f t="shared" si="30"/>
        <v>0</v>
      </c>
      <c r="P91" s="109">
        <f>SUM($O$8:O91)*O91</f>
        <v>0</v>
      </c>
      <c r="Q91" s="160">
        <f t="shared" si="31"/>
        <v>0</v>
      </c>
      <c r="R91" s="201" t="str">
        <f t="shared" si="32"/>
        <v/>
      </c>
      <c r="S91" s="217" t="b">
        <f t="shared" si="33"/>
        <v>0</v>
      </c>
      <c r="T91" s="159">
        <f t="shared" si="34"/>
        <v>0</v>
      </c>
      <c r="U91" s="109">
        <f>SUM($T$8:T91)*T91</f>
        <v>0</v>
      </c>
      <c r="V91" s="160">
        <f t="shared" si="35"/>
        <v>0</v>
      </c>
      <c r="W91" s="201" t="str">
        <f t="shared" si="36"/>
        <v/>
      </c>
      <c r="X91" s="217" t="b">
        <f t="shared" si="37"/>
        <v>0</v>
      </c>
      <c r="Y91" s="141"/>
      <c r="Z91" s="159">
        <f t="shared" si="38"/>
        <v>0</v>
      </c>
      <c r="AA91" s="109">
        <f>SUM($Z$8:Z91)*Z91</f>
        <v>0</v>
      </c>
      <c r="AB91" s="160">
        <f t="shared" si="39"/>
        <v>0</v>
      </c>
      <c r="AC91" s="201" t="str">
        <f t="shared" si="40"/>
        <v/>
      </c>
      <c r="AD91" s="217" t="b">
        <f t="shared" si="41"/>
        <v>0</v>
      </c>
      <c r="AE91" s="159">
        <f t="shared" si="42"/>
        <v>0</v>
      </c>
      <c r="AF91" s="109">
        <f>SUM($AE$8:AE91)*AE91</f>
        <v>0</v>
      </c>
      <c r="AG91" s="160">
        <f t="shared" si="43"/>
        <v>0</v>
      </c>
      <c r="AH91" s="201" t="str">
        <f t="shared" si="44"/>
        <v/>
      </c>
      <c r="AI91" s="217" t="b">
        <f t="shared" si="45"/>
        <v>0</v>
      </c>
      <c r="AL91" s="182" t="str">
        <f t="shared" si="47"/>
        <v>0</v>
      </c>
      <c r="AM91" s="182">
        <f t="shared" si="46"/>
        <v>0</v>
      </c>
    </row>
    <row r="92" spans="1:39" x14ac:dyDescent="0.25">
      <c r="A92" s="106">
        <v>85</v>
      </c>
      <c r="B92" s="157">
        <f t="shared" si="25"/>
        <v>1</v>
      </c>
      <c r="C92" s="105"/>
      <c r="D92" s="106">
        <f>IF(ISERROR(VLOOKUP(C92,FSGT2_Inscr!$F$7:$L$108,2,FALSE))=TRUE,VLOOKUP(C92,FSGT3_Inscr!$F$7:$K$103,2,FALSE),(VLOOKUP(C92,FSGT2_Inscr!$F$7:$L$108,2,FALSE)))</f>
        <v>0</v>
      </c>
      <c r="E92" s="106">
        <f>IF(ISERROR(VLOOKUP(C92,FSGT2_Inscr!$F$7:$L$108,3,FALSE))=TRUE,VLOOKUP(C92,FSGT3_Inscr!$F$7:$K$103,3,FALSE),(VLOOKUP(C92,FSGT2_Inscr!$F$7:$L$108,3,FALSE)))</f>
        <v>0</v>
      </c>
      <c r="F92" s="106">
        <f>IF(ISERROR(VLOOKUP(C92,FSGT2_Inscr!$F$7:$L$108,4,FALSE))=TRUE,VLOOKUP(C92,FSGT3_Inscr!$F$7:$K$103,4,FALSE),(VLOOKUP(C92,FSGT2_Inscr!$F$7:$L$108,4,FALSE)))</f>
        <v>0</v>
      </c>
      <c r="G92" s="106">
        <f>IF(ISERROR(VLOOKUP(C92,FSGT2_Inscr!$F$7:$L$108,5,FALSE))=TRUE,VLOOKUP(C92,FSGT3_Inscr!$F$7:$K$103,5,FALSE),(VLOOKUP(C92,FSGT2_Inscr!$F$7:$L$108,5,FALSE)))</f>
        <v>0</v>
      </c>
      <c r="H92" s="106">
        <f>IF(ISERROR(VLOOKUP(C92,FSGT2_Inscr!$F$7:$L$108,6,FALSE))=TRUE,VLOOKUP(C92,FSGT3_Inscr!$F$7:$K$103,6,FALSE),(VLOOKUP(C92,FSGT2_Inscr!$F$7:$L$108,6,FALSE)))</f>
        <v>0</v>
      </c>
      <c r="I92" s="196"/>
      <c r="J92" s="159">
        <f t="shared" si="26"/>
        <v>0</v>
      </c>
      <c r="K92" s="109">
        <f>SUM($J$8:J92)*J92</f>
        <v>0</v>
      </c>
      <c r="L92" s="160">
        <f t="shared" si="27"/>
        <v>0</v>
      </c>
      <c r="M92" s="201" t="str">
        <f t="shared" si="28"/>
        <v/>
      </c>
      <c r="N92" s="217" t="b">
        <f t="shared" si="29"/>
        <v>0</v>
      </c>
      <c r="O92" s="159">
        <f t="shared" si="30"/>
        <v>0</v>
      </c>
      <c r="P92" s="109">
        <f>SUM($O$8:O92)*O92</f>
        <v>0</v>
      </c>
      <c r="Q92" s="160">
        <f t="shared" si="31"/>
        <v>0</v>
      </c>
      <c r="R92" s="201" t="str">
        <f t="shared" si="32"/>
        <v/>
      </c>
      <c r="S92" s="217" t="b">
        <f t="shared" si="33"/>
        <v>0</v>
      </c>
      <c r="T92" s="159">
        <f t="shared" si="34"/>
        <v>0</v>
      </c>
      <c r="U92" s="109">
        <f>SUM($T$8:T92)*T92</f>
        <v>0</v>
      </c>
      <c r="V92" s="160">
        <f t="shared" si="35"/>
        <v>0</v>
      </c>
      <c r="W92" s="201" t="str">
        <f t="shared" si="36"/>
        <v/>
      </c>
      <c r="X92" s="217" t="b">
        <f t="shared" si="37"/>
        <v>0</v>
      </c>
      <c r="Y92" s="141"/>
      <c r="Z92" s="159">
        <f t="shared" si="38"/>
        <v>0</v>
      </c>
      <c r="AA92" s="109">
        <f>SUM($Z$8:Z92)*Z92</f>
        <v>0</v>
      </c>
      <c r="AB92" s="160">
        <f t="shared" si="39"/>
        <v>0</v>
      </c>
      <c r="AC92" s="201" t="str">
        <f t="shared" si="40"/>
        <v/>
      </c>
      <c r="AD92" s="217" t="b">
        <f t="shared" si="41"/>
        <v>0</v>
      </c>
      <c r="AE92" s="159">
        <f t="shared" si="42"/>
        <v>0</v>
      </c>
      <c r="AF92" s="109">
        <f>SUM($AE$8:AE92)*AE92</f>
        <v>0</v>
      </c>
      <c r="AG92" s="160">
        <f t="shared" si="43"/>
        <v>0</v>
      </c>
      <c r="AH92" s="201" t="str">
        <f t="shared" si="44"/>
        <v/>
      </c>
      <c r="AI92" s="217" t="b">
        <f t="shared" si="45"/>
        <v>0</v>
      </c>
      <c r="AL92" s="182" t="str">
        <f t="shared" si="47"/>
        <v>0</v>
      </c>
      <c r="AM92" s="182">
        <f t="shared" si="46"/>
        <v>0</v>
      </c>
    </row>
    <row r="93" spans="1:39" x14ac:dyDescent="0.25">
      <c r="A93" s="106">
        <v>86</v>
      </c>
      <c r="B93" s="157">
        <f t="shared" si="25"/>
        <v>1</v>
      </c>
      <c r="C93" s="105"/>
      <c r="D93" s="106">
        <f>IF(ISERROR(VLOOKUP(C93,FSGT2_Inscr!$F$7:$L$108,2,FALSE))=TRUE,VLOOKUP(C93,FSGT3_Inscr!$F$7:$K$103,2,FALSE),(VLOOKUP(C93,FSGT2_Inscr!$F$7:$L$108,2,FALSE)))</f>
        <v>0</v>
      </c>
      <c r="E93" s="106">
        <f>IF(ISERROR(VLOOKUP(C93,FSGT2_Inscr!$F$7:$L$108,3,FALSE))=TRUE,VLOOKUP(C93,FSGT3_Inscr!$F$7:$K$103,3,FALSE),(VLOOKUP(C93,FSGT2_Inscr!$F$7:$L$108,3,FALSE)))</f>
        <v>0</v>
      </c>
      <c r="F93" s="106">
        <f>IF(ISERROR(VLOOKUP(C93,FSGT2_Inscr!$F$7:$L$108,4,FALSE))=TRUE,VLOOKUP(C93,FSGT3_Inscr!$F$7:$K$103,4,FALSE),(VLOOKUP(C93,FSGT2_Inscr!$F$7:$L$108,4,FALSE)))</f>
        <v>0</v>
      </c>
      <c r="G93" s="106">
        <f>IF(ISERROR(VLOOKUP(C93,FSGT2_Inscr!$F$7:$L$108,5,FALSE))=TRUE,VLOOKUP(C93,FSGT3_Inscr!$F$7:$K$103,5,FALSE),(VLOOKUP(C93,FSGT2_Inscr!$F$7:$L$108,5,FALSE)))</f>
        <v>0</v>
      </c>
      <c r="H93" s="106">
        <f>IF(ISERROR(VLOOKUP(C93,FSGT2_Inscr!$F$7:$L$108,6,FALSE))=TRUE,VLOOKUP(C93,FSGT3_Inscr!$F$7:$K$103,6,FALSE),(VLOOKUP(C93,FSGT2_Inscr!$F$7:$L$108,6,FALSE)))</f>
        <v>0</v>
      </c>
      <c r="I93" s="196"/>
      <c r="J93" s="159">
        <f t="shared" si="26"/>
        <v>0</v>
      </c>
      <c r="K93" s="109">
        <f>SUM($J$8:J93)*J93</f>
        <v>0</v>
      </c>
      <c r="L93" s="160">
        <f t="shared" si="27"/>
        <v>0</v>
      </c>
      <c r="M93" s="201" t="str">
        <f t="shared" si="28"/>
        <v/>
      </c>
      <c r="N93" s="217" t="b">
        <f t="shared" si="29"/>
        <v>0</v>
      </c>
      <c r="O93" s="159">
        <f t="shared" si="30"/>
        <v>0</v>
      </c>
      <c r="P93" s="109">
        <f>SUM($O$8:O93)*O93</f>
        <v>0</v>
      </c>
      <c r="Q93" s="160">
        <f t="shared" si="31"/>
        <v>0</v>
      </c>
      <c r="R93" s="201" t="str">
        <f t="shared" si="32"/>
        <v/>
      </c>
      <c r="S93" s="217" t="b">
        <f t="shared" si="33"/>
        <v>0</v>
      </c>
      <c r="T93" s="159">
        <f t="shared" si="34"/>
        <v>0</v>
      </c>
      <c r="U93" s="109">
        <f>SUM($T$8:T93)*T93</f>
        <v>0</v>
      </c>
      <c r="V93" s="160">
        <f t="shared" si="35"/>
        <v>0</v>
      </c>
      <c r="W93" s="201" t="str">
        <f t="shared" si="36"/>
        <v/>
      </c>
      <c r="X93" s="217" t="b">
        <f t="shared" si="37"/>
        <v>0</v>
      </c>
      <c r="Y93" s="141"/>
      <c r="Z93" s="159">
        <f t="shared" si="38"/>
        <v>0</v>
      </c>
      <c r="AA93" s="109">
        <f>SUM($Z$8:Z93)*Z93</f>
        <v>0</v>
      </c>
      <c r="AB93" s="160">
        <f t="shared" si="39"/>
        <v>0</v>
      </c>
      <c r="AC93" s="201" t="str">
        <f t="shared" si="40"/>
        <v/>
      </c>
      <c r="AD93" s="217" t="b">
        <f t="shared" si="41"/>
        <v>0</v>
      </c>
      <c r="AE93" s="159">
        <f t="shared" si="42"/>
        <v>0</v>
      </c>
      <c r="AF93" s="109">
        <f>SUM($AE$8:AE93)*AE93</f>
        <v>0</v>
      </c>
      <c r="AG93" s="160">
        <f t="shared" si="43"/>
        <v>0</v>
      </c>
      <c r="AH93" s="201" t="str">
        <f t="shared" si="44"/>
        <v/>
      </c>
      <c r="AI93" s="217" t="b">
        <f t="shared" si="45"/>
        <v>0</v>
      </c>
      <c r="AL93" s="182" t="str">
        <f t="shared" si="47"/>
        <v>0</v>
      </c>
      <c r="AM93" s="182">
        <f t="shared" si="46"/>
        <v>0</v>
      </c>
    </row>
    <row r="94" spans="1:39" x14ac:dyDescent="0.25">
      <c r="A94" s="106">
        <v>87</v>
      </c>
      <c r="B94" s="157">
        <f t="shared" si="25"/>
        <v>1</v>
      </c>
      <c r="C94" s="105"/>
      <c r="D94" s="106">
        <f>IF(ISERROR(VLOOKUP(C94,FSGT2_Inscr!$F$7:$L$108,2,FALSE))=TRUE,VLOOKUP(C94,FSGT3_Inscr!$F$7:$K$103,2,FALSE),(VLOOKUP(C94,FSGT2_Inscr!$F$7:$L$108,2,FALSE)))</f>
        <v>0</v>
      </c>
      <c r="E94" s="106">
        <f>IF(ISERROR(VLOOKUP(C94,FSGT2_Inscr!$F$7:$L$108,3,FALSE))=TRUE,VLOOKUP(C94,FSGT3_Inscr!$F$7:$K$103,3,FALSE),(VLOOKUP(C94,FSGT2_Inscr!$F$7:$L$108,3,FALSE)))</f>
        <v>0</v>
      </c>
      <c r="F94" s="106">
        <f>IF(ISERROR(VLOOKUP(C94,FSGT2_Inscr!$F$7:$L$108,4,FALSE))=TRUE,VLOOKUP(C94,FSGT3_Inscr!$F$7:$K$103,4,FALSE),(VLOOKUP(C94,FSGT2_Inscr!$F$7:$L$108,4,FALSE)))</f>
        <v>0</v>
      </c>
      <c r="G94" s="106">
        <f>IF(ISERROR(VLOOKUP(C94,FSGT2_Inscr!$F$7:$L$108,5,FALSE))=TRUE,VLOOKUP(C94,FSGT3_Inscr!$F$7:$K$103,5,FALSE),(VLOOKUP(C94,FSGT2_Inscr!$F$7:$L$108,5,FALSE)))</f>
        <v>0</v>
      </c>
      <c r="H94" s="106">
        <f>IF(ISERROR(VLOOKUP(C94,FSGT2_Inscr!$F$7:$L$108,6,FALSE))=TRUE,VLOOKUP(C94,FSGT3_Inscr!$F$7:$K$103,6,FALSE),(VLOOKUP(C94,FSGT2_Inscr!$F$7:$L$108,6,FALSE)))</f>
        <v>0</v>
      </c>
      <c r="I94" s="196"/>
      <c r="J94" s="159">
        <f t="shared" si="26"/>
        <v>0</v>
      </c>
      <c r="K94" s="109">
        <f>SUM($J$8:J94)*J94</f>
        <v>0</v>
      </c>
      <c r="L94" s="160">
        <f t="shared" si="27"/>
        <v>0</v>
      </c>
      <c r="M94" s="201" t="str">
        <f t="shared" si="28"/>
        <v/>
      </c>
      <c r="N94" s="217" t="b">
        <f t="shared" si="29"/>
        <v>0</v>
      </c>
      <c r="O94" s="159">
        <f t="shared" si="30"/>
        <v>0</v>
      </c>
      <c r="P94" s="109">
        <f>SUM($O$8:O94)*O94</f>
        <v>0</v>
      </c>
      <c r="Q94" s="160">
        <f t="shared" si="31"/>
        <v>0</v>
      </c>
      <c r="R94" s="201" t="str">
        <f t="shared" si="32"/>
        <v/>
      </c>
      <c r="S94" s="217" t="b">
        <f t="shared" si="33"/>
        <v>0</v>
      </c>
      <c r="T94" s="159">
        <f t="shared" si="34"/>
        <v>0</v>
      </c>
      <c r="U94" s="109">
        <f>SUM($T$8:T94)*T94</f>
        <v>0</v>
      </c>
      <c r="V94" s="160">
        <f t="shared" si="35"/>
        <v>0</v>
      </c>
      <c r="W94" s="201" t="str">
        <f t="shared" si="36"/>
        <v/>
      </c>
      <c r="X94" s="217" t="b">
        <f t="shared" si="37"/>
        <v>0</v>
      </c>
      <c r="Y94" s="141"/>
      <c r="Z94" s="159">
        <f t="shared" si="38"/>
        <v>0</v>
      </c>
      <c r="AA94" s="109">
        <f>SUM($Z$8:Z94)*Z94</f>
        <v>0</v>
      </c>
      <c r="AB94" s="160">
        <f t="shared" si="39"/>
        <v>0</v>
      </c>
      <c r="AC94" s="201" t="str">
        <f t="shared" si="40"/>
        <v/>
      </c>
      <c r="AD94" s="217" t="b">
        <f t="shared" si="41"/>
        <v>0</v>
      </c>
      <c r="AE94" s="159">
        <f t="shared" si="42"/>
        <v>0</v>
      </c>
      <c r="AF94" s="109">
        <f>SUM($AE$8:AE94)*AE94</f>
        <v>0</v>
      </c>
      <c r="AG94" s="160">
        <f t="shared" si="43"/>
        <v>0</v>
      </c>
      <c r="AH94" s="201" t="str">
        <f t="shared" si="44"/>
        <v/>
      </c>
      <c r="AI94" s="217" t="b">
        <f t="shared" si="45"/>
        <v>0</v>
      </c>
      <c r="AL94" s="182" t="str">
        <f t="shared" si="47"/>
        <v>0</v>
      </c>
      <c r="AM94" s="182">
        <f t="shared" si="46"/>
        <v>0</v>
      </c>
    </row>
    <row r="95" spans="1:39" x14ac:dyDescent="0.25">
      <c r="A95" s="106">
        <v>88</v>
      </c>
      <c r="B95" s="157">
        <f t="shared" si="25"/>
        <v>1</v>
      </c>
      <c r="C95" s="105"/>
      <c r="D95" s="106">
        <f>IF(ISERROR(VLOOKUP(C95,FSGT2_Inscr!$F$7:$L$108,2,FALSE))=TRUE,VLOOKUP(C95,FSGT3_Inscr!$F$7:$K$103,2,FALSE),(VLOOKUP(C95,FSGT2_Inscr!$F$7:$L$108,2,FALSE)))</f>
        <v>0</v>
      </c>
      <c r="E95" s="106">
        <f>IF(ISERROR(VLOOKUP(C95,FSGT2_Inscr!$F$7:$L$108,3,FALSE))=TRUE,VLOOKUP(C95,FSGT3_Inscr!$F$7:$K$103,3,FALSE),(VLOOKUP(C95,FSGT2_Inscr!$F$7:$L$108,3,FALSE)))</f>
        <v>0</v>
      </c>
      <c r="F95" s="106">
        <f>IF(ISERROR(VLOOKUP(C95,FSGT2_Inscr!$F$7:$L$108,4,FALSE))=TRUE,VLOOKUP(C95,FSGT3_Inscr!$F$7:$K$103,4,FALSE),(VLOOKUP(C95,FSGT2_Inscr!$F$7:$L$108,4,FALSE)))</f>
        <v>0</v>
      </c>
      <c r="G95" s="106">
        <f>IF(ISERROR(VLOOKUP(C95,FSGT2_Inscr!$F$7:$L$108,5,FALSE))=TRUE,VLOOKUP(C95,FSGT3_Inscr!$F$7:$K$103,5,FALSE),(VLOOKUP(C95,FSGT2_Inscr!$F$7:$L$108,5,FALSE)))</f>
        <v>0</v>
      </c>
      <c r="H95" s="106">
        <f>IF(ISERROR(VLOOKUP(C95,FSGT2_Inscr!$F$7:$L$108,6,FALSE))=TRUE,VLOOKUP(C95,FSGT3_Inscr!$F$7:$K$103,6,FALSE),(VLOOKUP(C95,FSGT2_Inscr!$F$7:$L$108,6,FALSE)))</f>
        <v>0</v>
      </c>
      <c r="I95" s="196"/>
      <c r="J95" s="159">
        <f t="shared" si="26"/>
        <v>0</v>
      </c>
      <c r="K95" s="109">
        <f>SUM($J$8:J95)*J95</f>
        <v>0</v>
      </c>
      <c r="L95" s="160">
        <f t="shared" si="27"/>
        <v>0</v>
      </c>
      <c r="M95" s="201" t="str">
        <f t="shared" si="28"/>
        <v/>
      </c>
      <c r="N95" s="217" t="b">
        <f t="shared" si="29"/>
        <v>0</v>
      </c>
      <c r="O95" s="159">
        <f t="shared" si="30"/>
        <v>0</v>
      </c>
      <c r="P95" s="109">
        <f>SUM($O$8:O95)*O95</f>
        <v>0</v>
      </c>
      <c r="Q95" s="160">
        <f t="shared" si="31"/>
        <v>0</v>
      </c>
      <c r="R95" s="201" t="str">
        <f t="shared" si="32"/>
        <v/>
      </c>
      <c r="S95" s="217" t="b">
        <f t="shared" si="33"/>
        <v>0</v>
      </c>
      <c r="T95" s="159">
        <f t="shared" si="34"/>
        <v>0</v>
      </c>
      <c r="U95" s="109">
        <f>SUM($T$8:T95)*T95</f>
        <v>0</v>
      </c>
      <c r="V95" s="160">
        <f t="shared" si="35"/>
        <v>0</v>
      </c>
      <c r="W95" s="201" t="str">
        <f t="shared" si="36"/>
        <v/>
      </c>
      <c r="X95" s="217" t="b">
        <f t="shared" si="37"/>
        <v>0</v>
      </c>
      <c r="Y95" s="141"/>
      <c r="Z95" s="159">
        <f t="shared" si="38"/>
        <v>0</v>
      </c>
      <c r="AA95" s="109">
        <f>SUM($Z$8:Z95)*Z95</f>
        <v>0</v>
      </c>
      <c r="AB95" s="160">
        <f t="shared" si="39"/>
        <v>0</v>
      </c>
      <c r="AC95" s="201" t="str">
        <f t="shared" si="40"/>
        <v/>
      </c>
      <c r="AD95" s="217" t="b">
        <f t="shared" si="41"/>
        <v>0</v>
      </c>
      <c r="AE95" s="159">
        <f t="shared" si="42"/>
        <v>0</v>
      </c>
      <c r="AF95" s="109">
        <f>SUM($AE$8:AE95)*AE95</f>
        <v>0</v>
      </c>
      <c r="AG95" s="160">
        <f t="shared" si="43"/>
        <v>0</v>
      </c>
      <c r="AH95" s="201" t="str">
        <f t="shared" si="44"/>
        <v/>
      </c>
      <c r="AI95" s="217" t="b">
        <f t="shared" si="45"/>
        <v>0</v>
      </c>
      <c r="AL95" s="182" t="str">
        <f t="shared" si="47"/>
        <v>0</v>
      </c>
      <c r="AM95" s="182">
        <f t="shared" si="46"/>
        <v>0</v>
      </c>
    </row>
    <row r="96" spans="1:39" x14ac:dyDescent="0.25">
      <c r="A96" s="106">
        <v>89</v>
      </c>
      <c r="B96" s="157">
        <f t="shared" si="25"/>
        <v>1</v>
      </c>
      <c r="C96" s="105"/>
      <c r="D96" s="106">
        <f>IF(ISERROR(VLOOKUP(C96,FSGT2_Inscr!$F$7:$L$108,2,FALSE))=TRUE,VLOOKUP(C96,FSGT3_Inscr!$F$7:$K$103,2,FALSE),(VLOOKUP(C96,FSGT2_Inscr!$F$7:$L$108,2,FALSE)))</f>
        <v>0</v>
      </c>
      <c r="E96" s="106">
        <f>IF(ISERROR(VLOOKUP(C96,FSGT2_Inscr!$F$7:$L$108,3,FALSE))=TRUE,VLOOKUP(C96,FSGT3_Inscr!$F$7:$K$103,3,FALSE),(VLOOKUP(C96,FSGT2_Inscr!$F$7:$L$108,3,FALSE)))</f>
        <v>0</v>
      </c>
      <c r="F96" s="106">
        <f>IF(ISERROR(VLOOKUP(C96,FSGT2_Inscr!$F$7:$L$108,4,FALSE))=TRUE,VLOOKUP(C96,FSGT3_Inscr!$F$7:$K$103,4,FALSE),(VLOOKUP(C96,FSGT2_Inscr!$F$7:$L$108,4,FALSE)))</f>
        <v>0</v>
      </c>
      <c r="G96" s="106">
        <f>IF(ISERROR(VLOOKUP(C96,FSGT2_Inscr!$F$7:$L$108,5,FALSE))=TRUE,VLOOKUP(C96,FSGT3_Inscr!$F$7:$K$103,5,FALSE),(VLOOKUP(C96,FSGT2_Inscr!$F$7:$L$108,5,FALSE)))</f>
        <v>0</v>
      </c>
      <c r="H96" s="106">
        <f>IF(ISERROR(VLOOKUP(C96,FSGT2_Inscr!$F$7:$L$108,6,FALSE))=TRUE,VLOOKUP(C96,FSGT3_Inscr!$F$7:$K$103,6,FALSE),(VLOOKUP(C96,FSGT2_Inscr!$F$7:$L$108,6,FALSE)))</f>
        <v>0</v>
      </c>
      <c r="I96" s="196"/>
      <c r="J96" s="159">
        <f t="shared" si="26"/>
        <v>0</v>
      </c>
      <c r="K96" s="109">
        <f>SUM($J$8:J96)*J96</f>
        <v>0</v>
      </c>
      <c r="L96" s="160">
        <f t="shared" si="27"/>
        <v>0</v>
      </c>
      <c r="M96" s="201" t="str">
        <f t="shared" si="28"/>
        <v/>
      </c>
      <c r="N96" s="217" t="b">
        <f t="shared" si="29"/>
        <v>0</v>
      </c>
      <c r="O96" s="159">
        <f t="shared" si="30"/>
        <v>0</v>
      </c>
      <c r="P96" s="109">
        <f>SUM($O$8:O96)*O96</f>
        <v>0</v>
      </c>
      <c r="Q96" s="160">
        <f t="shared" si="31"/>
        <v>0</v>
      </c>
      <c r="R96" s="201" t="str">
        <f t="shared" si="32"/>
        <v/>
      </c>
      <c r="S96" s="217" t="b">
        <f t="shared" si="33"/>
        <v>0</v>
      </c>
      <c r="T96" s="159">
        <f t="shared" si="34"/>
        <v>0</v>
      </c>
      <c r="U96" s="109">
        <f>SUM($T$8:T96)*T96</f>
        <v>0</v>
      </c>
      <c r="V96" s="160">
        <f t="shared" si="35"/>
        <v>0</v>
      </c>
      <c r="W96" s="201" t="str">
        <f t="shared" si="36"/>
        <v/>
      </c>
      <c r="X96" s="217" t="b">
        <f t="shared" si="37"/>
        <v>0</v>
      </c>
      <c r="Y96" s="141"/>
      <c r="Z96" s="159">
        <f t="shared" si="38"/>
        <v>0</v>
      </c>
      <c r="AA96" s="109">
        <f>SUM($Z$8:Z96)*Z96</f>
        <v>0</v>
      </c>
      <c r="AB96" s="160">
        <f t="shared" si="39"/>
        <v>0</v>
      </c>
      <c r="AC96" s="201" t="str">
        <f t="shared" si="40"/>
        <v/>
      </c>
      <c r="AD96" s="217" t="b">
        <f t="shared" si="41"/>
        <v>0</v>
      </c>
      <c r="AE96" s="159">
        <f t="shared" si="42"/>
        <v>0</v>
      </c>
      <c r="AF96" s="109">
        <f>SUM($AE$8:AE96)*AE96</f>
        <v>0</v>
      </c>
      <c r="AG96" s="160">
        <f t="shared" si="43"/>
        <v>0</v>
      </c>
      <c r="AH96" s="201" t="str">
        <f t="shared" si="44"/>
        <v/>
      </c>
      <c r="AI96" s="217" t="b">
        <f t="shared" si="45"/>
        <v>0</v>
      </c>
      <c r="AL96" s="182" t="str">
        <f t="shared" si="47"/>
        <v>0</v>
      </c>
      <c r="AM96" s="182">
        <f t="shared" si="46"/>
        <v>0</v>
      </c>
    </row>
    <row r="97" spans="1:39" x14ac:dyDescent="0.25">
      <c r="A97" s="106">
        <v>90</v>
      </c>
      <c r="B97" s="157">
        <f t="shared" si="25"/>
        <v>1</v>
      </c>
      <c r="C97" s="105"/>
      <c r="D97" s="106">
        <f>IF(ISERROR(VLOOKUP(C97,FSGT2_Inscr!$F$7:$L$108,2,FALSE))=TRUE,VLOOKUP(C97,FSGT3_Inscr!$F$7:$K$103,2,FALSE),(VLOOKUP(C97,FSGT2_Inscr!$F$7:$L$108,2,FALSE)))</f>
        <v>0</v>
      </c>
      <c r="E97" s="106">
        <f>IF(ISERROR(VLOOKUP(C97,FSGT2_Inscr!$F$7:$L$108,3,FALSE))=TRUE,VLOOKUP(C97,FSGT3_Inscr!$F$7:$K$103,3,FALSE),(VLOOKUP(C97,FSGT2_Inscr!$F$7:$L$108,3,FALSE)))</f>
        <v>0</v>
      </c>
      <c r="F97" s="106">
        <f>IF(ISERROR(VLOOKUP(C97,FSGT2_Inscr!$F$7:$L$108,4,FALSE))=TRUE,VLOOKUP(C97,FSGT3_Inscr!$F$7:$K$103,4,FALSE),(VLOOKUP(C97,FSGT2_Inscr!$F$7:$L$108,4,FALSE)))</f>
        <v>0</v>
      </c>
      <c r="G97" s="106">
        <f>IF(ISERROR(VLOOKUP(C97,FSGT2_Inscr!$F$7:$L$108,5,FALSE))=TRUE,VLOOKUP(C97,FSGT3_Inscr!$F$7:$K$103,5,FALSE),(VLOOKUP(C97,FSGT2_Inscr!$F$7:$L$108,5,FALSE)))</f>
        <v>0</v>
      </c>
      <c r="H97" s="106">
        <f>IF(ISERROR(VLOOKUP(C97,FSGT2_Inscr!$F$7:$L$108,6,FALSE))=TRUE,VLOOKUP(C97,FSGT3_Inscr!$F$7:$K$103,6,FALSE),(VLOOKUP(C97,FSGT2_Inscr!$F$7:$L$108,6,FALSE)))</f>
        <v>0</v>
      </c>
      <c r="I97" s="196"/>
      <c r="J97" s="159">
        <f t="shared" si="26"/>
        <v>0</v>
      </c>
      <c r="K97" s="109">
        <f>SUM($J$8:J97)*J97</f>
        <v>0</v>
      </c>
      <c r="L97" s="160">
        <f t="shared" si="27"/>
        <v>0</v>
      </c>
      <c r="M97" s="201" t="str">
        <f t="shared" si="28"/>
        <v/>
      </c>
      <c r="N97" s="217" t="b">
        <f t="shared" si="29"/>
        <v>0</v>
      </c>
      <c r="O97" s="159">
        <f t="shared" si="30"/>
        <v>0</v>
      </c>
      <c r="P97" s="109">
        <f>SUM($O$8:O97)*O97</f>
        <v>0</v>
      </c>
      <c r="Q97" s="160">
        <f t="shared" si="31"/>
        <v>0</v>
      </c>
      <c r="R97" s="201" t="str">
        <f t="shared" si="32"/>
        <v/>
      </c>
      <c r="S97" s="217" t="b">
        <f t="shared" si="33"/>
        <v>0</v>
      </c>
      <c r="T97" s="159">
        <f t="shared" si="34"/>
        <v>0</v>
      </c>
      <c r="U97" s="109">
        <f>SUM($T$8:T97)*T97</f>
        <v>0</v>
      </c>
      <c r="V97" s="160">
        <f t="shared" si="35"/>
        <v>0</v>
      </c>
      <c r="W97" s="201" t="str">
        <f t="shared" si="36"/>
        <v/>
      </c>
      <c r="X97" s="217" t="b">
        <f t="shared" si="37"/>
        <v>0</v>
      </c>
      <c r="Y97" s="141"/>
      <c r="Z97" s="159">
        <f t="shared" si="38"/>
        <v>0</v>
      </c>
      <c r="AA97" s="109">
        <f>SUM($Z$8:Z97)*Z97</f>
        <v>0</v>
      </c>
      <c r="AB97" s="160">
        <f t="shared" si="39"/>
        <v>0</v>
      </c>
      <c r="AC97" s="201" t="str">
        <f t="shared" si="40"/>
        <v/>
      </c>
      <c r="AD97" s="217" t="b">
        <f t="shared" si="41"/>
        <v>0</v>
      </c>
      <c r="AE97" s="159">
        <f t="shared" si="42"/>
        <v>0</v>
      </c>
      <c r="AF97" s="109">
        <f>SUM($AE$8:AE97)*AE97</f>
        <v>0</v>
      </c>
      <c r="AG97" s="160">
        <f t="shared" si="43"/>
        <v>0</v>
      </c>
      <c r="AH97" s="201" t="str">
        <f t="shared" si="44"/>
        <v/>
      </c>
      <c r="AI97" s="217" t="b">
        <f t="shared" si="45"/>
        <v>0</v>
      </c>
      <c r="AL97" s="182" t="str">
        <f t="shared" si="47"/>
        <v>0</v>
      </c>
      <c r="AM97" s="182">
        <f t="shared" si="46"/>
        <v>0</v>
      </c>
    </row>
    <row r="98" spans="1:39" x14ac:dyDescent="0.25">
      <c r="A98" s="106">
        <v>91</v>
      </c>
      <c r="B98" s="157">
        <f t="shared" si="25"/>
        <v>1</v>
      </c>
      <c r="C98" s="105"/>
      <c r="D98" s="106">
        <f>IF(ISERROR(VLOOKUP(C98,FSGT2_Inscr!$F$7:$L$108,2,FALSE))=TRUE,VLOOKUP(C98,FSGT3_Inscr!$F$7:$K$103,2,FALSE),(VLOOKUP(C98,FSGT2_Inscr!$F$7:$L$108,2,FALSE)))</f>
        <v>0</v>
      </c>
      <c r="E98" s="106">
        <f>IF(ISERROR(VLOOKUP(C98,FSGT2_Inscr!$F$7:$L$108,3,FALSE))=TRUE,VLOOKUP(C98,FSGT3_Inscr!$F$7:$K$103,3,FALSE),(VLOOKUP(C98,FSGT2_Inscr!$F$7:$L$108,3,FALSE)))</f>
        <v>0</v>
      </c>
      <c r="F98" s="106">
        <f>IF(ISERROR(VLOOKUP(C98,FSGT2_Inscr!$F$7:$L$108,4,FALSE))=TRUE,VLOOKUP(C98,FSGT3_Inscr!$F$7:$K$103,4,FALSE),(VLOOKUP(C98,FSGT2_Inscr!$F$7:$L$108,4,FALSE)))</f>
        <v>0</v>
      </c>
      <c r="G98" s="106">
        <f>IF(ISERROR(VLOOKUP(C98,FSGT2_Inscr!$F$7:$L$108,5,FALSE))=TRUE,VLOOKUP(C98,FSGT3_Inscr!$F$7:$K$103,5,FALSE),(VLOOKUP(C98,FSGT2_Inscr!$F$7:$L$108,5,FALSE)))</f>
        <v>0</v>
      </c>
      <c r="H98" s="106">
        <f>IF(ISERROR(VLOOKUP(C98,FSGT2_Inscr!$F$7:$L$108,6,FALSE))=TRUE,VLOOKUP(C98,FSGT3_Inscr!$F$7:$K$103,6,FALSE),(VLOOKUP(C98,FSGT2_Inscr!$F$7:$L$108,6,FALSE)))</f>
        <v>0</v>
      </c>
      <c r="I98" s="196"/>
      <c r="J98" s="159">
        <f t="shared" si="26"/>
        <v>0</v>
      </c>
      <c r="K98" s="109">
        <f>SUM($J$8:J98)*J98</f>
        <v>0</v>
      </c>
      <c r="L98" s="160">
        <f t="shared" si="27"/>
        <v>0</v>
      </c>
      <c r="M98" s="201" t="str">
        <f t="shared" si="28"/>
        <v/>
      </c>
      <c r="N98" s="217" t="b">
        <f t="shared" si="29"/>
        <v>0</v>
      </c>
      <c r="O98" s="159">
        <f t="shared" si="30"/>
        <v>0</v>
      </c>
      <c r="P98" s="109">
        <f>SUM($O$8:O98)*O98</f>
        <v>0</v>
      </c>
      <c r="Q98" s="160">
        <f t="shared" si="31"/>
        <v>0</v>
      </c>
      <c r="R98" s="201" t="str">
        <f t="shared" si="32"/>
        <v/>
      </c>
      <c r="S98" s="217" t="b">
        <f t="shared" si="33"/>
        <v>0</v>
      </c>
      <c r="T98" s="159">
        <f t="shared" si="34"/>
        <v>0</v>
      </c>
      <c r="U98" s="109">
        <f>SUM($T$8:T98)*T98</f>
        <v>0</v>
      </c>
      <c r="V98" s="160">
        <f t="shared" si="35"/>
        <v>0</v>
      </c>
      <c r="W98" s="201" t="str">
        <f t="shared" si="36"/>
        <v/>
      </c>
      <c r="X98" s="217" t="b">
        <f t="shared" si="37"/>
        <v>0</v>
      </c>
      <c r="Y98" s="141"/>
      <c r="Z98" s="159">
        <f t="shared" si="38"/>
        <v>0</v>
      </c>
      <c r="AA98" s="109">
        <f>SUM($Z$8:Z98)*Z98</f>
        <v>0</v>
      </c>
      <c r="AB98" s="160">
        <f t="shared" si="39"/>
        <v>0</v>
      </c>
      <c r="AC98" s="201" t="str">
        <f t="shared" si="40"/>
        <v/>
      </c>
      <c r="AD98" s="217" t="b">
        <f t="shared" si="41"/>
        <v>0</v>
      </c>
      <c r="AE98" s="159">
        <f t="shared" si="42"/>
        <v>0</v>
      </c>
      <c r="AF98" s="109">
        <f>SUM($AE$8:AE98)*AE98</f>
        <v>0</v>
      </c>
      <c r="AG98" s="160">
        <f t="shared" si="43"/>
        <v>0</v>
      </c>
      <c r="AH98" s="201" t="str">
        <f t="shared" si="44"/>
        <v/>
      </c>
      <c r="AI98" s="217" t="b">
        <f t="shared" si="45"/>
        <v>0</v>
      </c>
      <c r="AL98" s="182" t="str">
        <f t="shared" si="47"/>
        <v>0</v>
      </c>
      <c r="AM98" s="182">
        <f t="shared" si="46"/>
        <v>0</v>
      </c>
    </row>
    <row r="99" spans="1:39" x14ac:dyDescent="0.25">
      <c r="A99" s="106">
        <v>92</v>
      </c>
      <c r="B99" s="157">
        <f t="shared" si="25"/>
        <v>1</v>
      </c>
      <c r="C99" s="105"/>
      <c r="D99" s="106">
        <f>IF(ISERROR(VLOOKUP(C99,FSGT2_Inscr!$F$7:$L$108,2,FALSE))=TRUE,VLOOKUP(C99,FSGT3_Inscr!$F$7:$K$103,2,FALSE),(VLOOKUP(C99,FSGT2_Inscr!$F$7:$L$108,2,FALSE)))</f>
        <v>0</v>
      </c>
      <c r="E99" s="106">
        <f>IF(ISERROR(VLOOKUP(C99,FSGT2_Inscr!$F$7:$L$108,3,FALSE))=TRUE,VLOOKUP(C99,FSGT3_Inscr!$F$7:$K$103,3,FALSE),(VLOOKUP(C99,FSGT2_Inscr!$F$7:$L$108,3,FALSE)))</f>
        <v>0</v>
      </c>
      <c r="F99" s="106">
        <f>IF(ISERROR(VLOOKUP(C99,FSGT2_Inscr!$F$7:$L$108,4,FALSE))=TRUE,VLOOKUP(C99,FSGT3_Inscr!$F$7:$K$103,4,FALSE),(VLOOKUP(C99,FSGT2_Inscr!$F$7:$L$108,4,FALSE)))</f>
        <v>0</v>
      </c>
      <c r="G99" s="106">
        <f>IF(ISERROR(VLOOKUP(C99,FSGT2_Inscr!$F$7:$L$108,5,FALSE))=TRUE,VLOOKUP(C99,FSGT3_Inscr!$F$7:$K$103,5,FALSE),(VLOOKUP(C99,FSGT2_Inscr!$F$7:$L$108,5,FALSE)))</f>
        <v>0</v>
      </c>
      <c r="H99" s="106">
        <f>IF(ISERROR(VLOOKUP(C99,FSGT2_Inscr!$F$7:$L$108,6,FALSE))=TRUE,VLOOKUP(C99,FSGT3_Inscr!$F$7:$K$103,6,FALSE),(VLOOKUP(C99,FSGT2_Inscr!$F$7:$L$108,6,FALSE)))</f>
        <v>0</v>
      </c>
      <c r="I99" s="196"/>
      <c r="J99" s="159">
        <f t="shared" si="26"/>
        <v>0</v>
      </c>
      <c r="K99" s="109">
        <f>SUM($J$8:J99)*J99</f>
        <v>0</v>
      </c>
      <c r="L99" s="160">
        <f t="shared" si="27"/>
        <v>0</v>
      </c>
      <c r="M99" s="201" t="str">
        <f t="shared" si="28"/>
        <v/>
      </c>
      <c r="N99" s="217" t="b">
        <f t="shared" si="29"/>
        <v>0</v>
      </c>
      <c r="O99" s="159">
        <f t="shared" si="30"/>
        <v>0</v>
      </c>
      <c r="P99" s="109">
        <f>SUM($O$8:O99)*O99</f>
        <v>0</v>
      </c>
      <c r="Q99" s="160">
        <f t="shared" si="31"/>
        <v>0</v>
      </c>
      <c r="R99" s="201" t="str">
        <f t="shared" si="32"/>
        <v/>
      </c>
      <c r="S99" s="217" t="b">
        <f t="shared" si="33"/>
        <v>0</v>
      </c>
      <c r="T99" s="159">
        <f t="shared" si="34"/>
        <v>0</v>
      </c>
      <c r="U99" s="109">
        <f>SUM($T$8:T99)*T99</f>
        <v>0</v>
      </c>
      <c r="V99" s="160">
        <f t="shared" si="35"/>
        <v>0</v>
      </c>
      <c r="W99" s="201" t="str">
        <f t="shared" si="36"/>
        <v/>
      </c>
      <c r="X99" s="217" t="b">
        <f t="shared" si="37"/>
        <v>0</v>
      </c>
      <c r="Y99" s="141"/>
      <c r="Z99" s="159">
        <f t="shared" si="38"/>
        <v>0</v>
      </c>
      <c r="AA99" s="109">
        <f>SUM($Z$8:Z99)*Z99</f>
        <v>0</v>
      </c>
      <c r="AB99" s="160">
        <f t="shared" si="39"/>
        <v>0</v>
      </c>
      <c r="AC99" s="201" t="str">
        <f t="shared" si="40"/>
        <v/>
      </c>
      <c r="AD99" s="217" t="b">
        <f t="shared" si="41"/>
        <v>0</v>
      </c>
      <c r="AE99" s="159">
        <f t="shared" si="42"/>
        <v>0</v>
      </c>
      <c r="AF99" s="109">
        <f>SUM($AE$8:AE99)*AE99</f>
        <v>0</v>
      </c>
      <c r="AG99" s="160">
        <f t="shared" si="43"/>
        <v>0</v>
      </c>
      <c r="AH99" s="201" t="str">
        <f t="shared" si="44"/>
        <v/>
      </c>
      <c r="AI99" s="217" t="b">
        <f t="shared" si="45"/>
        <v>0</v>
      </c>
      <c r="AL99" s="182" t="str">
        <f t="shared" si="47"/>
        <v>0</v>
      </c>
      <c r="AM99" s="182">
        <f t="shared" si="46"/>
        <v>0</v>
      </c>
    </row>
    <row r="100" spans="1:39" x14ac:dyDescent="0.25">
      <c r="A100" s="106">
        <v>93</v>
      </c>
      <c r="B100" s="157">
        <f t="shared" si="25"/>
        <v>1</v>
      </c>
      <c r="C100" s="105"/>
      <c r="D100" s="106">
        <f>IF(ISERROR(VLOOKUP(C100,FSGT2_Inscr!$F$7:$L$108,2,FALSE))=TRUE,VLOOKUP(C100,FSGT3_Inscr!$F$7:$K$103,2,FALSE),(VLOOKUP(C100,FSGT2_Inscr!$F$7:$L$108,2,FALSE)))</f>
        <v>0</v>
      </c>
      <c r="E100" s="106">
        <f>IF(ISERROR(VLOOKUP(C100,FSGT2_Inscr!$F$7:$L$108,3,FALSE))=TRUE,VLOOKUP(C100,FSGT3_Inscr!$F$7:$K$103,3,FALSE),(VLOOKUP(C100,FSGT2_Inscr!$F$7:$L$108,3,FALSE)))</f>
        <v>0</v>
      </c>
      <c r="F100" s="106">
        <f>IF(ISERROR(VLOOKUP(C100,FSGT2_Inscr!$F$7:$L$108,4,FALSE))=TRUE,VLOOKUP(C100,FSGT3_Inscr!$F$7:$K$103,4,FALSE),(VLOOKUP(C100,FSGT2_Inscr!$F$7:$L$108,4,FALSE)))</f>
        <v>0</v>
      </c>
      <c r="G100" s="106">
        <f>IF(ISERROR(VLOOKUP(C100,FSGT2_Inscr!$F$7:$L$108,5,FALSE))=TRUE,VLOOKUP(C100,FSGT3_Inscr!$F$7:$K$103,5,FALSE),(VLOOKUP(C100,FSGT2_Inscr!$F$7:$L$108,5,FALSE)))</f>
        <v>0</v>
      </c>
      <c r="H100" s="106">
        <f>IF(ISERROR(VLOOKUP(C100,FSGT2_Inscr!$F$7:$L$108,6,FALSE))=TRUE,VLOOKUP(C100,FSGT3_Inscr!$F$7:$K$103,6,FALSE),(VLOOKUP(C100,FSGT2_Inscr!$F$7:$L$108,6,FALSE)))</f>
        <v>0</v>
      </c>
      <c r="I100" s="196"/>
      <c r="J100" s="159">
        <f t="shared" si="26"/>
        <v>0</v>
      </c>
      <c r="K100" s="109">
        <f>SUM($J$8:J100)*J100</f>
        <v>0</v>
      </c>
      <c r="L100" s="160">
        <f t="shared" si="27"/>
        <v>0</v>
      </c>
      <c r="M100" s="201" t="str">
        <f t="shared" si="28"/>
        <v/>
      </c>
      <c r="N100" s="217" t="b">
        <f t="shared" si="29"/>
        <v>0</v>
      </c>
      <c r="O100" s="159">
        <f t="shared" si="30"/>
        <v>0</v>
      </c>
      <c r="P100" s="109">
        <f>SUM($O$8:O100)*O100</f>
        <v>0</v>
      </c>
      <c r="Q100" s="160">
        <f t="shared" si="31"/>
        <v>0</v>
      </c>
      <c r="R100" s="201" t="str">
        <f t="shared" si="32"/>
        <v/>
      </c>
      <c r="S100" s="217" t="b">
        <f t="shared" si="33"/>
        <v>0</v>
      </c>
      <c r="T100" s="159">
        <f t="shared" si="34"/>
        <v>0</v>
      </c>
      <c r="U100" s="109">
        <f>SUM($T$8:T100)*T100</f>
        <v>0</v>
      </c>
      <c r="V100" s="160">
        <f t="shared" si="35"/>
        <v>0</v>
      </c>
      <c r="W100" s="201" t="str">
        <f t="shared" si="36"/>
        <v/>
      </c>
      <c r="X100" s="217" t="b">
        <f t="shared" si="37"/>
        <v>0</v>
      </c>
      <c r="Y100" s="141"/>
      <c r="Z100" s="159">
        <f t="shared" si="38"/>
        <v>0</v>
      </c>
      <c r="AA100" s="109">
        <f>SUM($Z$8:Z100)*Z100</f>
        <v>0</v>
      </c>
      <c r="AB100" s="160">
        <f t="shared" si="39"/>
        <v>0</v>
      </c>
      <c r="AC100" s="201" t="str">
        <f t="shared" si="40"/>
        <v/>
      </c>
      <c r="AD100" s="217" t="b">
        <f t="shared" si="41"/>
        <v>0</v>
      </c>
      <c r="AE100" s="159">
        <f t="shared" si="42"/>
        <v>0</v>
      </c>
      <c r="AF100" s="109">
        <f>SUM($AE$8:AE100)*AE100</f>
        <v>0</v>
      </c>
      <c r="AG100" s="160">
        <f t="shared" si="43"/>
        <v>0</v>
      </c>
      <c r="AH100" s="201" t="str">
        <f t="shared" si="44"/>
        <v/>
      </c>
      <c r="AI100" s="217" t="b">
        <f t="shared" si="45"/>
        <v>0</v>
      </c>
      <c r="AL100" s="182" t="str">
        <f t="shared" si="47"/>
        <v>0</v>
      </c>
      <c r="AM100" s="182">
        <f t="shared" si="46"/>
        <v>0</v>
      </c>
    </row>
    <row r="101" spans="1:39" x14ac:dyDescent="0.25">
      <c r="A101" s="106">
        <v>94</v>
      </c>
      <c r="B101" s="157">
        <f t="shared" si="25"/>
        <v>1</v>
      </c>
      <c r="C101" s="105"/>
      <c r="D101" s="106">
        <f>IF(ISERROR(VLOOKUP(C101,FSGT2_Inscr!$F$7:$L$108,2,FALSE))=TRUE,VLOOKUP(C101,FSGT3_Inscr!$F$7:$K$103,2,FALSE),(VLOOKUP(C101,FSGT2_Inscr!$F$7:$L$108,2,FALSE)))</f>
        <v>0</v>
      </c>
      <c r="E101" s="106">
        <f>IF(ISERROR(VLOOKUP(C101,FSGT2_Inscr!$F$7:$L$108,3,FALSE))=TRUE,VLOOKUP(C101,FSGT3_Inscr!$F$7:$K$103,3,FALSE),(VLOOKUP(C101,FSGT2_Inscr!$F$7:$L$108,3,FALSE)))</f>
        <v>0</v>
      </c>
      <c r="F101" s="106">
        <f>IF(ISERROR(VLOOKUP(C101,FSGT2_Inscr!$F$7:$L$108,4,FALSE))=TRUE,VLOOKUP(C101,FSGT3_Inscr!$F$7:$K$103,4,FALSE),(VLOOKUP(C101,FSGT2_Inscr!$F$7:$L$108,4,FALSE)))</f>
        <v>0</v>
      </c>
      <c r="G101" s="106">
        <f>IF(ISERROR(VLOOKUP(C101,FSGT2_Inscr!$F$7:$L$108,5,FALSE))=TRUE,VLOOKUP(C101,FSGT3_Inscr!$F$7:$K$103,5,FALSE),(VLOOKUP(C101,FSGT2_Inscr!$F$7:$L$108,5,FALSE)))</f>
        <v>0</v>
      </c>
      <c r="H101" s="106">
        <f>IF(ISERROR(VLOOKUP(C101,FSGT2_Inscr!$F$7:$L$108,6,FALSE))=TRUE,VLOOKUP(C101,FSGT3_Inscr!$F$7:$K$103,6,FALSE),(VLOOKUP(C101,FSGT2_Inscr!$F$7:$L$108,6,FALSE)))</f>
        <v>0</v>
      </c>
      <c r="I101" s="196"/>
      <c r="J101" s="159">
        <f t="shared" si="26"/>
        <v>0</v>
      </c>
      <c r="K101" s="109">
        <f>SUM($J$8:J101)*J101</f>
        <v>0</v>
      </c>
      <c r="L101" s="160">
        <f t="shared" si="27"/>
        <v>0</v>
      </c>
      <c r="M101" s="201" t="str">
        <f t="shared" si="28"/>
        <v/>
      </c>
      <c r="N101" s="217" t="b">
        <f t="shared" si="29"/>
        <v>0</v>
      </c>
      <c r="O101" s="159">
        <f t="shared" si="30"/>
        <v>0</v>
      </c>
      <c r="P101" s="109">
        <f>SUM($O$8:O101)*O101</f>
        <v>0</v>
      </c>
      <c r="Q101" s="160">
        <f t="shared" si="31"/>
        <v>0</v>
      </c>
      <c r="R101" s="201" t="str">
        <f t="shared" si="32"/>
        <v/>
      </c>
      <c r="S101" s="217" t="b">
        <f t="shared" si="33"/>
        <v>0</v>
      </c>
      <c r="T101" s="159">
        <f t="shared" si="34"/>
        <v>0</v>
      </c>
      <c r="U101" s="109">
        <f>SUM($T$8:T101)*T101</f>
        <v>0</v>
      </c>
      <c r="V101" s="160">
        <f t="shared" si="35"/>
        <v>0</v>
      </c>
      <c r="W101" s="201" t="str">
        <f t="shared" si="36"/>
        <v/>
      </c>
      <c r="X101" s="217" t="b">
        <f t="shared" si="37"/>
        <v>0</v>
      </c>
      <c r="Y101" s="141"/>
      <c r="Z101" s="159">
        <f t="shared" si="38"/>
        <v>0</v>
      </c>
      <c r="AA101" s="109">
        <f>SUM($Z$8:Z101)*Z101</f>
        <v>0</v>
      </c>
      <c r="AB101" s="160">
        <f t="shared" si="39"/>
        <v>0</v>
      </c>
      <c r="AC101" s="201" t="str">
        <f t="shared" si="40"/>
        <v/>
      </c>
      <c r="AD101" s="217" t="b">
        <f t="shared" si="41"/>
        <v>0</v>
      </c>
      <c r="AE101" s="159">
        <f t="shared" si="42"/>
        <v>0</v>
      </c>
      <c r="AF101" s="109">
        <f>SUM($AE$8:AE101)*AE101</f>
        <v>0</v>
      </c>
      <c r="AG101" s="160">
        <f t="shared" si="43"/>
        <v>0</v>
      </c>
      <c r="AH101" s="201" t="str">
        <f t="shared" si="44"/>
        <v/>
      </c>
      <c r="AI101" s="217" t="b">
        <f t="shared" si="45"/>
        <v>0</v>
      </c>
      <c r="AL101" s="182" t="str">
        <f t="shared" si="47"/>
        <v>0</v>
      </c>
      <c r="AM101" s="182">
        <f t="shared" si="46"/>
        <v>0</v>
      </c>
    </row>
    <row r="102" spans="1:39" x14ac:dyDescent="0.25">
      <c r="A102" s="106">
        <v>95</v>
      </c>
      <c r="B102" s="157">
        <f t="shared" si="25"/>
        <v>1</v>
      </c>
      <c r="C102" s="105"/>
      <c r="D102" s="106">
        <f>IF(ISERROR(VLOOKUP(C102,FSGT2_Inscr!$F$7:$L$108,2,FALSE))=TRUE,VLOOKUP(C102,FSGT3_Inscr!$F$7:$K$103,2,FALSE),(VLOOKUP(C102,FSGT2_Inscr!$F$7:$L$108,2,FALSE)))</f>
        <v>0</v>
      </c>
      <c r="E102" s="106">
        <f>IF(ISERROR(VLOOKUP(C102,FSGT2_Inscr!$F$7:$L$108,3,FALSE))=TRUE,VLOOKUP(C102,FSGT3_Inscr!$F$7:$K$103,3,FALSE),(VLOOKUP(C102,FSGT2_Inscr!$F$7:$L$108,3,FALSE)))</f>
        <v>0</v>
      </c>
      <c r="F102" s="106">
        <f>IF(ISERROR(VLOOKUP(C102,FSGT2_Inscr!$F$7:$L$108,4,FALSE))=TRUE,VLOOKUP(C102,FSGT3_Inscr!$F$7:$K$103,4,FALSE),(VLOOKUP(C102,FSGT2_Inscr!$F$7:$L$108,4,FALSE)))</f>
        <v>0</v>
      </c>
      <c r="G102" s="106">
        <f>IF(ISERROR(VLOOKUP(C102,FSGT2_Inscr!$F$7:$L$108,5,FALSE))=TRUE,VLOOKUP(C102,FSGT3_Inscr!$F$7:$K$103,5,FALSE),(VLOOKUP(C102,FSGT2_Inscr!$F$7:$L$108,5,FALSE)))</f>
        <v>0</v>
      </c>
      <c r="H102" s="106">
        <f>IF(ISERROR(VLOOKUP(C102,FSGT2_Inscr!$F$7:$L$108,6,FALSE))=TRUE,VLOOKUP(C102,FSGT3_Inscr!$F$7:$K$103,6,FALSE),(VLOOKUP(C102,FSGT2_Inscr!$F$7:$L$108,6,FALSE)))</f>
        <v>0</v>
      </c>
      <c r="I102" s="196"/>
      <c r="J102" s="159">
        <f t="shared" si="26"/>
        <v>0</v>
      </c>
      <c r="K102" s="109">
        <f>SUM($J$8:J102)*J102</f>
        <v>0</v>
      </c>
      <c r="L102" s="160">
        <f t="shared" si="27"/>
        <v>0</v>
      </c>
      <c r="M102" s="201" t="str">
        <f t="shared" si="28"/>
        <v/>
      </c>
      <c r="N102" s="217" t="b">
        <f t="shared" si="29"/>
        <v>0</v>
      </c>
      <c r="O102" s="159">
        <f t="shared" si="30"/>
        <v>0</v>
      </c>
      <c r="P102" s="109">
        <f>SUM($O$8:O102)*O102</f>
        <v>0</v>
      </c>
      <c r="Q102" s="160">
        <f t="shared" si="31"/>
        <v>0</v>
      </c>
      <c r="R102" s="201" t="str">
        <f t="shared" si="32"/>
        <v/>
      </c>
      <c r="S102" s="217" t="b">
        <f t="shared" si="33"/>
        <v>0</v>
      </c>
      <c r="T102" s="159">
        <f t="shared" si="34"/>
        <v>0</v>
      </c>
      <c r="U102" s="109">
        <f>SUM($T$8:T102)*T102</f>
        <v>0</v>
      </c>
      <c r="V102" s="160">
        <f t="shared" si="35"/>
        <v>0</v>
      </c>
      <c r="W102" s="201" t="str">
        <f t="shared" si="36"/>
        <v/>
      </c>
      <c r="X102" s="217" t="b">
        <f t="shared" si="37"/>
        <v>0</v>
      </c>
      <c r="Y102" s="141"/>
      <c r="Z102" s="159">
        <f t="shared" si="38"/>
        <v>0</v>
      </c>
      <c r="AA102" s="109">
        <f>SUM($Z$8:Z102)*Z102</f>
        <v>0</v>
      </c>
      <c r="AB102" s="160">
        <f t="shared" si="39"/>
        <v>0</v>
      </c>
      <c r="AC102" s="201" t="str">
        <f t="shared" si="40"/>
        <v/>
      </c>
      <c r="AD102" s="217" t="b">
        <f t="shared" si="41"/>
        <v>0</v>
      </c>
      <c r="AE102" s="159">
        <f t="shared" si="42"/>
        <v>0</v>
      </c>
      <c r="AF102" s="109">
        <f>SUM($AE$8:AE102)*AE102</f>
        <v>0</v>
      </c>
      <c r="AG102" s="160">
        <f t="shared" si="43"/>
        <v>0</v>
      </c>
      <c r="AH102" s="201" t="str">
        <f t="shared" si="44"/>
        <v/>
      </c>
      <c r="AI102" s="217" t="b">
        <f t="shared" si="45"/>
        <v>0</v>
      </c>
      <c r="AL102" s="182" t="str">
        <f t="shared" si="47"/>
        <v>0</v>
      </c>
      <c r="AM102" s="182">
        <f t="shared" si="46"/>
        <v>0</v>
      </c>
    </row>
    <row r="103" spans="1:39" x14ac:dyDescent="0.25">
      <c r="A103" s="106">
        <v>96</v>
      </c>
      <c r="B103" s="157">
        <f t="shared" si="25"/>
        <v>1</v>
      </c>
      <c r="C103" s="105"/>
      <c r="D103" s="106">
        <f>IF(ISERROR(VLOOKUP(C103,FSGT2_Inscr!$F$7:$L$108,2,FALSE))=TRUE,VLOOKUP(C103,FSGT3_Inscr!$F$7:$K$103,2,FALSE),(VLOOKUP(C103,FSGT2_Inscr!$F$7:$L$108,2,FALSE)))</f>
        <v>0</v>
      </c>
      <c r="E103" s="106">
        <f>IF(ISERROR(VLOOKUP(C103,FSGT2_Inscr!$F$7:$L$108,3,FALSE))=TRUE,VLOOKUP(C103,FSGT3_Inscr!$F$7:$K$103,3,FALSE),(VLOOKUP(C103,FSGT2_Inscr!$F$7:$L$108,3,FALSE)))</f>
        <v>0</v>
      </c>
      <c r="F103" s="106">
        <f>IF(ISERROR(VLOOKUP(C103,FSGT2_Inscr!$F$7:$L$108,4,FALSE))=TRUE,VLOOKUP(C103,FSGT3_Inscr!$F$7:$K$103,4,FALSE),(VLOOKUP(C103,FSGT2_Inscr!$F$7:$L$108,4,FALSE)))</f>
        <v>0</v>
      </c>
      <c r="G103" s="106">
        <f>IF(ISERROR(VLOOKUP(C103,FSGT2_Inscr!$F$7:$L$108,5,FALSE))=TRUE,VLOOKUP(C103,FSGT3_Inscr!$F$7:$K$103,5,FALSE),(VLOOKUP(C103,FSGT2_Inscr!$F$7:$L$108,5,FALSE)))</f>
        <v>0</v>
      </c>
      <c r="H103" s="106">
        <f>IF(ISERROR(VLOOKUP(C103,FSGT2_Inscr!$F$7:$L$108,6,FALSE))=TRUE,VLOOKUP(C103,FSGT3_Inscr!$F$7:$K$103,6,FALSE),(VLOOKUP(C103,FSGT2_Inscr!$F$7:$L$108,6,FALSE)))</f>
        <v>0</v>
      </c>
      <c r="I103" s="196"/>
      <c r="J103" s="159">
        <f t="shared" si="26"/>
        <v>0</v>
      </c>
      <c r="K103" s="109">
        <f>SUM($J$8:J103)*J103</f>
        <v>0</v>
      </c>
      <c r="L103" s="160">
        <f t="shared" si="27"/>
        <v>0</v>
      </c>
      <c r="M103" s="201" t="str">
        <f t="shared" si="28"/>
        <v/>
      </c>
      <c r="N103" s="217" t="b">
        <f t="shared" si="29"/>
        <v>0</v>
      </c>
      <c r="O103" s="159">
        <f t="shared" si="30"/>
        <v>0</v>
      </c>
      <c r="P103" s="109">
        <f>SUM($O$8:O103)*O103</f>
        <v>0</v>
      </c>
      <c r="Q103" s="160">
        <f t="shared" si="31"/>
        <v>0</v>
      </c>
      <c r="R103" s="201" t="str">
        <f t="shared" si="32"/>
        <v/>
      </c>
      <c r="S103" s="217" t="b">
        <f t="shared" si="33"/>
        <v>0</v>
      </c>
      <c r="T103" s="159">
        <f t="shared" si="34"/>
        <v>0</v>
      </c>
      <c r="U103" s="109">
        <f>SUM($T$8:T103)*T103</f>
        <v>0</v>
      </c>
      <c r="V103" s="160">
        <f t="shared" si="35"/>
        <v>0</v>
      </c>
      <c r="W103" s="201" t="str">
        <f t="shared" si="36"/>
        <v/>
      </c>
      <c r="X103" s="217" t="b">
        <f t="shared" si="37"/>
        <v>0</v>
      </c>
      <c r="Y103" s="141"/>
      <c r="Z103" s="159">
        <f t="shared" si="38"/>
        <v>0</v>
      </c>
      <c r="AA103" s="109">
        <f>SUM($Z$8:Z103)*Z103</f>
        <v>0</v>
      </c>
      <c r="AB103" s="160">
        <f t="shared" si="39"/>
        <v>0</v>
      </c>
      <c r="AC103" s="201" t="str">
        <f t="shared" si="40"/>
        <v/>
      </c>
      <c r="AD103" s="217" t="b">
        <f t="shared" si="41"/>
        <v>0</v>
      </c>
      <c r="AE103" s="159">
        <f t="shared" si="42"/>
        <v>0</v>
      </c>
      <c r="AF103" s="109">
        <f>SUM($AE$8:AE103)*AE103</f>
        <v>0</v>
      </c>
      <c r="AG103" s="160">
        <f t="shared" si="43"/>
        <v>0</v>
      </c>
      <c r="AH103" s="201" t="str">
        <f t="shared" si="44"/>
        <v/>
      </c>
      <c r="AI103" s="217" t="b">
        <f t="shared" si="45"/>
        <v>0</v>
      </c>
      <c r="AL103" s="182" t="str">
        <f t="shared" si="47"/>
        <v>0</v>
      </c>
      <c r="AM103" s="182">
        <f t="shared" si="46"/>
        <v>0</v>
      </c>
    </row>
    <row r="104" spans="1:39" x14ac:dyDescent="0.25">
      <c r="A104" s="106">
        <v>97</v>
      </c>
      <c r="B104" s="157">
        <f t="shared" si="25"/>
        <v>1</v>
      </c>
      <c r="C104" s="105"/>
      <c r="D104" s="106">
        <f>IF(ISERROR(VLOOKUP(C104,FSGT2_Inscr!$F$7:$L$108,2,FALSE))=TRUE,VLOOKUP(C104,FSGT3_Inscr!$F$7:$K$103,2,FALSE),(VLOOKUP(C104,FSGT2_Inscr!$F$7:$L$108,2,FALSE)))</f>
        <v>0</v>
      </c>
      <c r="E104" s="106">
        <f>IF(ISERROR(VLOOKUP(C104,FSGT2_Inscr!$F$7:$L$108,3,FALSE))=TRUE,VLOOKUP(C104,FSGT3_Inscr!$F$7:$K$103,3,FALSE),(VLOOKUP(C104,FSGT2_Inscr!$F$7:$L$108,3,FALSE)))</f>
        <v>0</v>
      </c>
      <c r="F104" s="106">
        <f>IF(ISERROR(VLOOKUP(C104,FSGT2_Inscr!$F$7:$L$108,4,FALSE))=TRUE,VLOOKUP(C104,FSGT3_Inscr!$F$7:$K$103,4,FALSE),(VLOOKUP(C104,FSGT2_Inscr!$F$7:$L$108,4,FALSE)))</f>
        <v>0</v>
      </c>
      <c r="G104" s="106">
        <f>IF(ISERROR(VLOOKUP(C104,FSGT2_Inscr!$F$7:$L$108,5,FALSE))=TRUE,VLOOKUP(C104,FSGT3_Inscr!$F$7:$K$103,5,FALSE),(VLOOKUP(C104,FSGT2_Inscr!$F$7:$L$108,5,FALSE)))</f>
        <v>0</v>
      </c>
      <c r="H104" s="106">
        <f>IF(ISERROR(VLOOKUP(C104,FSGT2_Inscr!$F$7:$L$108,6,FALSE))=TRUE,VLOOKUP(C104,FSGT3_Inscr!$F$7:$K$103,6,FALSE),(VLOOKUP(C104,FSGT2_Inscr!$F$7:$L$108,6,FALSE)))</f>
        <v>0</v>
      </c>
      <c r="I104" s="196"/>
      <c r="J104" s="159">
        <f t="shared" si="26"/>
        <v>0</v>
      </c>
      <c r="K104" s="109">
        <f>SUM($J$8:J104)*J104</f>
        <v>0</v>
      </c>
      <c r="L104" s="160">
        <f t="shared" si="27"/>
        <v>0</v>
      </c>
      <c r="M104" s="201" t="str">
        <f t="shared" si="28"/>
        <v/>
      </c>
      <c r="N104" s="217" t="b">
        <f t="shared" si="29"/>
        <v>0</v>
      </c>
      <c r="O104" s="159">
        <f t="shared" si="30"/>
        <v>0</v>
      </c>
      <c r="P104" s="109">
        <f>SUM($O$8:O104)*O104</f>
        <v>0</v>
      </c>
      <c r="Q104" s="160">
        <f t="shared" si="31"/>
        <v>0</v>
      </c>
      <c r="R104" s="201" t="str">
        <f t="shared" si="32"/>
        <v/>
      </c>
      <c r="S104" s="217" t="b">
        <f t="shared" si="33"/>
        <v>0</v>
      </c>
      <c r="T104" s="159">
        <f t="shared" si="34"/>
        <v>0</v>
      </c>
      <c r="U104" s="109">
        <f>SUM($T$8:T104)*T104</f>
        <v>0</v>
      </c>
      <c r="V104" s="160">
        <f t="shared" si="35"/>
        <v>0</v>
      </c>
      <c r="W104" s="201" t="str">
        <f t="shared" si="36"/>
        <v/>
      </c>
      <c r="X104" s="217" t="b">
        <f t="shared" si="37"/>
        <v>0</v>
      </c>
      <c r="Y104" s="141"/>
      <c r="Z104" s="159">
        <f t="shared" si="38"/>
        <v>0</v>
      </c>
      <c r="AA104" s="109">
        <f>SUM($Z$8:Z104)*Z104</f>
        <v>0</v>
      </c>
      <c r="AB104" s="160">
        <f t="shared" si="39"/>
        <v>0</v>
      </c>
      <c r="AC104" s="201" t="str">
        <f t="shared" si="40"/>
        <v/>
      </c>
      <c r="AD104" s="217" t="b">
        <f t="shared" si="41"/>
        <v>0</v>
      </c>
      <c r="AE104" s="159">
        <f t="shared" si="42"/>
        <v>0</v>
      </c>
      <c r="AF104" s="109">
        <f>SUM($AE$8:AE104)*AE104</f>
        <v>0</v>
      </c>
      <c r="AG104" s="160">
        <f t="shared" si="43"/>
        <v>0</v>
      </c>
      <c r="AH104" s="201" t="str">
        <f t="shared" si="44"/>
        <v/>
      </c>
      <c r="AI104" s="217" t="b">
        <f t="shared" si="45"/>
        <v>0</v>
      </c>
      <c r="AL104" s="182" t="str">
        <f t="shared" si="47"/>
        <v>0</v>
      </c>
      <c r="AM104" s="182">
        <f t="shared" si="46"/>
        <v>0</v>
      </c>
    </row>
    <row r="105" spans="1:39" x14ac:dyDescent="0.25">
      <c r="A105" s="106">
        <v>98</v>
      </c>
      <c r="B105" s="157">
        <f t="shared" si="25"/>
        <v>1</v>
      </c>
      <c r="C105" s="105"/>
      <c r="D105" s="106">
        <f>IF(ISERROR(VLOOKUP(C105,FSGT2_Inscr!$F$7:$L$108,2,FALSE))=TRUE,VLOOKUP(C105,FSGT3_Inscr!$F$7:$K$103,2,FALSE),(VLOOKUP(C105,FSGT2_Inscr!$F$7:$L$108,2,FALSE)))</f>
        <v>0</v>
      </c>
      <c r="E105" s="106">
        <f>IF(ISERROR(VLOOKUP(C105,FSGT2_Inscr!$F$7:$L$108,3,FALSE))=TRUE,VLOOKUP(C105,FSGT3_Inscr!$F$7:$K$103,3,FALSE),(VLOOKUP(C105,FSGT2_Inscr!$F$7:$L$108,3,FALSE)))</f>
        <v>0</v>
      </c>
      <c r="F105" s="106">
        <f>IF(ISERROR(VLOOKUP(C105,FSGT2_Inscr!$F$7:$L$108,4,FALSE))=TRUE,VLOOKUP(C105,FSGT3_Inscr!$F$7:$K$103,4,FALSE),(VLOOKUP(C105,FSGT2_Inscr!$F$7:$L$108,4,FALSE)))</f>
        <v>0</v>
      </c>
      <c r="G105" s="106">
        <f>IF(ISERROR(VLOOKUP(C105,FSGT2_Inscr!$F$7:$L$108,5,FALSE))=TRUE,VLOOKUP(C105,FSGT3_Inscr!$F$7:$K$103,5,FALSE),(VLOOKUP(C105,FSGT2_Inscr!$F$7:$L$108,5,FALSE)))</f>
        <v>0</v>
      </c>
      <c r="H105" s="106">
        <f>IF(ISERROR(VLOOKUP(C105,FSGT2_Inscr!$F$7:$L$108,6,FALSE))=TRUE,VLOOKUP(C105,FSGT3_Inscr!$F$7:$K$103,6,FALSE),(VLOOKUP(C105,FSGT2_Inscr!$F$7:$L$108,6,FALSE)))</f>
        <v>0</v>
      </c>
      <c r="I105" s="196"/>
      <c r="J105" s="159">
        <f t="shared" si="26"/>
        <v>0</v>
      </c>
      <c r="K105" s="109">
        <f>SUM($J$8:J105)*J105</f>
        <v>0</v>
      </c>
      <c r="L105" s="160">
        <f t="shared" si="27"/>
        <v>0</v>
      </c>
      <c r="M105" s="201" t="str">
        <f t="shared" si="28"/>
        <v/>
      </c>
      <c r="N105" s="217" t="b">
        <f t="shared" si="29"/>
        <v>0</v>
      </c>
      <c r="O105" s="159">
        <f t="shared" si="30"/>
        <v>0</v>
      </c>
      <c r="P105" s="109">
        <f>SUM($O$8:O105)*O105</f>
        <v>0</v>
      </c>
      <c r="Q105" s="160">
        <f t="shared" si="31"/>
        <v>0</v>
      </c>
      <c r="R105" s="201" t="str">
        <f t="shared" si="32"/>
        <v/>
      </c>
      <c r="S105" s="217" t="b">
        <f t="shared" si="33"/>
        <v>0</v>
      </c>
      <c r="T105" s="159">
        <f t="shared" si="34"/>
        <v>0</v>
      </c>
      <c r="U105" s="109">
        <f>SUM($T$8:T105)*T105</f>
        <v>0</v>
      </c>
      <c r="V105" s="160">
        <f t="shared" si="35"/>
        <v>0</v>
      </c>
      <c r="W105" s="201" t="str">
        <f t="shared" si="36"/>
        <v/>
      </c>
      <c r="X105" s="217" t="b">
        <f t="shared" si="37"/>
        <v>0</v>
      </c>
      <c r="Y105" s="141"/>
      <c r="Z105" s="159">
        <f t="shared" si="38"/>
        <v>0</v>
      </c>
      <c r="AA105" s="109">
        <f>SUM($Z$8:Z105)*Z105</f>
        <v>0</v>
      </c>
      <c r="AB105" s="160">
        <f t="shared" si="39"/>
        <v>0</v>
      </c>
      <c r="AC105" s="201" t="str">
        <f t="shared" si="40"/>
        <v/>
      </c>
      <c r="AD105" s="217" t="b">
        <f t="shared" si="41"/>
        <v>0</v>
      </c>
      <c r="AE105" s="159">
        <f t="shared" si="42"/>
        <v>0</v>
      </c>
      <c r="AF105" s="109">
        <f>SUM($AE$8:AE105)*AE105</f>
        <v>0</v>
      </c>
      <c r="AG105" s="160">
        <f t="shared" si="43"/>
        <v>0</v>
      </c>
      <c r="AH105" s="201" t="str">
        <f t="shared" si="44"/>
        <v/>
      </c>
      <c r="AI105" s="217" t="b">
        <f t="shared" si="45"/>
        <v>0</v>
      </c>
      <c r="AL105" s="182" t="str">
        <f t="shared" si="47"/>
        <v>0</v>
      </c>
      <c r="AM105" s="182">
        <f t="shared" si="46"/>
        <v>0</v>
      </c>
    </row>
    <row r="106" spans="1:39" x14ac:dyDescent="0.25">
      <c r="A106" s="106">
        <v>99</v>
      </c>
      <c r="B106" s="157">
        <f t="shared" si="25"/>
        <v>1</v>
      </c>
      <c r="C106" s="105"/>
      <c r="D106" s="106">
        <f>IF(ISERROR(VLOOKUP(C106,FSGT2_Inscr!$F$7:$L$108,2,FALSE))=TRUE,VLOOKUP(C106,FSGT3_Inscr!$F$7:$K$103,2,FALSE),(VLOOKUP(C106,FSGT2_Inscr!$F$7:$L$108,2,FALSE)))</f>
        <v>0</v>
      </c>
      <c r="E106" s="106">
        <f>IF(ISERROR(VLOOKUP(C106,FSGT2_Inscr!$F$7:$L$108,3,FALSE))=TRUE,VLOOKUP(C106,FSGT3_Inscr!$F$7:$K$103,3,FALSE),(VLOOKUP(C106,FSGT2_Inscr!$F$7:$L$108,3,FALSE)))</f>
        <v>0</v>
      </c>
      <c r="F106" s="106">
        <f>IF(ISERROR(VLOOKUP(C106,FSGT2_Inscr!$F$7:$L$108,4,FALSE))=TRUE,VLOOKUP(C106,FSGT3_Inscr!$F$7:$K$103,4,FALSE),(VLOOKUP(C106,FSGT2_Inscr!$F$7:$L$108,4,FALSE)))</f>
        <v>0</v>
      </c>
      <c r="G106" s="106">
        <f>IF(ISERROR(VLOOKUP(C106,FSGT2_Inscr!$F$7:$L$108,5,FALSE))=TRUE,VLOOKUP(C106,FSGT3_Inscr!$F$7:$K$103,5,FALSE),(VLOOKUP(C106,FSGT2_Inscr!$F$7:$L$108,5,FALSE)))</f>
        <v>0</v>
      </c>
      <c r="H106" s="106">
        <f>IF(ISERROR(VLOOKUP(C106,FSGT2_Inscr!$F$7:$L$108,6,FALSE))=TRUE,VLOOKUP(C106,FSGT3_Inscr!$F$7:$K$103,6,FALSE),(VLOOKUP(C106,FSGT2_Inscr!$F$7:$L$108,6,FALSE)))</f>
        <v>0</v>
      </c>
      <c r="I106" s="196"/>
      <c r="J106" s="159">
        <f t="shared" si="26"/>
        <v>0</v>
      </c>
      <c r="K106" s="109">
        <f>SUM($J$8:J106)*J106</f>
        <v>0</v>
      </c>
      <c r="L106" s="160">
        <f t="shared" si="27"/>
        <v>0</v>
      </c>
      <c r="M106" s="201" t="str">
        <f t="shared" si="28"/>
        <v/>
      </c>
      <c r="N106" s="217" t="b">
        <f t="shared" si="29"/>
        <v>0</v>
      </c>
      <c r="O106" s="159">
        <f t="shared" si="30"/>
        <v>0</v>
      </c>
      <c r="P106" s="109">
        <f>SUM($O$8:O106)*O106</f>
        <v>0</v>
      </c>
      <c r="Q106" s="160">
        <f t="shared" si="31"/>
        <v>0</v>
      </c>
      <c r="R106" s="201" t="str">
        <f t="shared" si="32"/>
        <v/>
      </c>
      <c r="S106" s="217" t="b">
        <f t="shared" si="33"/>
        <v>0</v>
      </c>
      <c r="T106" s="159">
        <f t="shared" si="34"/>
        <v>0</v>
      </c>
      <c r="U106" s="109">
        <f>SUM($T$8:T106)*T106</f>
        <v>0</v>
      </c>
      <c r="V106" s="160">
        <f t="shared" si="35"/>
        <v>0</v>
      </c>
      <c r="W106" s="201" t="str">
        <f t="shared" si="36"/>
        <v/>
      </c>
      <c r="X106" s="217" t="b">
        <f t="shared" si="37"/>
        <v>0</v>
      </c>
      <c r="Y106" s="141"/>
      <c r="Z106" s="159">
        <f t="shared" si="38"/>
        <v>0</v>
      </c>
      <c r="AA106" s="109">
        <f>SUM($Z$8:Z106)*Z106</f>
        <v>0</v>
      </c>
      <c r="AB106" s="160">
        <f t="shared" si="39"/>
        <v>0</v>
      </c>
      <c r="AC106" s="201" t="str">
        <f t="shared" si="40"/>
        <v/>
      </c>
      <c r="AD106" s="217" t="b">
        <f t="shared" si="41"/>
        <v>0</v>
      </c>
      <c r="AE106" s="159">
        <f t="shared" si="42"/>
        <v>0</v>
      </c>
      <c r="AF106" s="109">
        <f>SUM($AE$8:AE106)*AE106</f>
        <v>0</v>
      </c>
      <c r="AG106" s="160">
        <f t="shared" si="43"/>
        <v>0</v>
      </c>
      <c r="AH106" s="201" t="str">
        <f t="shared" si="44"/>
        <v/>
      </c>
      <c r="AI106" s="217" t="b">
        <f t="shared" si="45"/>
        <v>0</v>
      </c>
      <c r="AL106" s="182" t="str">
        <f t="shared" si="47"/>
        <v>0</v>
      </c>
      <c r="AM106" s="182">
        <f t="shared" si="46"/>
        <v>0</v>
      </c>
    </row>
    <row r="107" spans="1:39" x14ac:dyDescent="0.25">
      <c r="A107" s="106">
        <v>100</v>
      </c>
      <c r="B107" s="157">
        <f t="shared" si="25"/>
        <v>1</v>
      </c>
      <c r="C107" s="105"/>
      <c r="D107" s="106">
        <f>IF(ISERROR(VLOOKUP(C107,FSGT2_Inscr!$F$7:$L$108,2,FALSE))=TRUE,VLOOKUP(C107,FSGT3_Inscr!$F$7:$K$103,2,FALSE),(VLOOKUP(C107,FSGT2_Inscr!$F$7:$L$108,2,FALSE)))</f>
        <v>0</v>
      </c>
      <c r="E107" s="106">
        <f>IF(ISERROR(VLOOKUP(C107,FSGT2_Inscr!$F$7:$L$108,3,FALSE))=TRUE,VLOOKUP(C107,FSGT3_Inscr!$F$7:$K$103,3,FALSE),(VLOOKUP(C107,FSGT2_Inscr!$F$7:$L$108,3,FALSE)))</f>
        <v>0</v>
      </c>
      <c r="F107" s="106">
        <f>IF(ISERROR(VLOOKUP(C107,FSGT2_Inscr!$F$7:$L$108,4,FALSE))=TRUE,VLOOKUP(C107,FSGT3_Inscr!$F$7:$K$103,4,FALSE),(VLOOKUP(C107,FSGT2_Inscr!$F$7:$L$108,4,FALSE)))</f>
        <v>0</v>
      </c>
      <c r="G107" s="106">
        <f>IF(ISERROR(VLOOKUP(C107,FSGT2_Inscr!$F$7:$L$108,5,FALSE))=TRUE,VLOOKUP(C107,FSGT3_Inscr!$F$7:$K$103,5,FALSE),(VLOOKUP(C107,FSGT2_Inscr!$F$7:$L$108,5,FALSE)))</f>
        <v>0</v>
      </c>
      <c r="H107" s="106">
        <f>IF(ISERROR(VLOOKUP(C107,FSGT2_Inscr!$F$7:$L$108,6,FALSE))=TRUE,VLOOKUP(C107,FSGT3_Inscr!$F$7:$K$103,6,FALSE),(VLOOKUP(C107,FSGT2_Inscr!$F$7:$L$108,6,FALSE)))</f>
        <v>0</v>
      </c>
      <c r="I107" s="196"/>
      <c r="J107" s="159">
        <f t="shared" si="26"/>
        <v>0</v>
      </c>
      <c r="K107" s="109">
        <f>SUM($J$8:J107)*J107</f>
        <v>0</v>
      </c>
      <c r="L107" s="160">
        <f t="shared" si="27"/>
        <v>0</v>
      </c>
      <c r="M107" s="201" t="str">
        <f t="shared" si="28"/>
        <v/>
      </c>
      <c r="N107" s="217" t="b">
        <f t="shared" si="29"/>
        <v>0</v>
      </c>
      <c r="O107" s="159">
        <f t="shared" si="30"/>
        <v>0</v>
      </c>
      <c r="P107" s="109">
        <f>SUM($O$8:O107)*O107</f>
        <v>0</v>
      </c>
      <c r="Q107" s="160">
        <f t="shared" si="31"/>
        <v>0</v>
      </c>
      <c r="R107" s="201" t="str">
        <f t="shared" si="32"/>
        <v/>
      </c>
      <c r="S107" s="217" t="b">
        <f t="shared" si="33"/>
        <v>0</v>
      </c>
      <c r="T107" s="159">
        <f t="shared" si="34"/>
        <v>0</v>
      </c>
      <c r="U107" s="109">
        <f>SUM($T$8:T107)*T107</f>
        <v>0</v>
      </c>
      <c r="V107" s="160">
        <f t="shared" si="35"/>
        <v>0</v>
      </c>
      <c r="W107" s="201" t="str">
        <f t="shared" si="36"/>
        <v/>
      </c>
      <c r="X107" s="217" t="b">
        <f t="shared" si="37"/>
        <v>0</v>
      </c>
      <c r="Y107" s="141"/>
      <c r="Z107" s="159">
        <f t="shared" si="38"/>
        <v>0</v>
      </c>
      <c r="AA107" s="109">
        <f>SUM($Z$8:Z107)*Z107</f>
        <v>0</v>
      </c>
      <c r="AB107" s="160">
        <f t="shared" si="39"/>
        <v>0</v>
      </c>
      <c r="AC107" s="201" t="str">
        <f t="shared" si="40"/>
        <v/>
      </c>
      <c r="AD107" s="217" t="b">
        <f t="shared" si="41"/>
        <v>0</v>
      </c>
      <c r="AE107" s="159">
        <f t="shared" si="42"/>
        <v>0</v>
      </c>
      <c r="AF107" s="109">
        <f>SUM($AE$8:AE107)*AE107</f>
        <v>0</v>
      </c>
      <c r="AG107" s="160">
        <f t="shared" si="43"/>
        <v>0</v>
      </c>
      <c r="AH107" s="201" t="str">
        <f t="shared" si="44"/>
        <v/>
      </c>
      <c r="AI107" s="217" t="b">
        <f t="shared" si="45"/>
        <v>0</v>
      </c>
      <c r="AL107" s="182" t="str">
        <f t="shared" si="47"/>
        <v>0</v>
      </c>
      <c r="AM107" s="182">
        <f t="shared" si="46"/>
        <v>0</v>
      </c>
    </row>
  </sheetData>
  <mergeCells count="22">
    <mergeCell ref="A2:H2"/>
    <mergeCell ref="A4:E4"/>
    <mergeCell ref="K3:X5"/>
    <mergeCell ref="Z3:AI5"/>
    <mergeCell ref="Z6:AB7"/>
    <mergeCell ref="AE6:AG7"/>
    <mergeCell ref="G3:H5"/>
    <mergeCell ref="H6:H7"/>
    <mergeCell ref="AI6:AI7"/>
    <mergeCell ref="J6:L7"/>
    <mergeCell ref="N6:N7"/>
    <mergeCell ref="S6:S7"/>
    <mergeCell ref="X6:X7"/>
    <mergeCell ref="AD6:AD7"/>
    <mergeCell ref="T6:V7"/>
    <mergeCell ref="O6:Q7"/>
    <mergeCell ref="E6:E7"/>
    <mergeCell ref="F6:F7"/>
    <mergeCell ref="G6:G7"/>
    <mergeCell ref="A6:A7"/>
    <mergeCell ref="C6:C7"/>
    <mergeCell ref="D6:D7"/>
  </mergeCells>
  <conditionalFormatting sqref="AQ3 AL3:AM3 Y8:Y107 A8:A107 D8:H107">
    <cfRule type="containsErrors" dxfId="167" priority="86">
      <formula>ISERROR(A3)</formula>
    </cfRule>
    <cfRule type="cellIs" dxfId="166" priority="87" operator="equal">
      <formula>0</formula>
    </cfRule>
  </conditionalFormatting>
  <conditionalFormatting sqref="AI58:AI1048576 AI6:AI7">
    <cfRule type="cellIs" dxfId="165" priority="64" operator="equal">
      <formula>0</formula>
    </cfRule>
    <cfRule type="containsErrors" dxfId="164" priority="65">
      <formula>ISERROR(AI6)</formula>
    </cfRule>
  </conditionalFormatting>
  <conditionalFormatting sqref="AA1:AA2 N58:N1048576 N1:N2 P1:P2 N6 U1:U2 X1:X2 Z58 AF2:AG2 AI1:AI2 S1:S2 AD1:AD2 X6:X1048576 P8:P1048576 U8:U1048576 S6:S1048576 AD6:AD1048576 AA8:AA1048576 AF8:AG1048576 AI6:AI1048576">
    <cfRule type="containsErrors" dxfId="163" priority="50">
      <formula>ISERROR(N1)</formula>
    </cfRule>
  </conditionalFormatting>
  <conditionalFormatting sqref="AE58:AE1048576 AE2">
    <cfRule type="beginsWith" dxfId="162" priority="47" operator="beginsWith" text="F">
      <formula>LEFT(AE2,1)="F"</formula>
    </cfRule>
    <cfRule type="containsErrors" dxfId="161" priority="48">
      <formula>ISERROR(AE2)</formula>
    </cfRule>
  </conditionalFormatting>
  <conditionalFormatting sqref="A9:A107">
    <cfRule type="duplicateValues" dxfId="160" priority="44"/>
  </conditionalFormatting>
  <conditionalFormatting sqref="H8:H107">
    <cfRule type="cellIs" dxfId="159" priority="41" operator="equal">
      <formula>3</formula>
    </cfRule>
  </conditionalFormatting>
  <conditionalFormatting sqref="H8:H107">
    <cfRule type="cellIs" dxfId="158" priority="36" operator="equal">
      <formula>2</formula>
    </cfRule>
  </conditionalFormatting>
  <conditionalFormatting sqref="A8:A107">
    <cfRule type="containsText" dxfId="157" priority="34" operator="containsText" text="N">
      <formula>NOT(ISERROR(SEARCH("N",A8)))</formula>
    </cfRule>
    <cfRule type="containsText" dxfId="156" priority="35" operator="containsText" text="A">
      <formula>NOT(ISERROR(SEARCH("A",A8)))</formula>
    </cfRule>
  </conditionalFormatting>
  <conditionalFormatting sqref="A48:A49 A51:A52 A54:A55 A57 A42:A46 A59:A60 A64:A65 A69:A70 A74:A75 A79:A80 A84:A85 A89:A90 A94:A95 A99:A100 A62 A67 A72 A77 A82 A87 A92 A97 A102 A104:A107 A9:A40">
    <cfRule type="duplicateValues" dxfId="155" priority="30"/>
  </conditionalFormatting>
  <conditionalFormatting sqref="A8:A107">
    <cfRule type="containsText" dxfId="154" priority="25" operator="containsText" text="NC">
      <formula>NOT(ISERROR(SEARCH("NC",A8)))</formula>
    </cfRule>
    <cfRule type="containsText" dxfId="153" priority="26" operator="containsText" text="A">
      <formula>NOT(ISERROR(SEARCH("A",A8)))</formula>
    </cfRule>
  </conditionalFormatting>
  <conditionalFormatting sqref="K1:K2 AH8:AI107 X8:X107 P8:P107 N8:N107 S8:S107 U8:U107 K6:K1048576 Z8:AA107 AC8:AF107">
    <cfRule type="cellIs" dxfId="152" priority="24" operator="equal">
      <formula>0</formula>
    </cfRule>
  </conditionalFormatting>
  <conditionalFormatting sqref="N1:N2 X8:X107 S8:S107 AH8:AI107 N6:N1048576 AC8:AD107">
    <cfRule type="containsText" dxfId="151" priority="21" operator="containsText" text="faux">
      <formula>NOT(ISERROR(SEARCH("faux",N1)))</formula>
    </cfRule>
  </conditionalFormatting>
  <conditionalFormatting sqref="H1:H1048576">
    <cfRule type="cellIs" dxfId="150" priority="2" operator="equal">
      <formula>2</formula>
    </cfRule>
  </conditionalFormatting>
  <conditionalFormatting sqref="C1:C1048576">
    <cfRule type="duplicateValues" dxfId="149" priority="1"/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U103"/>
  <sheetViews>
    <sheetView tabSelected="1" topLeftCell="B1" workbookViewId="0">
      <pane ySplit="6" topLeftCell="A7" activePane="bottomLeft" state="frozen"/>
      <selection activeCell="B9" sqref="B9"/>
      <selection pane="bottomLeft" activeCell="B9" sqref="B9"/>
    </sheetView>
  </sheetViews>
  <sheetFormatPr baseColWidth="10" defaultRowHeight="12.75" x14ac:dyDescent="0.25"/>
  <cols>
    <col min="1" max="1" width="19.140625" style="19" hidden="1" customWidth="1"/>
    <col min="2" max="2" width="13.7109375" style="19" customWidth="1"/>
    <col min="3" max="3" width="13.7109375" style="19" hidden="1" customWidth="1"/>
    <col min="4" max="4" width="13.7109375" style="19" customWidth="1"/>
    <col min="5" max="5" width="11.85546875" style="19" hidden="1" customWidth="1"/>
    <col min="6" max="6" width="9" style="101" customWidth="1"/>
    <col min="7" max="8" width="22.28515625" style="101" customWidth="1"/>
    <col min="9" max="9" width="29.140625" style="101" customWidth="1"/>
    <col min="10" max="10" width="6.5703125" style="101" customWidth="1"/>
    <col min="11" max="11" width="10" style="101" customWidth="1"/>
    <col min="12" max="13" width="2.7109375" style="101" customWidth="1"/>
    <col min="14" max="14" width="4.28515625" style="101" customWidth="1"/>
    <col min="15" max="15" width="2.7109375" style="101" customWidth="1"/>
    <col min="16" max="16" width="9.7109375" style="101" customWidth="1"/>
    <col min="17" max="18" width="2.7109375" style="101" customWidth="1"/>
    <col min="19" max="19" width="4.28515625" style="101" customWidth="1"/>
    <col min="20" max="20" width="4.7109375" style="101" customWidth="1"/>
    <col min="21" max="21" width="16.42578125" style="101" customWidth="1"/>
    <col min="22" max="22" width="7.140625" style="101" customWidth="1"/>
    <col min="23" max="23" width="10" style="101" customWidth="1"/>
    <col min="24" max="24" width="20.42578125" style="101" hidden="1" customWidth="1"/>
    <col min="25" max="25" width="10" style="101" hidden="1" customWidth="1"/>
    <col min="26" max="26" width="17.42578125" style="101" customWidth="1"/>
    <col min="27" max="28" width="10" style="101" customWidth="1"/>
    <col min="29" max="33" width="2.7109375" style="101" customWidth="1"/>
    <col min="34" max="43" width="2.7109375" style="101" hidden="1" customWidth="1"/>
    <col min="44" max="44" width="11.42578125" style="101"/>
    <col min="45" max="45" width="15.85546875" style="101" customWidth="1"/>
    <col min="46" max="46" width="22.42578125" style="101" customWidth="1"/>
    <col min="47" max="16384" width="11.42578125" style="101"/>
  </cols>
  <sheetData>
    <row r="1" spans="1:47" ht="30.75" customHeight="1" thickBot="1" x14ac:dyDescent="0.3">
      <c r="C1" s="187"/>
      <c r="D1" s="187"/>
      <c r="E1" s="187"/>
      <c r="F1" s="279" t="str">
        <f>Entete!B2</f>
        <v>CYCLO SAN MARTINOIS</v>
      </c>
      <c r="G1" s="279"/>
      <c r="H1" s="279"/>
      <c r="I1" s="279"/>
      <c r="J1" s="279"/>
      <c r="K1" s="279"/>
    </row>
    <row r="2" spans="1:47" ht="8.25" customHeight="1" thickTop="1" x14ac:dyDescent="0.25">
      <c r="J2" s="294" t="s">
        <v>533</v>
      </c>
      <c r="K2" s="295"/>
    </row>
    <row r="3" spans="1:47" ht="18" x14ac:dyDescent="0.25">
      <c r="C3" s="188"/>
      <c r="D3" s="188"/>
      <c r="E3" s="188"/>
      <c r="F3" s="323" t="str">
        <f>Entete!B4</f>
        <v>PRIX DE TOUTENANT - CLASSEMENT GENERAL</v>
      </c>
      <c r="G3" s="323"/>
      <c r="H3" s="323"/>
      <c r="I3" s="154" t="str">
        <f>Entete!B6</f>
        <v>22 JUIN 2014</v>
      </c>
      <c r="J3" s="296"/>
      <c r="K3" s="297"/>
      <c r="N3" s="16"/>
      <c r="S3" s="16"/>
    </row>
    <row r="4" spans="1:47" ht="10.5" customHeight="1" thickBot="1" x14ac:dyDescent="0.3">
      <c r="J4" s="296"/>
      <c r="K4" s="297"/>
    </row>
    <row r="5" spans="1:47" s="178" customFormat="1" ht="15.75" customHeight="1" thickTop="1" x14ac:dyDescent="0.25">
      <c r="A5" s="167"/>
      <c r="B5" s="283" t="s">
        <v>603</v>
      </c>
      <c r="C5" s="283"/>
      <c r="D5" s="283"/>
      <c r="E5" s="283"/>
      <c r="F5" s="284" t="s">
        <v>507</v>
      </c>
      <c r="G5" s="286" t="s">
        <v>295</v>
      </c>
      <c r="H5" s="288" t="s">
        <v>8</v>
      </c>
      <c r="I5" s="290" t="s">
        <v>0</v>
      </c>
      <c r="J5" s="281" t="s">
        <v>9</v>
      </c>
      <c r="K5" s="324">
        <v>3</v>
      </c>
      <c r="L5" s="86"/>
      <c r="M5" s="86"/>
      <c r="N5" s="86"/>
      <c r="O5" s="86"/>
      <c r="P5" s="86"/>
      <c r="Q5" s="86"/>
      <c r="R5" s="86"/>
      <c r="S5" s="86"/>
      <c r="T5" s="245"/>
      <c r="U5" s="86"/>
      <c r="V5" s="86"/>
      <c r="W5" s="86"/>
      <c r="X5" s="86"/>
      <c r="Y5" s="87"/>
      <c r="Z5" s="87"/>
      <c r="AA5" s="87"/>
      <c r="AB5" s="87"/>
      <c r="AC5" s="87"/>
      <c r="AD5" s="87"/>
      <c r="AE5" s="87"/>
      <c r="AF5" s="87"/>
      <c r="AG5" s="87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8"/>
      <c r="AS5" s="91"/>
      <c r="AT5" s="89"/>
      <c r="AU5" s="90"/>
    </row>
    <row r="6" spans="1:47" s="178" customFormat="1" ht="15.75" customHeight="1" thickBot="1" x14ac:dyDescent="0.3">
      <c r="A6" s="167"/>
      <c r="B6" s="181" t="s">
        <v>1058</v>
      </c>
      <c r="C6" s="173"/>
      <c r="D6" s="181" t="s">
        <v>11</v>
      </c>
      <c r="E6" s="174"/>
      <c r="F6" s="285"/>
      <c r="G6" s="287"/>
      <c r="H6" s="289"/>
      <c r="I6" s="291"/>
      <c r="J6" s="282"/>
      <c r="K6" s="325"/>
      <c r="L6" s="177"/>
      <c r="M6" s="177"/>
      <c r="O6" s="84"/>
      <c r="P6" s="84"/>
      <c r="Q6" s="240"/>
      <c r="R6" s="240"/>
      <c r="S6" s="241"/>
      <c r="T6" s="278"/>
      <c r="U6" s="278"/>
      <c r="V6" s="278"/>
      <c r="W6" s="84"/>
      <c r="X6" s="84"/>
      <c r="Y6" s="92"/>
      <c r="Z6" s="85"/>
      <c r="AA6" s="85"/>
      <c r="AB6" s="85"/>
      <c r="AC6" s="85"/>
      <c r="AD6" s="85"/>
      <c r="AE6" s="85"/>
      <c r="AF6" s="85"/>
      <c r="AG6" s="85"/>
      <c r="AH6" s="93"/>
      <c r="AI6" s="85"/>
      <c r="AJ6" s="85"/>
      <c r="AK6" s="85"/>
      <c r="AL6" s="85"/>
      <c r="AM6" s="85"/>
      <c r="AN6" s="85"/>
      <c r="AO6" s="85"/>
      <c r="AP6" s="85"/>
      <c r="AQ6" s="85"/>
      <c r="AR6" s="88"/>
      <c r="AS6" s="91"/>
      <c r="AT6" s="89"/>
      <c r="AU6" s="90"/>
    </row>
    <row r="7" spans="1:47" s="64" customFormat="1" ht="15" customHeight="1" thickTop="1" x14ac:dyDescent="0.25">
      <c r="A7" s="168" t="str">
        <f>IF(C7="",E7,C7)</f>
        <v>FSGT431782</v>
      </c>
      <c r="B7" s="230">
        <v>431782</v>
      </c>
      <c r="C7" s="174" t="str">
        <f>IF(B7="","",CONCATENATE($B$6,B7))</f>
        <v>FSGT431782</v>
      </c>
      <c r="D7" s="174"/>
      <c r="E7" s="176" t="str">
        <f>IF(D7="","",CONCATENATE($D$6,D7))</f>
        <v/>
      </c>
      <c r="F7" s="105">
        <v>201</v>
      </c>
      <c r="G7" s="104" t="str">
        <f>VLOOKUP(A7,Liste!$F$3:$T$1578,2,FALSE)</f>
        <v>HUOT</v>
      </c>
      <c r="H7" s="104" t="str">
        <f>VLOOKUP(A7,Liste!$F$3:$T$1578,3,FALSE)</f>
        <v>Vincent</v>
      </c>
      <c r="I7" s="104" t="str">
        <f>VLOOKUP(A7,Liste!$F$3:$T$1578,4,FALSE)</f>
        <v>ASPTT Chalon</v>
      </c>
      <c r="J7" s="104">
        <f>VLOOKUP(A7,Liste!$F$3:$T$1578,5,FALSE)</f>
        <v>71</v>
      </c>
      <c r="K7" s="104">
        <f>VLOOKUP(A7,Liste!$F$3:$T$1578,9,FALSE)</f>
        <v>3</v>
      </c>
      <c r="L7" s="94"/>
      <c r="M7" s="94"/>
      <c r="O7" s="94"/>
      <c r="Q7" s="94"/>
      <c r="R7" s="94"/>
      <c r="T7" s="242"/>
      <c r="V7" s="94"/>
      <c r="W7" s="247"/>
      <c r="X7" s="246" t="str">
        <f>CONCATENATE(F7,G7)</f>
        <v>201HUOT</v>
      </c>
      <c r="Y7" s="94">
        <f>IF(ISERROR(VLOOKUP(X7,FSGT2_Class!$AL$8:$AM$107,2,FALSE))=TRUE,VLOOKUP(X7,FSGT3_Class!$AL$8:$AM$107,2,FALSE),(VLOOKUP(X7,FSGT2_Class!$AL$8:$AM$107,2,FALSE)))</f>
        <v>201</v>
      </c>
      <c r="Z7" s="95"/>
      <c r="AA7" s="95"/>
      <c r="AB7" s="95"/>
      <c r="AC7" s="95"/>
      <c r="AD7" s="95"/>
      <c r="AE7" s="95"/>
      <c r="AF7" s="95"/>
      <c r="AG7" s="95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6"/>
      <c r="AS7" s="97"/>
      <c r="AT7" s="97"/>
      <c r="AU7" s="97"/>
    </row>
    <row r="8" spans="1:47" s="64" customFormat="1" ht="15" customHeight="1" x14ac:dyDescent="0.25">
      <c r="A8" s="168" t="str">
        <f t="shared" ref="A8" si="0">IF(C8="",E8,C8)</f>
        <v>FSGT236834</v>
      </c>
      <c r="B8" s="230">
        <v>236834</v>
      </c>
      <c r="C8" s="174" t="str">
        <f t="shared" ref="C8" si="1">IF(B8="","",CONCATENATE($B$6,B8))</f>
        <v>FSGT236834</v>
      </c>
      <c r="D8" s="174"/>
      <c r="E8" s="176" t="str">
        <f t="shared" ref="E8" si="2">IF(D8="","",CONCATENATE($D$6,D8))</f>
        <v/>
      </c>
      <c r="F8" s="105">
        <v>203</v>
      </c>
      <c r="G8" s="104" t="str">
        <f>VLOOKUP(A8,Liste!$F$3:$T$1578,2,FALSE)</f>
        <v>BERLAND</v>
      </c>
      <c r="H8" s="104" t="str">
        <f>VLOOKUP(A8,Liste!$F$3:$T$1578,3,FALSE)</f>
        <v>Mathieu</v>
      </c>
      <c r="I8" s="104" t="str">
        <f>VLOOKUP(A8,Liste!$F$3:$T$1578,4,FALSE)</f>
        <v>St-Martin en Br.</v>
      </c>
      <c r="J8" s="104">
        <f>VLOOKUP(A8,Liste!$F$3:$T$1578,5,FALSE)</f>
        <v>71</v>
      </c>
      <c r="K8" s="104">
        <f>VLOOKUP(A8,Liste!$F$3:$T$1578,9,FALSE)</f>
        <v>3</v>
      </c>
      <c r="L8" s="94"/>
      <c r="M8" s="94"/>
      <c r="O8" s="94"/>
      <c r="Q8" s="94"/>
      <c r="R8" s="94"/>
      <c r="T8" s="242"/>
      <c r="U8" s="94"/>
      <c r="V8" s="94"/>
      <c r="W8" s="94"/>
      <c r="X8" s="246" t="str">
        <f t="shared" ref="X8:X17" si="3">CONCATENATE(F8,G8)</f>
        <v>203BERLAND</v>
      </c>
      <c r="Y8" s="94">
        <f>IF(ISERROR(VLOOKUP(X8,FSGT2_Class!$AL$8:$AM$107,2,FALSE))=TRUE,VLOOKUP(X8,FSGT3_Class!$AL$8:$AM$107,2,FALSE),(VLOOKUP(X8,FSGT2_Class!$AL$8:$AM$107,2,FALSE)))</f>
        <v>203</v>
      </c>
      <c r="Z8" s="95"/>
      <c r="AA8" s="95"/>
      <c r="AB8" s="95"/>
      <c r="AC8" s="95"/>
      <c r="AD8" s="95"/>
      <c r="AE8" s="95"/>
      <c r="AF8" s="95"/>
      <c r="AG8" s="95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6"/>
      <c r="AS8" s="97"/>
      <c r="AT8" s="97"/>
      <c r="AU8" s="97"/>
    </row>
    <row r="9" spans="1:47" s="64" customFormat="1" ht="15" customHeight="1" x14ac:dyDescent="0.25">
      <c r="A9" s="168" t="str">
        <f t="shared" ref="A9:A66" si="4">IF(C9="",E9,C9)</f>
        <v>FSGT55484227</v>
      </c>
      <c r="B9" s="230">
        <v>55484227</v>
      </c>
      <c r="C9" s="174" t="str">
        <f t="shared" ref="C9:C66" si="5">IF(B9="","",CONCATENATE($B$6,B9))</f>
        <v>FSGT55484227</v>
      </c>
      <c r="D9" s="174"/>
      <c r="E9" s="176" t="str">
        <f t="shared" ref="E9:E66" si="6">IF(D9="","",CONCATENATE($D$6,D9))</f>
        <v/>
      </c>
      <c r="F9" s="105">
        <v>205</v>
      </c>
      <c r="G9" s="104" t="str">
        <f>VLOOKUP(A9,Liste!$F$3:$T$1578,2,FALSE)</f>
        <v>MASA</v>
      </c>
      <c r="H9" s="104" t="str">
        <f>VLOOKUP(A9,Liste!$F$3:$T$1578,3,FALSE)</f>
        <v>Elliott</v>
      </c>
      <c r="I9" s="104" t="str">
        <f>VLOOKUP(A9,Liste!$F$3:$T$1578,4,FALSE)</f>
        <v>Louhans</v>
      </c>
      <c r="J9" s="104">
        <f>VLOOKUP(A9,Liste!$F$3:$T$1578,5,FALSE)</f>
        <v>71</v>
      </c>
      <c r="K9" s="104">
        <f>VLOOKUP(A9,Liste!$F$3:$T$1578,9,FALSE)</f>
        <v>3</v>
      </c>
      <c r="L9" s="94"/>
      <c r="M9" s="94"/>
      <c r="O9" s="94"/>
      <c r="Q9" s="94"/>
      <c r="R9" s="94"/>
      <c r="T9" s="242"/>
      <c r="U9" s="94"/>
      <c r="V9" s="94"/>
      <c r="W9" s="94"/>
      <c r="X9" s="246" t="str">
        <f t="shared" si="3"/>
        <v>205MASA</v>
      </c>
      <c r="Y9" s="94">
        <f>IF(ISERROR(VLOOKUP(X9,FSGT2_Class!$AL$8:$AM$107,2,FALSE))=TRUE,VLOOKUP(X9,FSGT3_Class!$AL$8:$AM$107,2,FALSE),(VLOOKUP(X9,FSGT2_Class!$AL$8:$AM$107,2,FALSE)))</f>
        <v>205</v>
      </c>
      <c r="Z9" s="95"/>
      <c r="AA9" s="95"/>
      <c r="AB9" s="95"/>
      <c r="AC9" s="95"/>
      <c r="AD9" s="95"/>
      <c r="AE9" s="95"/>
      <c r="AF9" s="95"/>
      <c r="AG9" s="95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6"/>
      <c r="AS9" s="97"/>
      <c r="AT9" s="97"/>
      <c r="AU9" s="97"/>
    </row>
    <row r="10" spans="1:47" s="64" customFormat="1" ht="15" customHeight="1" x14ac:dyDescent="0.25">
      <c r="A10" s="168" t="str">
        <f t="shared" si="4"/>
        <v>FSGT227318</v>
      </c>
      <c r="B10" s="230">
        <v>227318</v>
      </c>
      <c r="C10" s="174" t="str">
        <f t="shared" si="5"/>
        <v>FSGT227318</v>
      </c>
      <c r="D10" s="174"/>
      <c r="E10" s="176" t="str">
        <f t="shared" si="6"/>
        <v/>
      </c>
      <c r="F10" s="105">
        <v>206</v>
      </c>
      <c r="G10" s="104" t="str">
        <f>VLOOKUP(A10,Liste!$F$3:$T$1578,2,FALSE)</f>
        <v>CORTOT</v>
      </c>
      <c r="H10" s="104" t="str">
        <f>VLOOKUP(A10,Liste!$F$3:$T$1578,3,FALSE)</f>
        <v>Alexandre</v>
      </c>
      <c r="I10" s="104" t="str">
        <f>VLOOKUP(A10,Liste!$F$3:$T$1578,4,FALSE)</f>
        <v xml:space="preserve">Aluze </v>
      </c>
      <c r="J10" s="104">
        <f>VLOOKUP(A10,Liste!$F$3:$T$1578,5,FALSE)</f>
        <v>71</v>
      </c>
      <c r="K10" s="104">
        <f>VLOOKUP(A10,Liste!$F$3:$T$1578,9,FALSE)</f>
        <v>3</v>
      </c>
      <c r="L10" s="94"/>
      <c r="M10" s="94"/>
      <c r="O10" s="94"/>
      <c r="Q10" s="94"/>
      <c r="R10" s="94"/>
      <c r="T10" s="242"/>
      <c r="U10" s="94"/>
      <c r="V10" s="94"/>
      <c r="W10" s="94"/>
      <c r="X10" s="246" t="str">
        <f t="shared" si="3"/>
        <v>206CORTOT</v>
      </c>
      <c r="Y10" s="94">
        <f>IF(ISERROR(VLOOKUP(X10,FSGT2_Class!$AL$8:$AM$107,2,FALSE))=TRUE,VLOOKUP(X10,FSGT3_Class!$AL$8:$AM$107,2,FALSE),(VLOOKUP(X10,FSGT2_Class!$AL$8:$AM$107,2,FALSE)))</f>
        <v>206</v>
      </c>
      <c r="Z10" s="95"/>
      <c r="AA10" s="95"/>
      <c r="AB10" s="95"/>
      <c r="AC10" s="95"/>
      <c r="AD10" s="95"/>
      <c r="AE10" s="95"/>
      <c r="AF10" s="95"/>
      <c r="AG10" s="95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6"/>
      <c r="AS10" s="97"/>
      <c r="AT10" s="97"/>
      <c r="AU10" s="97"/>
    </row>
    <row r="11" spans="1:47" s="64" customFormat="1" ht="15" customHeight="1" x14ac:dyDescent="0.25">
      <c r="A11" s="168" t="str">
        <f t="shared" si="4"/>
        <v>FSGT311877</v>
      </c>
      <c r="B11" s="230">
        <v>311877</v>
      </c>
      <c r="C11" s="174" t="str">
        <f t="shared" si="5"/>
        <v>FSGT311877</v>
      </c>
      <c r="D11" s="174"/>
      <c r="E11" s="176" t="str">
        <f t="shared" si="6"/>
        <v/>
      </c>
      <c r="F11" s="105">
        <v>207</v>
      </c>
      <c r="G11" s="104" t="str">
        <f>VLOOKUP(A11,Liste!$F$3:$T$1578,2,FALSE)</f>
        <v>STIER</v>
      </c>
      <c r="H11" s="104" t="str">
        <f>VLOOKUP(A11,Liste!$F$3:$T$1578,3,FALSE)</f>
        <v>Guillaume</v>
      </c>
      <c r="I11" s="104" t="str">
        <f>VLOOKUP(A11,Liste!$F$3:$T$1578,4,FALSE)</f>
        <v>St-Martin en Br.</v>
      </c>
      <c r="J11" s="104">
        <f>VLOOKUP(A11,Liste!$F$3:$T$1578,5,FALSE)</f>
        <v>71</v>
      </c>
      <c r="K11" s="104">
        <f>VLOOKUP(A11,Liste!$F$3:$T$1578,9,FALSE)</f>
        <v>3</v>
      </c>
      <c r="L11" s="94"/>
      <c r="M11" s="94"/>
      <c r="O11" s="94"/>
      <c r="Q11" s="94"/>
      <c r="R11" s="94"/>
      <c r="T11" s="242"/>
      <c r="U11" s="94"/>
      <c r="V11" s="94"/>
      <c r="W11" s="94"/>
      <c r="X11" s="246" t="str">
        <f t="shared" si="3"/>
        <v>207STIER</v>
      </c>
      <c r="Y11" s="94">
        <f>IF(ISERROR(VLOOKUP(X11,FSGT2_Class!$AL$8:$AM$107,2,FALSE))=TRUE,VLOOKUP(X11,FSGT3_Class!$AL$8:$AM$107,2,FALSE),(VLOOKUP(X11,FSGT2_Class!$AL$8:$AM$107,2,FALSE)))</f>
        <v>207</v>
      </c>
      <c r="Z11" s="95"/>
      <c r="AA11" s="95"/>
      <c r="AB11" s="95"/>
      <c r="AC11" s="95"/>
      <c r="AD11" s="95"/>
      <c r="AE11" s="95"/>
      <c r="AF11" s="95"/>
      <c r="AG11" s="95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6"/>
      <c r="AS11" s="97"/>
      <c r="AT11" s="97"/>
      <c r="AU11" s="97"/>
    </row>
    <row r="12" spans="1:47" s="64" customFormat="1" ht="15" customHeight="1" x14ac:dyDescent="0.25">
      <c r="A12" s="168" t="str">
        <f t="shared" si="4"/>
        <v>FSGT228677</v>
      </c>
      <c r="B12" s="230">
        <v>228677</v>
      </c>
      <c r="C12" s="174" t="str">
        <f t="shared" si="5"/>
        <v>FSGT228677</v>
      </c>
      <c r="D12" s="174"/>
      <c r="E12" s="176" t="str">
        <f t="shared" si="6"/>
        <v/>
      </c>
      <c r="F12" s="105">
        <v>208</v>
      </c>
      <c r="G12" s="104" t="str">
        <f>VLOOKUP(A12,Liste!$F$3:$T$1578,2,FALSE)</f>
        <v>PUZENAT</v>
      </c>
      <c r="H12" s="104" t="str">
        <f>VLOOKUP(A12,Liste!$F$3:$T$1578,3,FALSE)</f>
        <v>Aurélien</v>
      </c>
      <c r="I12" s="104" t="str">
        <f>VLOOKUP(A12,Liste!$F$3:$T$1578,4,FALSE)</f>
        <v xml:space="preserve">Aluze </v>
      </c>
      <c r="J12" s="104">
        <f>VLOOKUP(A12,Liste!$F$3:$T$1578,5,FALSE)</f>
        <v>71</v>
      </c>
      <c r="K12" s="104">
        <f>VLOOKUP(A12,Liste!$F$3:$T$1578,9,FALSE)</f>
        <v>3</v>
      </c>
      <c r="L12" s="94"/>
      <c r="M12" s="94"/>
      <c r="O12" s="94"/>
      <c r="Q12" s="94"/>
      <c r="R12" s="94"/>
      <c r="T12" s="242"/>
      <c r="U12" s="94"/>
      <c r="V12" s="94"/>
      <c r="W12" s="94"/>
      <c r="X12" s="246" t="str">
        <f t="shared" si="3"/>
        <v>208PUZENAT</v>
      </c>
      <c r="Y12" s="94">
        <f>IF(ISERROR(VLOOKUP(X12,FSGT2_Class!$AL$8:$AM$107,2,FALSE))=TRUE,VLOOKUP(X12,FSGT3_Class!$AL$8:$AM$107,2,FALSE),(VLOOKUP(X12,FSGT2_Class!$AL$8:$AM$107,2,FALSE)))</f>
        <v>208</v>
      </c>
      <c r="Z12" s="95"/>
      <c r="AA12" s="95"/>
      <c r="AB12" s="95"/>
      <c r="AC12" s="95"/>
      <c r="AD12" s="95"/>
      <c r="AE12" s="95"/>
      <c r="AF12" s="95"/>
      <c r="AG12" s="95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6"/>
      <c r="AS12" s="97"/>
      <c r="AT12" s="97"/>
      <c r="AU12" s="97"/>
    </row>
    <row r="13" spans="1:47" s="64" customFormat="1" ht="15" customHeight="1" x14ac:dyDescent="0.25">
      <c r="A13" s="168" t="str">
        <f t="shared" si="4"/>
        <v>FSGT427394</v>
      </c>
      <c r="B13" s="230">
        <v>427394</v>
      </c>
      <c r="C13" s="174" t="str">
        <f t="shared" si="5"/>
        <v>FSGT427394</v>
      </c>
      <c r="D13" s="174"/>
      <c r="E13" s="176" t="str">
        <f t="shared" si="6"/>
        <v/>
      </c>
      <c r="F13" s="105">
        <v>209</v>
      </c>
      <c r="G13" s="104" t="str">
        <f>VLOOKUP(A13,Liste!$F$3:$T$1578,2,FALSE)</f>
        <v>PERI</v>
      </c>
      <c r="H13" s="104" t="str">
        <f>VLOOKUP(A13,Liste!$F$3:$T$1578,3,FALSE)</f>
        <v>Laurent</v>
      </c>
      <c r="I13" s="104" t="str">
        <f>VLOOKUP(A13,Liste!$F$3:$T$1578,4,FALSE)</f>
        <v>VS Chalon</v>
      </c>
      <c r="J13" s="104">
        <f>VLOOKUP(A13,Liste!$F$3:$T$1578,5,FALSE)</f>
        <v>71</v>
      </c>
      <c r="K13" s="104">
        <f>VLOOKUP(A13,Liste!$F$3:$T$1578,9,FALSE)</f>
        <v>3</v>
      </c>
      <c r="L13" s="94"/>
      <c r="M13" s="94"/>
      <c r="O13" s="94"/>
      <c r="Q13" s="94"/>
      <c r="R13" s="94"/>
      <c r="T13" s="242"/>
      <c r="U13" s="94"/>
      <c r="V13" s="94"/>
      <c r="W13" s="94"/>
      <c r="X13" s="246" t="str">
        <f t="shared" si="3"/>
        <v>209PERI</v>
      </c>
      <c r="Y13" s="94">
        <f>IF(ISERROR(VLOOKUP(X13,FSGT2_Class!$AL$8:$AM$107,2,FALSE))=TRUE,VLOOKUP(X13,FSGT3_Class!$AL$8:$AM$107,2,FALSE),(VLOOKUP(X13,FSGT2_Class!$AL$8:$AM$107,2,FALSE)))</f>
        <v>209</v>
      </c>
      <c r="Z13" s="95"/>
      <c r="AA13" s="95"/>
      <c r="AB13" s="95"/>
      <c r="AC13" s="95"/>
      <c r="AD13" s="95"/>
      <c r="AE13" s="95"/>
      <c r="AF13" s="95"/>
      <c r="AG13" s="95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6"/>
      <c r="AS13" s="97"/>
      <c r="AT13" s="97"/>
      <c r="AU13" s="97"/>
    </row>
    <row r="14" spans="1:47" s="64" customFormat="1" ht="15" customHeight="1" x14ac:dyDescent="0.25">
      <c r="A14" s="168" t="str">
        <f t="shared" si="4"/>
        <v>FSGT236582</v>
      </c>
      <c r="B14" s="230">
        <v>236582</v>
      </c>
      <c r="C14" s="174" t="str">
        <f t="shared" si="5"/>
        <v>FSGT236582</v>
      </c>
      <c r="D14" s="174"/>
      <c r="E14" s="176" t="str">
        <f t="shared" si="6"/>
        <v/>
      </c>
      <c r="F14" s="105">
        <v>211</v>
      </c>
      <c r="G14" s="104" t="str">
        <f>VLOOKUP(A14,Liste!$F$3:$T$1578,2,FALSE)</f>
        <v>ZOCCOLANTE</v>
      </c>
      <c r="H14" s="104" t="str">
        <f>VLOOKUP(A14,Liste!$F$3:$T$1578,3,FALSE)</f>
        <v>Christophe</v>
      </c>
      <c r="I14" s="104" t="str">
        <f>VLOOKUP(A14,Liste!$F$3:$T$1578,4,FALSE)</f>
        <v>VS Chalon</v>
      </c>
      <c r="J14" s="104">
        <f>VLOOKUP(A14,Liste!$F$3:$T$1578,5,FALSE)</f>
        <v>71</v>
      </c>
      <c r="K14" s="104">
        <f>VLOOKUP(A14,Liste!$F$3:$T$1578,9,FALSE)</f>
        <v>3</v>
      </c>
      <c r="L14" s="94"/>
      <c r="M14" s="94"/>
      <c r="O14" s="94"/>
      <c r="Q14" s="94"/>
      <c r="R14" s="94"/>
      <c r="T14" s="242"/>
      <c r="U14" s="94"/>
      <c r="V14" s="94"/>
      <c r="W14" s="94"/>
      <c r="X14" s="246" t="str">
        <f t="shared" si="3"/>
        <v>211ZOCCOLANTE</v>
      </c>
      <c r="Y14" s="94">
        <f>IF(ISERROR(VLOOKUP(X14,FSGT2_Class!$AL$8:$AM$107,2,FALSE))=TRUE,VLOOKUP(X14,FSGT3_Class!$AL$8:$AM$107,2,FALSE),(VLOOKUP(X14,FSGT2_Class!$AL$8:$AM$107,2,FALSE)))</f>
        <v>211</v>
      </c>
      <c r="Z14" s="95"/>
      <c r="AA14" s="95"/>
      <c r="AB14" s="95"/>
      <c r="AC14" s="95"/>
      <c r="AD14" s="95"/>
      <c r="AE14" s="95"/>
      <c r="AF14" s="95"/>
      <c r="AG14" s="95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6"/>
      <c r="AS14" s="97"/>
      <c r="AT14" s="97"/>
      <c r="AU14" s="97"/>
    </row>
    <row r="15" spans="1:47" s="64" customFormat="1" ht="15" customHeight="1" x14ac:dyDescent="0.25">
      <c r="A15" s="168" t="str">
        <f t="shared" si="4"/>
        <v>FSGT309781</v>
      </c>
      <c r="B15" s="230">
        <v>309781</v>
      </c>
      <c r="C15" s="174" t="str">
        <f t="shared" si="5"/>
        <v>FSGT309781</v>
      </c>
      <c r="D15" s="174"/>
      <c r="E15" s="176" t="str">
        <f t="shared" si="6"/>
        <v/>
      </c>
      <c r="F15" s="105">
        <v>213</v>
      </c>
      <c r="G15" s="104" t="str">
        <f>VLOOKUP(A15,Liste!$F$3:$T$1578,2,FALSE)</f>
        <v>COLOMBET</v>
      </c>
      <c r="H15" s="104" t="str">
        <f>VLOOKUP(A15,Liste!$F$3:$T$1578,3,FALSE)</f>
        <v>Christophe</v>
      </c>
      <c r="I15" s="104" t="str">
        <f>VLOOKUP(A15,Liste!$F$3:$T$1578,4,FALSE)</f>
        <v xml:space="preserve">Melay </v>
      </c>
      <c r="J15" s="104">
        <f>VLOOKUP(A15,Liste!$F$3:$T$1578,5,FALSE)</f>
        <v>71</v>
      </c>
      <c r="K15" s="104">
        <f>VLOOKUP(A15,Liste!$F$3:$T$1578,9,FALSE)</f>
        <v>3</v>
      </c>
      <c r="L15" s="94"/>
      <c r="M15" s="94"/>
      <c r="O15" s="94"/>
      <c r="Q15" s="94"/>
      <c r="R15" s="94"/>
      <c r="T15" s="242"/>
      <c r="U15" s="94"/>
      <c r="V15" s="94"/>
      <c r="W15" s="94"/>
      <c r="X15" s="246" t="str">
        <f t="shared" si="3"/>
        <v>213COLOMBET</v>
      </c>
      <c r="Y15" s="94" t="e">
        <f>IF(ISERROR(VLOOKUP(X15,FSGT2_Class!$AL$8:$AM$107,2,FALSE))=TRUE,VLOOKUP(X15,FSGT3_Class!$AL$8:$AM$107,2,FALSE),(VLOOKUP(X15,FSGT2_Class!$AL$8:$AM$107,2,FALSE)))</f>
        <v>#N/A</v>
      </c>
      <c r="Z15" s="95"/>
      <c r="AA15" s="95"/>
      <c r="AB15" s="95"/>
      <c r="AC15" s="95"/>
      <c r="AD15" s="95"/>
      <c r="AE15" s="95"/>
      <c r="AF15" s="95"/>
      <c r="AG15" s="95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6"/>
      <c r="AS15" s="97"/>
      <c r="AT15" s="97"/>
      <c r="AU15" s="97"/>
    </row>
    <row r="16" spans="1:47" s="64" customFormat="1" ht="15" customHeight="1" x14ac:dyDescent="0.25">
      <c r="A16" s="168" t="str">
        <f t="shared" si="4"/>
        <v>FSGT431038</v>
      </c>
      <c r="B16" s="230">
        <v>431038</v>
      </c>
      <c r="C16" s="174" t="str">
        <f t="shared" si="5"/>
        <v>FSGT431038</v>
      </c>
      <c r="D16" s="174"/>
      <c r="E16" s="176" t="str">
        <f t="shared" si="6"/>
        <v/>
      </c>
      <c r="F16" s="105">
        <v>214</v>
      </c>
      <c r="G16" s="104" t="str">
        <f>VLOOKUP(A16,Liste!$F$3:$T$1578,2,FALSE)</f>
        <v>DERANGERE</v>
      </c>
      <c r="H16" s="104" t="str">
        <f>VLOOKUP(A16,Liste!$F$3:$T$1578,3,FALSE)</f>
        <v>Christian</v>
      </c>
      <c r="I16" s="104" t="str">
        <f>VLOOKUP(A16,Liste!$F$3:$T$1578,4,FALSE)</f>
        <v>Creusot Cyclisme</v>
      </c>
      <c r="J16" s="104">
        <f>VLOOKUP(A16,Liste!$F$3:$T$1578,5,FALSE)</f>
        <v>71</v>
      </c>
      <c r="K16" s="104">
        <f>VLOOKUP(A16,Liste!$F$3:$T$1578,9,FALSE)</f>
        <v>3</v>
      </c>
      <c r="L16" s="94"/>
      <c r="M16" s="94"/>
      <c r="O16" s="94"/>
      <c r="Q16" s="94"/>
      <c r="R16" s="94"/>
      <c r="T16" s="242"/>
      <c r="U16" s="94"/>
      <c r="V16" s="94"/>
      <c r="W16" s="94"/>
      <c r="X16" s="246" t="str">
        <f t="shared" si="3"/>
        <v>214DERANGERE</v>
      </c>
      <c r="Y16" s="94">
        <f>IF(ISERROR(VLOOKUP(X16,FSGT2_Class!$AL$8:$AM$107,2,FALSE))=TRUE,VLOOKUP(X16,FSGT3_Class!$AL$8:$AM$107,2,FALSE),(VLOOKUP(X16,FSGT2_Class!$AL$8:$AM$107,2,FALSE)))</f>
        <v>214</v>
      </c>
      <c r="Z16" s="95"/>
      <c r="AA16" s="95"/>
      <c r="AB16" s="95"/>
      <c r="AC16" s="95"/>
      <c r="AD16" s="95"/>
      <c r="AE16" s="95"/>
      <c r="AF16" s="95"/>
      <c r="AG16" s="95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6"/>
      <c r="AS16" s="97"/>
      <c r="AT16" s="97"/>
      <c r="AU16" s="97"/>
    </row>
    <row r="17" spans="1:47" s="64" customFormat="1" ht="15" customHeight="1" x14ac:dyDescent="0.25">
      <c r="A17" s="168" t="str">
        <f t="shared" si="4"/>
        <v>FSGT55477175</v>
      </c>
      <c r="B17" s="230">
        <v>55477175</v>
      </c>
      <c r="C17" s="174" t="str">
        <f t="shared" si="5"/>
        <v>FSGT55477175</v>
      </c>
      <c r="D17" s="174"/>
      <c r="E17" s="176" t="str">
        <f t="shared" si="6"/>
        <v/>
      </c>
      <c r="F17" s="105">
        <v>215</v>
      </c>
      <c r="G17" s="104" t="str">
        <f>VLOOKUP(A17,Liste!$F$3:$T$1578,2,FALSE)</f>
        <v>GROS</v>
      </c>
      <c r="H17" s="104" t="str">
        <f>VLOOKUP(A17,Liste!$F$3:$T$1578,3,FALSE)</f>
        <v>Jérémy</v>
      </c>
      <c r="I17" s="104" t="str">
        <f>VLOOKUP(A17,Liste!$F$3:$T$1578,4,FALSE)</f>
        <v xml:space="preserve">Aluze </v>
      </c>
      <c r="J17" s="104">
        <f>VLOOKUP(A17,Liste!$F$3:$T$1578,5,FALSE)</f>
        <v>71</v>
      </c>
      <c r="K17" s="104">
        <f>VLOOKUP(A17,Liste!$F$3:$T$1578,9,FALSE)</f>
        <v>3</v>
      </c>
      <c r="L17" s="94"/>
      <c r="M17" s="94"/>
      <c r="O17" s="94"/>
      <c r="Q17" s="94"/>
      <c r="R17" s="94"/>
      <c r="T17" s="242"/>
      <c r="U17" s="94"/>
      <c r="V17" s="94"/>
      <c r="W17" s="94"/>
      <c r="X17" s="246" t="str">
        <f t="shared" si="3"/>
        <v>215GROS</v>
      </c>
      <c r="Y17" s="94">
        <f>IF(ISERROR(VLOOKUP(X17,FSGT2_Class!$AL$8:$AM$107,2,FALSE))=TRUE,VLOOKUP(X17,FSGT3_Class!$AL$8:$AM$107,2,FALSE),(VLOOKUP(X17,FSGT2_Class!$AL$8:$AM$107,2,FALSE)))</f>
        <v>215</v>
      </c>
      <c r="Z17" s="95"/>
      <c r="AA17" s="95"/>
      <c r="AB17" s="95"/>
      <c r="AC17" s="95"/>
      <c r="AD17" s="95"/>
      <c r="AE17" s="95"/>
      <c r="AF17" s="95"/>
      <c r="AG17" s="95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6"/>
      <c r="AS17" s="97"/>
      <c r="AT17" s="97"/>
      <c r="AU17" s="97"/>
    </row>
    <row r="18" spans="1:47" s="64" customFormat="1" ht="15" customHeight="1" x14ac:dyDescent="0.25">
      <c r="A18" s="168" t="str">
        <f t="shared" si="4"/>
        <v>FSGT55476683</v>
      </c>
      <c r="B18" s="230">
        <v>55476683</v>
      </c>
      <c r="C18" s="174" t="str">
        <f t="shared" si="5"/>
        <v>FSGT55476683</v>
      </c>
      <c r="D18" s="174"/>
      <c r="E18" s="176" t="str">
        <f t="shared" si="6"/>
        <v/>
      </c>
      <c r="F18" s="105">
        <v>217</v>
      </c>
      <c r="G18" s="104" t="str">
        <f>VLOOKUP(A18,Liste!$F$3:$T$1578,2,FALSE)</f>
        <v>GIEN</v>
      </c>
      <c r="H18" s="104" t="str">
        <f>VLOOKUP(A18,Liste!$F$3:$T$1578,3,FALSE)</f>
        <v>Michel</v>
      </c>
      <c r="I18" s="104" t="str">
        <f>VLOOKUP(A18,Liste!$F$3:$T$1578,4,FALSE)</f>
        <v>Creusot VS</v>
      </c>
      <c r="J18" s="104">
        <f>VLOOKUP(A18,Liste!$F$3:$T$1578,5,FALSE)</f>
        <v>71</v>
      </c>
      <c r="K18" s="104">
        <f>VLOOKUP(A18,Liste!$F$3:$T$1578,9,FALSE)</f>
        <v>3</v>
      </c>
      <c r="L18" s="94"/>
      <c r="M18" s="94"/>
      <c r="O18" s="94"/>
      <c r="Q18" s="94"/>
      <c r="R18" s="94"/>
      <c r="T18" s="242"/>
      <c r="U18" s="94"/>
      <c r="V18" s="94"/>
      <c r="W18" s="94"/>
      <c r="X18" s="246" t="str">
        <f t="shared" ref="X18:X20" si="7">CONCATENATE(F18,G18)</f>
        <v>217GIEN</v>
      </c>
      <c r="Y18" s="94">
        <f>IF(ISERROR(VLOOKUP(X18,FSGT2_Class!$AL$8:$AM$107,2,FALSE))=TRUE,VLOOKUP(X18,FSGT3_Class!$AL$8:$AM$107,2,FALSE),(VLOOKUP(X18,FSGT2_Class!$AL$8:$AM$107,2,FALSE)))</f>
        <v>217</v>
      </c>
      <c r="Z18" s="95"/>
      <c r="AA18" s="95"/>
      <c r="AB18" s="95"/>
      <c r="AC18" s="95"/>
      <c r="AD18" s="95"/>
      <c r="AE18" s="95"/>
      <c r="AF18" s="95"/>
      <c r="AG18" s="95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6"/>
      <c r="AS18" s="97"/>
      <c r="AT18" s="97"/>
      <c r="AU18" s="97"/>
    </row>
    <row r="19" spans="1:47" s="64" customFormat="1" ht="15" customHeight="1" x14ac:dyDescent="0.25">
      <c r="A19" s="168" t="str">
        <f t="shared" si="4"/>
        <v>FSGT224809</v>
      </c>
      <c r="B19" s="230">
        <v>224809</v>
      </c>
      <c r="C19" s="174" t="str">
        <f t="shared" si="5"/>
        <v>FSGT224809</v>
      </c>
      <c r="D19" s="174"/>
      <c r="E19" s="176" t="str">
        <f t="shared" si="6"/>
        <v/>
      </c>
      <c r="F19" s="105">
        <v>218</v>
      </c>
      <c r="G19" s="104" t="str">
        <f>VLOOKUP(A19,Liste!$F$3:$T$1578,2,FALSE)</f>
        <v>BOYER</v>
      </c>
      <c r="H19" s="104" t="str">
        <f>VLOOKUP(A19,Liste!$F$3:$T$1578,3,FALSE)</f>
        <v>Laurent</v>
      </c>
      <c r="I19" s="104" t="str">
        <f>VLOOKUP(A19,Liste!$F$3:$T$1578,4,FALSE)</f>
        <v>St-Vallier</v>
      </c>
      <c r="J19" s="104">
        <f>VLOOKUP(A19,Liste!$F$3:$T$1578,5,FALSE)</f>
        <v>71</v>
      </c>
      <c r="K19" s="104">
        <f>VLOOKUP(A19,Liste!$F$3:$T$1578,9,FALSE)</f>
        <v>3</v>
      </c>
      <c r="L19" s="94"/>
      <c r="M19" s="94"/>
      <c r="O19" s="94"/>
      <c r="Q19" s="94"/>
      <c r="R19" s="94"/>
      <c r="T19" s="242"/>
      <c r="U19" s="94"/>
      <c r="V19" s="94"/>
      <c r="W19" s="94"/>
      <c r="X19" s="246" t="str">
        <f t="shared" si="7"/>
        <v>218BOYER</v>
      </c>
      <c r="Y19" s="94">
        <f>IF(ISERROR(VLOOKUP(X19,FSGT2_Class!$AL$8:$AM$107,2,FALSE))=TRUE,VLOOKUP(X19,FSGT3_Class!$AL$8:$AM$107,2,FALSE),(VLOOKUP(X19,FSGT2_Class!$AL$8:$AM$107,2,FALSE)))</f>
        <v>218</v>
      </c>
      <c r="Z19" s="95"/>
      <c r="AA19" s="95"/>
      <c r="AB19" s="95"/>
      <c r="AC19" s="95"/>
      <c r="AD19" s="95"/>
      <c r="AE19" s="95"/>
      <c r="AF19" s="95"/>
      <c r="AG19" s="95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6"/>
      <c r="AS19" s="97"/>
      <c r="AT19" s="97"/>
      <c r="AU19" s="97"/>
    </row>
    <row r="20" spans="1:47" ht="15" customHeight="1" x14ac:dyDescent="0.2">
      <c r="A20" s="168" t="str">
        <f t="shared" si="4"/>
        <v>FSGT236015</v>
      </c>
      <c r="B20" s="234">
        <v>236015</v>
      </c>
      <c r="C20" s="174" t="str">
        <f t="shared" si="5"/>
        <v>FSGT236015</v>
      </c>
      <c r="D20" s="174"/>
      <c r="E20" s="176" t="str">
        <f t="shared" si="6"/>
        <v/>
      </c>
      <c r="F20" s="105">
        <v>220</v>
      </c>
      <c r="G20" s="104" t="str">
        <f>VLOOKUP(A20,Liste!$F$3:$T$1578,2,FALSE)</f>
        <v>BUTTARD</v>
      </c>
      <c r="H20" s="104" t="str">
        <f>VLOOKUP(A20,Liste!$F$3:$T$1578,3,FALSE)</f>
        <v>Manuel</v>
      </c>
      <c r="I20" s="104" t="str">
        <f>VLOOKUP(A20,Liste!$F$3:$T$1578,4,FALSE)</f>
        <v>Verdun</v>
      </c>
      <c r="J20" s="104">
        <f>VLOOKUP(A20,Liste!$F$3:$T$1578,5,FALSE)</f>
        <v>71</v>
      </c>
      <c r="K20" s="104">
        <f>VLOOKUP(A20,Liste!$F$3:$T$1578,9,FALSE)</f>
        <v>3</v>
      </c>
      <c r="Q20" s="94"/>
      <c r="T20" s="242"/>
      <c r="U20" s="94"/>
      <c r="V20" s="94"/>
      <c r="X20" s="246" t="str">
        <f t="shared" si="7"/>
        <v>220BUTTARD</v>
      </c>
      <c r="Y20" s="94">
        <f>IF(ISERROR(VLOOKUP(X20,FSGT2_Class!$AL$8:$AM$107,2,FALSE))=TRUE,VLOOKUP(X20,FSGT3_Class!$AL$8:$AM$107,2,FALSE),(VLOOKUP(X20,FSGT2_Class!$AL$8:$AM$107,2,FALSE)))</f>
        <v>220</v>
      </c>
    </row>
    <row r="21" spans="1:47" ht="15" customHeight="1" x14ac:dyDescent="0.2">
      <c r="A21" s="168" t="str">
        <f t="shared" si="4"/>
        <v>FSGT367173</v>
      </c>
      <c r="B21" s="234">
        <v>367173</v>
      </c>
      <c r="C21" s="174" t="str">
        <f t="shared" si="5"/>
        <v>FSGT367173</v>
      </c>
      <c r="D21" s="174"/>
      <c r="E21" s="176" t="str">
        <f t="shared" si="6"/>
        <v/>
      </c>
      <c r="F21" s="105">
        <v>222</v>
      </c>
      <c r="G21" s="104" t="str">
        <f>VLOOKUP(A21,Liste!$F$3:$T$1578,2,FALSE)</f>
        <v>REBILLARD</v>
      </c>
      <c r="H21" s="104" t="str">
        <f>VLOOKUP(A21,Liste!$F$3:$T$1578,3,FALSE)</f>
        <v>Stéphane</v>
      </c>
      <c r="I21" s="104" t="str">
        <f>VLOOKUP(A21,Liste!$F$3:$T$1578,4,FALSE)</f>
        <v>Mercurey</v>
      </c>
      <c r="J21" s="104">
        <f>VLOOKUP(A21,Liste!$F$3:$T$1578,5,FALSE)</f>
        <v>71</v>
      </c>
      <c r="K21" s="104">
        <f>VLOOKUP(A21,Liste!$F$3:$T$1578,9,FALSE)</f>
        <v>3</v>
      </c>
      <c r="Q21" s="94"/>
      <c r="T21" s="242"/>
      <c r="U21" s="94"/>
      <c r="V21" s="94"/>
      <c r="X21" s="246" t="str">
        <f t="shared" ref="X21:X83" si="8">CONCATENATE(F21,G21)</f>
        <v>222REBILLARD</v>
      </c>
      <c r="Y21" s="94">
        <f>IF(ISERROR(VLOOKUP(X21,FSGT2_Class!$AL$8:$AM$107,2,FALSE))=TRUE,VLOOKUP(X21,FSGT3_Class!$AL$8:$AM$107,2,FALSE),(VLOOKUP(X21,FSGT2_Class!$AL$8:$AM$107,2,FALSE)))</f>
        <v>222</v>
      </c>
    </row>
    <row r="22" spans="1:47" ht="15" customHeight="1" x14ac:dyDescent="0.25">
      <c r="A22" s="168" t="str">
        <f t="shared" si="4"/>
        <v>FSGT373581</v>
      </c>
      <c r="B22" s="234">
        <v>373581</v>
      </c>
      <c r="C22" s="174" t="str">
        <f t="shared" si="5"/>
        <v>FSGT373581</v>
      </c>
      <c r="D22" s="174"/>
      <c r="E22" s="176" t="str">
        <f t="shared" si="6"/>
        <v/>
      </c>
      <c r="F22" s="105">
        <v>223</v>
      </c>
      <c r="G22" s="104" t="str">
        <f>VLOOKUP(A22,Liste!$F$3:$T$1578,2,FALSE)</f>
        <v>GANDREY</v>
      </c>
      <c r="H22" s="104" t="str">
        <f>VLOOKUP(A22,Liste!$F$3:$T$1578,3,FALSE)</f>
        <v>Carl</v>
      </c>
      <c r="I22" s="104" t="str">
        <f>VLOOKUP(A22,Liste!$F$3:$T$1578,4,FALSE)</f>
        <v>Tournus</v>
      </c>
      <c r="J22" s="104">
        <f>VLOOKUP(A22,Liste!$F$3:$T$1578,5,FALSE)</f>
        <v>71</v>
      </c>
      <c r="K22" s="104">
        <f>VLOOKUP(A22,Liste!$F$3:$T$1578,9,FALSE)</f>
        <v>3</v>
      </c>
      <c r="Q22" s="94"/>
      <c r="T22" s="242"/>
      <c r="U22" s="94"/>
      <c r="V22" s="94"/>
      <c r="X22" s="246" t="str">
        <f t="shared" si="8"/>
        <v>223GANDREY</v>
      </c>
      <c r="Y22" s="94">
        <f>IF(ISERROR(VLOOKUP(X22,FSGT2_Class!$AL$8:$AM$107,2,FALSE))=TRUE,VLOOKUP(X22,FSGT3_Class!$AL$8:$AM$107,2,FALSE),(VLOOKUP(X22,FSGT2_Class!$AL$8:$AM$107,2,FALSE)))</f>
        <v>223</v>
      </c>
      <c r="AB22" s="182"/>
    </row>
    <row r="23" spans="1:47" ht="15" customHeight="1" x14ac:dyDescent="0.2">
      <c r="A23" s="168" t="str">
        <f t="shared" si="4"/>
        <v>UFOLEP001_71316332</v>
      </c>
      <c r="B23" s="234"/>
      <c r="C23" s="174" t="str">
        <f t="shared" si="5"/>
        <v/>
      </c>
      <c r="D23" s="174" t="s">
        <v>1875</v>
      </c>
      <c r="E23" s="176" t="str">
        <f t="shared" si="6"/>
        <v>UFOLEP001_71316332</v>
      </c>
      <c r="F23" s="105">
        <v>224</v>
      </c>
      <c r="G23" s="104" t="str">
        <f>VLOOKUP(A23,Liste!$F$3:$T$1578,2,FALSE)</f>
        <v>FORGE</v>
      </c>
      <c r="H23" s="104" t="str">
        <f>VLOOKUP(A23,Liste!$F$3:$T$1578,3,FALSE)</f>
        <v>Yannick</v>
      </c>
      <c r="I23" s="104" t="str">
        <f>VLOOKUP(A23,Liste!$F$3:$T$1578,4,FALSE)</f>
        <v>VC Trévoux</v>
      </c>
      <c r="J23" s="104" t="str">
        <f>VLOOKUP(A23,Liste!$F$3:$T$1578,5,FALSE)</f>
        <v>01</v>
      </c>
      <c r="K23" s="104">
        <f>VLOOKUP(A23,Liste!$F$3:$T$1578,9,FALSE)</f>
        <v>3</v>
      </c>
      <c r="Q23" s="94"/>
      <c r="T23" s="242"/>
      <c r="U23" s="94"/>
      <c r="V23" s="94"/>
      <c r="X23" s="246" t="str">
        <f t="shared" si="8"/>
        <v>224FORGE</v>
      </c>
      <c r="Y23" s="94">
        <f>IF(ISERROR(VLOOKUP(X23,FSGT2_Class!$AL$8:$AM$107,2,FALSE))=TRUE,VLOOKUP(X23,FSGT3_Class!$AL$8:$AM$107,2,FALSE),(VLOOKUP(X23,FSGT2_Class!$AL$8:$AM$107,2,FALSE)))</f>
        <v>224</v>
      </c>
    </row>
    <row r="24" spans="1:47" ht="15" customHeight="1" x14ac:dyDescent="0.2">
      <c r="A24" s="168" t="str">
        <f t="shared" si="4"/>
        <v>FSGT229955</v>
      </c>
      <c r="B24" s="234">
        <v>229955</v>
      </c>
      <c r="C24" s="174" t="str">
        <f t="shared" si="5"/>
        <v>FSGT229955</v>
      </c>
      <c r="D24" s="174"/>
      <c r="E24" s="176" t="str">
        <f t="shared" si="6"/>
        <v/>
      </c>
      <c r="F24" s="105">
        <v>225</v>
      </c>
      <c r="G24" s="104" t="str">
        <f>VLOOKUP(A24,Liste!$F$3:$T$1578,2,FALSE)</f>
        <v>HEBERT</v>
      </c>
      <c r="H24" s="104" t="str">
        <f>VLOOKUP(A24,Liste!$F$3:$T$1578,3,FALSE)</f>
        <v>Benjamin</v>
      </c>
      <c r="I24" s="104" t="str">
        <f>VLOOKUP(A24,Liste!$F$3:$T$1578,4,FALSE)</f>
        <v>Ecuisses</v>
      </c>
      <c r="J24" s="104">
        <f>VLOOKUP(A24,Liste!$F$3:$T$1578,5,FALSE)</f>
        <v>71</v>
      </c>
      <c r="K24" s="104">
        <f>VLOOKUP(A24,Liste!$F$3:$T$1578,9,FALSE)</f>
        <v>3</v>
      </c>
      <c r="Q24" s="94"/>
      <c r="T24" s="242"/>
      <c r="U24" s="94"/>
      <c r="V24" s="94"/>
      <c r="X24" s="246" t="str">
        <f t="shared" si="8"/>
        <v>225HEBERT</v>
      </c>
      <c r="Y24" s="94">
        <f>IF(ISERROR(VLOOKUP(X24,FSGT2_Class!$AL$8:$AM$107,2,FALSE))=TRUE,VLOOKUP(X24,FSGT3_Class!$AL$8:$AM$107,2,FALSE),(VLOOKUP(X24,FSGT2_Class!$AL$8:$AM$107,2,FALSE)))</f>
        <v>225</v>
      </c>
    </row>
    <row r="25" spans="1:47" ht="15" customHeight="1" x14ac:dyDescent="0.2">
      <c r="A25" s="168" t="str">
        <f t="shared" si="4"/>
        <v>FSGT487382</v>
      </c>
      <c r="B25" s="234">
        <v>487382</v>
      </c>
      <c r="C25" s="174" t="str">
        <f t="shared" si="5"/>
        <v>FSGT487382</v>
      </c>
      <c r="D25" s="174"/>
      <c r="E25" s="176" t="str">
        <f t="shared" si="6"/>
        <v/>
      </c>
      <c r="F25" s="105">
        <v>226</v>
      </c>
      <c r="G25" s="104" t="str">
        <f>VLOOKUP(A25,Liste!$F$3:$T$1578,2,FALSE)</f>
        <v>GUYOT</v>
      </c>
      <c r="H25" s="104" t="str">
        <f>VLOOKUP(A25,Liste!$F$3:$T$1578,3,FALSE)</f>
        <v>Maxime</v>
      </c>
      <c r="I25" s="104" t="str">
        <f>VLOOKUP(A25,Liste!$F$3:$T$1578,4,FALSE)</f>
        <v>Creusot VS</v>
      </c>
      <c r="J25" s="104">
        <f>VLOOKUP(A25,Liste!$F$3:$T$1578,5,FALSE)</f>
        <v>71</v>
      </c>
      <c r="K25" s="104">
        <f>VLOOKUP(A25,Liste!$F$3:$T$1578,9,FALSE)</f>
        <v>3</v>
      </c>
      <c r="Q25" s="94"/>
      <c r="T25" s="242"/>
      <c r="U25" s="94"/>
      <c r="V25" s="94"/>
      <c r="X25" s="246" t="str">
        <f t="shared" si="8"/>
        <v>226GUYOT</v>
      </c>
      <c r="Y25" s="94">
        <f>IF(ISERROR(VLOOKUP(X25,FSGT2_Class!$AL$8:$AM$107,2,FALSE))=TRUE,VLOOKUP(X25,FSGT3_Class!$AL$8:$AM$107,2,FALSE),(VLOOKUP(X25,FSGT2_Class!$AL$8:$AM$107,2,FALSE)))</f>
        <v>226</v>
      </c>
    </row>
    <row r="26" spans="1:47" ht="15" x14ac:dyDescent="0.2">
      <c r="A26" s="168" t="str">
        <f t="shared" si="4"/>
        <v/>
      </c>
      <c r="B26" s="234"/>
      <c r="C26" s="174" t="str">
        <f t="shared" si="5"/>
        <v/>
      </c>
      <c r="D26" s="174"/>
      <c r="E26" s="176" t="str">
        <f t="shared" si="6"/>
        <v/>
      </c>
      <c r="F26" s="105"/>
      <c r="G26" s="104">
        <f>VLOOKUP(A26,Liste!$F$3:$T$1578,2,FALSE)</f>
        <v>0</v>
      </c>
      <c r="H26" s="104">
        <f>VLOOKUP(A26,Liste!$F$3:$T$1578,3,FALSE)</f>
        <v>0</v>
      </c>
      <c r="I26" s="104">
        <f>VLOOKUP(A26,Liste!$F$3:$T$1578,4,FALSE)</f>
        <v>0</v>
      </c>
      <c r="J26" s="104">
        <f>VLOOKUP(A26,Liste!$F$3:$T$1578,5,FALSE)</f>
        <v>0</v>
      </c>
      <c r="K26" s="104">
        <f>VLOOKUP(A26,Liste!$F$3:$T$1578,9,FALSE)</f>
        <v>0</v>
      </c>
      <c r="Q26" s="94"/>
      <c r="T26" s="242"/>
      <c r="U26" s="94"/>
      <c r="V26" s="94"/>
      <c r="X26" s="246" t="str">
        <f t="shared" si="8"/>
        <v>0</v>
      </c>
      <c r="Y26" s="94">
        <f>IF(ISERROR(VLOOKUP(X26,FSGT2_Class!$AL$8:$AM$107,2,FALSE))=TRUE,VLOOKUP(X26,FSGT3_Class!$AL$8:$AM$107,2,FALSE),(VLOOKUP(X26,FSGT2_Class!$AL$8:$AM$107,2,FALSE)))</f>
        <v>0</v>
      </c>
    </row>
    <row r="27" spans="1:47" ht="15" x14ac:dyDescent="0.2">
      <c r="A27" s="168" t="str">
        <f t="shared" si="4"/>
        <v/>
      </c>
      <c r="B27" s="234"/>
      <c r="C27" s="174" t="str">
        <f t="shared" si="5"/>
        <v/>
      </c>
      <c r="D27" s="174"/>
      <c r="E27" s="176" t="str">
        <f t="shared" si="6"/>
        <v/>
      </c>
      <c r="F27" s="105"/>
      <c r="G27" s="104">
        <f>VLOOKUP(A27,Liste!$F$3:$T$1578,2,FALSE)</f>
        <v>0</v>
      </c>
      <c r="H27" s="104">
        <f>VLOOKUP(A27,Liste!$F$3:$T$1578,3,FALSE)</f>
        <v>0</v>
      </c>
      <c r="I27" s="104">
        <f>VLOOKUP(A27,Liste!$F$3:$T$1578,4,FALSE)</f>
        <v>0</v>
      </c>
      <c r="J27" s="104">
        <f>VLOOKUP(A27,Liste!$F$3:$T$1578,5,FALSE)</f>
        <v>0</v>
      </c>
      <c r="K27" s="104">
        <f>VLOOKUP(A27,Liste!$F$3:$T$1578,9,FALSE)</f>
        <v>0</v>
      </c>
      <c r="Q27" s="94"/>
      <c r="T27" s="242"/>
      <c r="U27" s="94"/>
      <c r="V27" s="94"/>
      <c r="X27" s="246" t="str">
        <f t="shared" si="8"/>
        <v>0</v>
      </c>
      <c r="Y27" s="94">
        <f>IF(ISERROR(VLOOKUP(X27,FSGT2_Class!$AL$8:$AM$107,2,FALSE))=TRUE,VLOOKUP(X27,FSGT3_Class!$AL$8:$AM$107,2,FALSE),(VLOOKUP(X27,FSGT2_Class!$AL$8:$AM$107,2,FALSE)))</f>
        <v>0</v>
      </c>
    </row>
    <row r="28" spans="1:47" ht="15" x14ac:dyDescent="0.2">
      <c r="A28" s="168" t="str">
        <f t="shared" si="4"/>
        <v/>
      </c>
      <c r="B28" s="234"/>
      <c r="C28" s="174" t="str">
        <f t="shared" si="5"/>
        <v/>
      </c>
      <c r="D28" s="174"/>
      <c r="E28" s="176" t="str">
        <f t="shared" si="6"/>
        <v/>
      </c>
      <c r="F28" s="105"/>
      <c r="G28" s="104">
        <f>VLOOKUP(A28,Liste!$F$3:$T$1578,2,FALSE)</f>
        <v>0</v>
      </c>
      <c r="H28" s="104">
        <f>VLOOKUP(A28,Liste!$F$3:$T$1578,3,FALSE)</f>
        <v>0</v>
      </c>
      <c r="I28" s="104">
        <f>VLOOKUP(A28,Liste!$F$3:$T$1578,4,FALSE)</f>
        <v>0</v>
      </c>
      <c r="J28" s="104">
        <f>VLOOKUP(A28,Liste!$F$3:$T$1578,5,FALSE)</f>
        <v>0</v>
      </c>
      <c r="K28" s="104">
        <f>VLOOKUP(A28,Liste!$F$3:$T$1578,9,FALSE)</f>
        <v>0</v>
      </c>
      <c r="Q28" s="94"/>
      <c r="T28" s="242"/>
      <c r="U28" s="94"/>
      <c r="V28" s="94"/>
      <c r="X28" s="246" t="str">
        <f t="shared" si="8"/>
        <v>0</v>
      </c>
      <c r="Y28" s="94">
        <f>IF(ISERROR(VLOOKUP(X28,FSGT2_Class!$AL$8:$AM$107,2,FALSE))=TRUE,VLOOKUP(X28,FSGT3_Class!$AL$8:$AM$107,2,FALSE),(VLOOKUP(X28,FSGT2_Class!$AL$8:$AM$107,2,FALSE)))</f>
        <v>0</v>
      </c>
    </row>
    <row r="29" spans="1:47" ht="15" x14ac:dyDescent="0.2">
      <c r="A29" s="168" t="str">
        <f t="shared" si="4"/>
        <v/>
      </c>
      <c r="B29" s="234"/>
      <c r="C29" s="174" t="str">
        <f t="shared" si="5"/>
        <v/>
      </c>
      <c r="D29" s="174"/>
      <c r="E29" s="176" t="str">
        <f t="shared" si="6"/>
        <v/>
      </c>
      <c r="F29" s="105"/>
      <c r="G29" s="104">
        <f>VLOOKUP(A29,Liste!$F$3:$T$1578,2,FALSE)</f>
        <v>0</v>
      </c>
      <c r="H29" s="104">
        <f>VLOOKUP(A29,Liste!$F$3:$T$1578,3,FALSE)</f>
        <v>0</v>
      </c>
      <c r="I29" s="104">
        <f>VLOOKUP(A29,Liste!$F$3:$T$1578,4,FALSE)</f>
        <v>0</v>
      </c>
      <c r="J29" s="104">
        <f>VLOOKUP(A29,Liste!$F$3:$T$1578,5,FALSE)</f>
        <v>0</v>
      </c>
      <c r="K29" s="104">
        <f>VLOOKUP(A29,Liste!$F$3:$T$1578,9,FALSE)</f>
        <v>0</v>
      </c>
      <c r="Q29" s="94"/>
      <c r="T29" s="242"/>
      <c r="U29" s="94"/>
      <c r="V29" s="94"/>
      <c r="X29" s="246" t="str">
        <f t="shared" si="8"/>
        <v>0</v>
      </c>
      <c r="Y29" s="94">
        <f>IF(ISERROR(VLOOKUP(X29,FSGT2_Class!$AL$8:$AM$107,2,FALSE))=TRUE,VLOOKUP(X29,FSGT3_Class!$AL$8:$AM$107,2,FALSE),(VLOOKUP(X29,FSGT2_Class!$AL$8:$AM$107,2,FALSE)))</f>
        <v>0</v>
      </c>
    </row>
    <row r="30" spans="1:47" ht="15" x14ac:dyDescent="0.2">
      <c r="A30" s="168" t="str">
        <f t="shared" si="4"/>
        <v/>
      </c>
      <c r="B30" s="234"/>
      <c r="C30" s="174" t="str">
        <f t="shared" si="5"/>
        <v/>
      </c>
      <c r="D30" s="174"/>
      <c r="E30" s="176" t="str">
        <f t="shared" si="6"/>
        <v/>
      </c>
      <c r="F30" s="105"/>
      <c r="G30" s="104">
        <f>VLOOKUP(A30,Liste!$F$3:$T$1578,2,FALSE)</f>
        <v>0</v>
      </c>
      <c r="H30" s="104">
        <f>VLOOKUP(A30,Liste!$F$3:$T$1578,3,FALSE)</f>
        <v>0</v>
      </c>
      <c r="I30" s="104">
        <f>VLOOKUP(A30,Liste!$F$3:$T$1578,4,FALSE)</f>
        <v>0</v>
      </c>
      <c r="J30" s="104">
        <f>VLOOKUP(A30,Liste!$F$3:$T$1578,5,FALSE)</f>
        <v>0</v>
      </c>
      <c r="K30" s="104">
        <f>VLOOKUP(A30,Liste!$F$3:$T$1578,9,FALSE)</f>
        <v>0</v>
      </c>
      <c r="Q30" s="94"/>
      <c r="T30" s="242"/>
      <c r="U30" s="94"/>
      <c r="V30" s="94"/>
      <c r="X30" s="246" t="str">
        <f t="shared" si="8"/>
        <v>0</v>
      </c>
      <c r="Y30" s="94">
        <f>IF(ISERROR(VLOOKUP(X30,FSGT2_Class!$AL$8:$AM$107,2,FALSE))=TRUE,VLOOKUP(X30,FSGT3_Class!$AL$8:$AM$107,2,FALSE),(VLOOKUP(X30,FSGT2_Class!$AL$8:$AM$107,2,FALSE)))</f>
        <v>0</v>
      </c>
    </row>
    <row r="31" spans="1:47" ht="15" x14ac:dyDescent="0.2">
      <c r="A31" s="168" t="str">
        <f t="shared" si="4"/>
        <v/>
      </c>
      <c r="B31" s="234"/>
      <c r="C31" s="174" t="str">
        <f t="shared" si="5"/>
        <v/>
      </c>
      <c r="D31" s="174"/>
      <c r="E31" s="176" t="str">
        <f t="shared" si="6"/>
        <v/>
      </c>
      <c r="F31" s="105"/>
      <c r="G31" s="104">
        <f>VLOOKUP(A31,Liste!$F$3:$T$1578,2,FALSE)</f>
        <v>0</v>
      </c>
      <c r="H31" s="104">
        <f>VLOOKUP(A31,Liste!$F$3:$T$1578,3,FALSE)</f>
        <v>0</v>
      </c>
      <c r="I31" s="104">
        <f>VLOOKUP(A31,Liste!$F$3:$T$1578,4,FALSE)</f>
        <v>0</v>
      </c>
      <c r="J31" s="104">
        <f>VLOOKUP(A31,Liste!$F$3:$T$1578,5,FALSE)</f>
        <v>0</v>
      </c>
      <c r="K31" s="104">
        <f>VLOOKUP(A31,Liste!$F$3:$T$1578,9,FALSE)</f>
        <v>0</v>
      </c>
      <c r="Q31" s="94"/>
      <c r="T31" s="242"/>
      <c r="U31" s="94"/>
      <c r="V31" s="94"/>
      <c r="X31" s="246" t="str">
        <f t="shared" si="8"/>
        <v>0</v>
      </c>
      <c r="Y31" s="94">
        <f>IF(ISERROR(VLOOKUP(X31,FSGT2_Class!$AL$8:$AM$107,2,FALSE))=TRUE,VLOOKUP(X31,FSGT3_Class!$AL$8:$AM$107,2,FALSE),(VLOOKUP(X31,FSGT2_Class!$AL$8:$AM$107,2,FALSE)))</f>
        <v>0</v>
      </c>
    </row>
    <row r="32" spans="1:47" ht="15" x14ac:dyDescent="0.2">
      <c r="A32" s="168" t="str">
        <f t="shared" si="4"/>
        <v/>
      </c>
      <c r="B32" s="234"/>
      <c r="C32" s="174" t="str">
        <f t="shared" si="5"/>
        <v/>
      </c>
      <c r="D32" s="174"/>
      <c r="E32" s="176" t="str">
        <f t="shared" si="6"/>
        <v/>
      </c>
      <c r="F32" s="105"/>
      <c r="G32" s="104">
        <f>VLOOKUP(A32,Liste!$F$3:$T$1578,2,FALSE)</f>
        <v>0</v>
      </c>
      <c r="H32" s="104">
        <f>VLOOKUP(A32,Liste!$F$3:$T$1578,3,FALSE)</f>
        <v>0</v>
      </c>
      <c r="I32" s="104">
        <f>VLOOKUP(A32,Liste!$F$3:$T$1578,4,FALSE)</f>
        <v>0</v>
      </c>
      <c r="J32" s="104">
        <f>VLOOKUP(A32,Liste!$F$3:$T$1578,5,FALSE)</f>
        <v>0</v>
      </c>
      <c r="K32" s="104">
        <f>VLOOKUP(A32,Liste!$F$3:$T$1578,9,FALSE)</f>
        <v>0</v>
      </c>
      <c r="Q32" s="94"/>
      <c r="T32" s="242"/>
      <c r="U32" s="94"/>
      <c r="V32" s="94"/>
      <c r="X32" s="246" t="str">
        <f t="shared" si="8"/>
        <v>0</v>
      </c>
      <c r="Y32" s="94">
        <f>IF(ISERROR(VLOOKUP(X32,FSGT2_Class!$AL$8:$AM$107,2,FALSE))=TRUE,VLOOKUP(X32,FSGT3_Class!$AL$8:$AM$107,2,FALSE),(VLOOKUP(X32,FSGT2_Class!$AL$8:$AM$107,2,FALSE)))</f>
        <v>0</v>
      </c>
    </row>
    <row r="33" spans="1:25" ht="15" x14ac:dyDescent="0.2">
      <c r="A33" s="168" t="str">
        <f t="shared" si="4"/>
        <v/>
      </c>
      <c r="B33" s="234"/>
      <c r="C33" s="174" t="str">
        <f t="shared" si="5"/>
        <v/>
      </c>
      <c r="D33" s="174"/>
      <c r="E33" s="176" t="str">
        <f t="shared" si="6"/>
        <v/>
      </c>
      <c r="F33" s="105"/>
      <c r="G33" s="104">
        <f>VLOOKUP(A33,Liste!$F$3:$T$1578,2,FALSE)</f>
        <v>0</v>
      </c>
      <c r="H33" s="104">
        <f>VLOOKUP(A33,Liste!$F$3:$T$1578,3,FALSE)</f>
        <v>0</v>
      </c>
      <c r="I33" s="104">
        <f>VLOOKUP(A33,Liste!$F$3:$T$1578,4,FALSE)</f>
        <v>0</v>
      </c>
      <c r="J33" s="104">
        <f>VLOOKUP(A33,Liste!$F$3:$T$1578,5,FALSE)</f>
        <v>0</v>
      </c>
      <c r="K33" s="104">
        <f>VLOOKUP(A33,Liste!$F$3:$T$1578,9,FALSE)</f>
        <v>0</v>
      </c>
      <c r="Q33" s="94"/>
      <c r="T33" s="242"/>
      <c r="U33" s="94"/>
      <c r="V33" s="94"/>
      <c r="X33" s="246" t="str">
        <f t="shared" si="8"/>
        <v>0</v>
      </c>
      <c r="Y33" s="94">
        <f>IF(ISERROR(VLOOKUP(X33,FSGT2_Class!$AL$8:$AM$107,2,FALSE))=TRUE,VLOOKUP(X33,FSGT3_Class!$AL$8:$AM$107,2,FALSE),(VLOOKUP(X33,FSGT2_Class!$AL$8:$AM$107,2,FALSE)))</f>
        <v>0</v>
      </c>
    </row>
    <row r="34" spans="1:25" ht="15" x14ac:dyDescent="0.2">
      <c r="A34" s="168" t="str">
        <f t="shared" si="4"/>
        <v/>
      </c>
      <c r="B34" s="234"/>
      <c r="C34" s="174" t="str">
        <f t="shared" si="5"/>
        <v/>
      </c>
      <c r="D34" s="174"/>
      <c r="E34" s="176" t="str">
        <f t="shared" si="6"/>
        <v/>
      </c>
      <c r="F34" s="105"/>
      <c r="G34" s="104">
        <f>VLOOKUP(A34,Liste!$F$3:$T$1578,2,FALSE)</f>
        <v>0</v>
      </c>
      <c r="H34" s="104">
        <f>VLOOKUP(A34,Liste!$F$3:$T$1578,3,FALSE)</f>
        <v>0</v>
      </c>
      <c r="I34" s="104">
        <f>VLOOKUP(A34,Liste!$F$3:$T$1578,4,FALSE)</f>
        <v>0</v>
      </c>
      <c r="J34" s="104">
        <f>VLOOKUP(A34,Liste!$F$3:$T$1578,5,FALSE)</f>
        <v>0</v>
      </c>
      <c r="K34" s="104">
        <f>VLOOKUP(A34,Liste!$F$3:$T$1578,9,FALSE)</f>
        <v>0</v>
      </c>
      <c r="Q34" s="94"/>
      <c r="T34" s="242"/>
      <c r="U34" s="94"/>
      <c r="V34" s="94"/>
      <c r="X34" s="246" t="str">
        <f t="shared" si="8"/>
        <v>0</v>
      </c>
      <c r="Y34" s="94">
        <f>IF(ISERROR(VLOOKUP(X34,FSGT2_Class!$AL$8:$AM$107,2,FALSE))=TRUE,VLOOKUP(X34,FSGT3_Class!$AL$8:$AM$107,2,FALSE),(VLOOKUP(X34,FSGT2_Class!$AL$8:$AM$107,2,FALSE)))</f>
        <v>0</v>
      </c>
    </row>
    <row r="35" spans="1:25" ht="15" x14ac:dyDescent="0.2">
      <c r="A35" s="168" t="str">
        <f t="shared" si="4"/>
        <v/>
      </c>
      <c r="B35" s="234"/>
      <c r="C35" s="174" t="str">
        <f t="shared" si="5"/>
        <v/>
      </c>
      <c r="D35" s="174"/>
      <c r="E35" s="176" t="str">
        <f t="shared" si="6"/>
        <v/>
      </c>
      <c r="F35" s="105"/>
      <c r="G35" s="104">
        <f>VLOOKUP(A35,Liste!$F$3:$T$1578,2,FALSE)</f>
        <v>0</v>
      </c>
      <c r="H35" s="104">
        <f>VLOOKUP(A35,Liste!$F$3:$T$1578,3,FALSE)</f>
        <v>0</v>
      </c>
      <c r="I35" s="104">
        <f>VLOOKUP(A35,Liste!$F$3:$T$1578,4,FALSE)</f>
        <v>0</v>
      </c>
      <c r="J35" s="104">
        <f>VLOOKUP(A35,Liste!$F$3:$T$1578,5,FALSE)</f>
        <v>0</v>
      </c>
      <c r="K35" s="104">
        <f>VLOOKUP(A35,Liste!$F$3:$T$1578,9,FALSE)</f>
        <v>0</v>
      </c>
      <c r="Q35" s="94"/>
      <c r="T35" s="242"/>
      <c r="U35" s="94"/>
      <c r="V35" s="94"/>
      <c r="X35" s="246" t="str">
        <f t="shared" si="8"/>
        <v>0</v>
      </c>
      <c r="Y35" s="94">
        <f>IF(ISERROR(VLOOKUP(X35,FSGT2_Class!$AL$8:$AM$107,2,FALSE))=TRUE,VLOOKUP(X35,FSGT3_Class!$AL$8:$AM$107,2,FALSE),(VLOOKUP(X35,FSGT2_Class!$AL$8:$AM$107,2,FALSE)))</f>
        <v>0</v>
      </c>
    </row>
    <row r="36" spans="1:25" ht="15" x14ac:dyDescent="0.2">
      <c r="A36" s="168" t="str">
        <f t="shared" si="4"/>
        <v/>
      </c>
      <c r="B36" s="234"/>
      <c r="C36" s="174" t="str">
        <f t="shared" si="5"/>
        <v/>
      </c>
      <c r="D36" s="174"/>
      <c r="E36" s="176" t="str">
        <f t="shared" si="6"/>
        <v/>
      </c>
      <c r="F36" s="105"/>
      <c r="G36" s="104">
        <f>VLOOKUP(A36,Liste!$F$3:$T$1578,2,FALSE)</f>
        <v>0</v>
      </c>
      <c r="H36" s="104">
        <f>VLOOKUP(A36,Liste!$F$3:$T$1578,3,FALSE)</f>
        <v>0</v>
      </c>
      <c r="I36" s="104">
        <f>VLOOKUP(A36,Liste!$F$3:$T$1578,4,FALSE)</f>
        <v>0</v>
      </c>
      <c r="J36" s="104">
        <f>VLOOKUP(A36,Liste!$F$3:$T$1578,5,FALSE)</f>
        <v>0</v>
      </c>
      <c r="K36" s="104">
        <f>VLOOKUP(A36,Liste!$F$3:$T$1578,9,FALSE)</f>
        <v>0</v>
      </c>
      <c r="Q36" s="94"/>
      <c r="T36" s="242"/>
      <c r="U36" s="94"/>
      <c r="V36" s="94"/>
      <c r="X36" s="246" t="str">
        <f t="shared" si="8"/>
        <v>0</v>
      </c>
      <c r="Y36" s="94">
        <f>IF(ISERROR(VLOOKUP(X36,FSGT2_Class!$AL$8:$AM$107,2,FALSE))=TRUE,VLOOKUP(X36,FSGT3_Class!$AL$8:$AM$107,2,FALSE),(VLOOKUP(X36,FSGT2_Class!$AL$8:$AM$107,2,FALSE)))</f>
        <v>0</v>
      </c>
    </row>
    <row r="37" spans="1:25" ht="15" x14ac:dyDescent="0.2">
      <c r="A37" s="168" t="str">
        <f t="shared" si="4"/>
        <v/>
      </c>
      <c r="B37" s="234"/>
      <c r="C37" s="174" t="str">
        <f t="shared" si="5"/>
        <v/>
      </c>
      <c r="D37" s="174"/>
      <c r="E37" s="176" t="str">
        <f t="shared" si="6"/>
        <v/>
      </c>
      <c r="F37" s="105"/>
      <c r="G37" s="104">
        <f>VLOOKUP(A37,Liste!$F$3:$T$1578,2,FALSE)</f>
        <v>0</v>
      </c>
      <c r="H37" s="104">
        <f>VLOOKUP(A37,Liste!$F$3:$T$1578,3,FALSE)</f>
        <v>0</v>
      </c>
      <c r="I37" s="104">
        <f>VLOOKUP(A37,Liste!$F$3:$T$1578,4,FALSE)</f>
        <v>0</v>
      </c>
      <c r="J37" s="104">
        <f>VLOOKUP(A37,Liste!$F$3:$T$1578,5,FALSE)</f>
        <v>0</v>
      </c>
      <c r="K37" s="104">
        <f>VLOOKUP(A37,Liste!$F$3:$T$1578,9,FALSE)</f>
        <v>0</v>
      </c>
      <c r="Q37" s="94"/>
      <c r="T37" s="242"/>
      <c r="U37" s="94"/>
      <c r="V37" s="94"/>
      <c r="X37" s="246" t="str">
        <f t="shared" si="8"/>
        <v>0</v>
      </c>
      <c r="Y37" s="94">
        <f>IF(ISERROR(VLOOKUP(X37,FSGT2_Class!$AL$8:$AM$107,2,FALSE))=TRUE,VLOOKUP(X37,FSGT3_Class!$AL$8:$AM$107,2,FALSE),(VLOOKUP(X37,FSGT2_Class!$AL$8:$AM$107,2,FALSE)))</f>
        <v>0</v>
      </c>
    </row>
    <row r="38" spans="1:25" ht="15" x14ac:dyDescent="0.2">
      <c r="A38" s="168" t="str">
        <f t="shared" si="4"/>
        <v/>
      </c>
      <c r="B38" s="234"/>
      <c r="C38" s="174" t="str">
        <f t="shared" si="5"/>
        <v/>
      </c>
      <c r="D38" s="174"/>
      <c r="E38" s="176" t="str">
        <f t="shared" si="6"/>
        <v/>
      </c>
      <c r="F38" s="105"/>
      <c r="G38" s="104">
        <f>VLOOKUP(A38,Liste!$F$3:$T$1578,2,FALSE)</f>
        <v>0</v>
      </c>
      <c r="H38" s="104">
        <f>VLOOKUP(A38,Liste!$F$3:$T$1578,3,FALSE)</f>
        <v>0</v>
      </c>
      <c r="I38" s="104">
        <f>VLOOKUP(A38,Liste!$F$3:$T$1578,4,FALSE)</f>
        <v>0</v>
      </c>
      <c r="J38" s="104">
        <f>VLOOKUP(A38,Liste!$F$3:$T$1578,5,FALSE)</f>
        <v>0</v>
      </c>
      <c r="K38" s="104">
        <f>VLOOKUP(A38,Liste!$F$3:$T$1578,9,FALSE)</f>
        <v>0</v>
      </c>
      <c r="Q38" s="94"/>
      <c r="T38" s="242"/>
      <c r="U38" s="94"/>
      <c r="V38" s="94"/>
      <c r="X38" s="246" t="str">
        <f t="shared" si="8"/>
        <v>0</v>
      </c>
      <c r="Y38" s="94">
        <f>IF(ISERROR(VLOOKUP(X38,FSGT2_Class!$AL$8:$AM$107,2,FALSE))=TRUE,VLOOKUP(X38,FSGT3_Class!$AL$8:$AM$107,2,FALSE),(VLOOKUP(X38,FSGT2_Class!$AL$8:$AM$107,2,FALSE)))</f>
        <v>0</v>
      </c>
    </row>
    <row r="39" spans="1:25" ht="15" x14ac:dyDescent="0.2">
      <c r="A39" s="168" t="str">
        <f t="shared" si="4"/>
        <v/>
      </c>
      <c r="B39" s="234"/>
      <c r="C39" s="174" t="str">
        <f t="shared" si="5"/>
        <v/>
      </c>
      <c r="D39" s="174"/>
      <c r="E39" s="176" t="str">
        <f t="shared" si="6"/>
        <v/>
      </c>
      <c r="F39" s="105"/>
      <c r="G39" s="104">
        <f>VLOOKUP(A39,Liste!$F$3:$T$1578,2,FALSE)</f>
        <v>0</v>
      </c>
      <c r="H39" s="104">
        <f>VLOOKUP(A39,Liste!$F$3:$T$1578,3,FALSE)</f>
        <v>0</v>
      </c>
      <c r="I39" s="104">
        <f>VLOOKUP(A39,Liste!$F$3:$T$1578,4,FALSE)</f>
        <v>0</v>
      </c>
      <c r="J39" s="104">
        <f>VLOOKUP(A39,Liste!$F$3:$T$1578,5,FALSE)</f>
        <v>0</v>
      </c>
      <c r="K39" s="104">
        <f>VLOOKUP(A39,Liste!$F$3:$T$1578,9,FALSE)</f>
        <v>0</v>
      </c>
      <c r="Q39" s="94"/>
      <c r="T39" s="242"/>
      <c r="U39" s="94"/>
      <c r="V39" s="94"/>
      <c r="X39" s="246" t="str">
        <f t="shared" si="8"/>
        <v>0</v>
      </c>
      <c r="Y39" s="94">
        <f>IF(ISERROR(VLOOKUP(X39,FSGT2_Class!$AL$8:$AM$107,2,FALSE))=TRUE,VLOOKUP(X39,FSGT3_Class!$AL$8:$AM$107,2,FALSE),(VLOOKUP(X39,FSGT2_Class!$AL$8:$AM$107,2,FALSE)))</f>
        <v>0</v>
      </c>
    </row>
    <row r="40" spans="1:25" ht="15" x14ac:dyDescent="0.2">
      <c r="A40" s="168" t="str">
        <f t="shared" si="4"/>
        <v/>
      </c>
      <c r="B40" s="234"/>
      <c r="C40" s="174" t="str">
        <f t="shared" si="5"/>
        <v/>
      </c>
      <c r="D40" s="174"/>
      <c r="E40" s="176" t="str">
        <f t="shared" si="6"/>
        <v/>
      </c>
      <c r="F40" s="105"/>
      <c r="G40" s="104">
        <f>VLOOKUP(A40,Liste!$F$3:$T$1578,2,FALSE)</f>
        <v>0</v>
      </c>
      <c r="H40" s="104">
        <f>VLOOKUP(A40,Liste!$F$3:$T$1578,3,FALSE)</f>
        <v>0</v>
      </c>
      <c r="I40" s="104">
        <f>VLOOKUP(A40,Liste!$F$3:$T$1578,4,FALSE)</f>
        <v>0</v>
      </c>
      <c r="J40" s="104">
        <f>VLOOKUP(A40,Liste!$F$3:$T$1578,5,FALSE)</f>
        <v>0</v>
      </c>
      <c r="K40" s="104">
        <f>VLOOKUP(A40,Liste!$F$3:$T$1578,9,FALSE)</f>
        <v>0</v>
      </c>
      <c r="Q40" s="94"/>
      <c r="T40" s="242"/>
      <c r="U40" s="94"/>
      <c r="V40" s="94"/>
      <c r="X40" s="246" t="str">
        <f t="shared" si="8"/>
        <v>0</v>
      </c>
      <c r="Y40" s="94">
        <f>IF(ISERROR(VLOOKUP(X40,FSGT2_Class!$AL$8:$AM$107,2,FALSE))=TRUE,VLOOKUP(X40,FSGT3_Class!$AL$8:$AM$107,2,FALSE),(VLOOKUP(X40,FSGT2_Class!$AL$8:$AM$107,2,FALSE)))</f>
        <v>0</v>
      </c>
    </row>
    <row r="41" spans="1:25" ht="15" x14ac:dyDescent="0.2">
      <c r="A41" s="168" t="str">
        <f t="shared" si="4"/>
        <v/>
      </c>
      <c r="B41" s="234"/>
      <c r="C41" s="174" t="str">
        <f t="shared" si="5"/>
        <v/>
      </c>
      <c r="D41" s="174"/>
      <c r="E41" s="176" t="str">
        <f t="shared" si="6"/>
        <v/>
      </c>
      <c r="F41" s="105"/>
      <c r="G41" s="104">
        <f>VLOOKUP(A41,Liste!$F$3:$T$1578,2,FALSE)</f>
        <v>0</v>
      </c>
      <c r="H41" s="104">
        <f>VLOOKUP(A41,Liste!$F$3:$T$1578,3,FALSE)</f>
        <v>0</v>
      </c>
      <c r="I41" s="104">
        <f>VLOOKUP(A41,Liste!$F$3:$T$1578,4,FALSE)</f>
        <v>0</v>
      </c>
      <c r="J41" s="104">
        <f>VLOOKUP(A41,Liste!$F$3:$T$1578,5,FALSE)</f>
        <v>0</v>
      </c>
      <c r="K41" s="104">
        <f>VLOOKUP(A41,Liste!$F$3:$T$1578,9,FALSE)</f>
        <v>0</v>
      </c>
      <c r="Q41" s="94"/>
      <c r="T41" s="242"/>
      <c r="U41" s="94"/>
      <c r="V41" s="94"/>
      <c r="X41" s="246" t="str">
        <f t="shared" si="8"/>
        <v>0</v>
      </c>
      <c r="Y41" s="94">
        <f>IF(ISERROR(VLOOKUP(X41,FSGT2_Class!$AL$8:$AM$107,2,FALSE))=TRUE,VLOOKUP(X41,FSGT3_Class!$AL$8:$AM$107,2,FALSE),(VLOOKUP(X41,FSGT2_Class!$AL$8:$AM$107,2,FALSE)))</f>
        <v>0</v>
      </c>
    </row>
    <row r="42" spans="1:25" ht="15" x14ac:dyDescent="0.2">
      <c r="A42" s="168" t="str">
        <f t="shared" si="4"/>
        <v/>
      </c>
      <c r="B42" s="234"/>
      <c r="C42" s="174" t="str">
        <f t="shared" si="5"/>
        <v/>
      </c>
      <c r="D42" s="174"/>
      <c r="E42" s="176" t="str">
        <f t="shared" si="6"/>
        <v/>
      </c>
      <c r="F42" s="105"/>
      <c r="G42" s="104">
        <f>VLOOKUP(A42,Liste!$F$3:$T$1578,2,FALSE)</f>
        <v>0</v>
      </c>
      <c r="H42" s="104">
        <f>VLOOKUP(A42,Liste!$F$3:$T$1578,3,FALSE)</f>
        <v>0</v>
      </c>
      <c r="I42" s="104">
        <f>VLOOKUP(A42,Liste!$F$3:$T$1578,4,FALSE)</f>
        <v>0</v>
      </c>
      <c r="J42" s="104">
        <f>VLOOKUP(A42,Liste!$F$3:$T$1578,5,FALSE)</f>
        <v>0</v>
      </c>
      <c r="K42" s="104">
        <f>VLOOKUP(A42,Liste!$F$3:$T$1578,9,FALSE)</f>
        <v>0</v>
      </c>
      <c r="Q42" s="94"/>
      <c r="T42" s="242"/>
      <c r="U42" s="94"/>
      <c r="V42" s="94"/>
      <c r="X42" s="246" t="str">
        <f t="shared" si="8"/>
        <v>0</v>
      </c>
      <c r="Y42" s="94">
        <f>IF(ISERROR(VLOOKUP(X42,FSGT2_Class!$AL$8:$AM$107,2,FALSE))=TRUE,VLOOKUP(X42,FSGT3_Class!$AL$8:$AM$107,2,FALSE),(VLOOKUP(X42,FSGT2_Class!$AL$8:$AM$107,2,FALSE)))</f>
        <v>0</v>
      </c>
    </row>
    <row r="43" spans="1:25" ht="15" x14ac:dyDescent="0.2">
      <c r="A43" s="168" t="str">
        <f t="shared" si="4"/>
        <v/>
      </c>
      <c r="B43" s="234"/>
      <c r="C43" s="174" t="str">
        <f t="shared" si="5"/>
        <v/>
      </c>
      <c r="D43" s="174"/>
      <c r="E43" s="176" t="str">
        <f t="shared" si="6"/>
        <v/>
      </c>
      <c r="F43" s="105"/>
      <c r="G43" s="104">
        <f>VLOOKUP(A43,Liste!$F$3:$T$1578,2,FALSE)</f>
        <v>0</v>
      </c>
      <c r="H43" s="104">
        <f>VLOOKUP(A43,Liste!$F$3:$T$1578,3,FALSE)</f>
        <v>0</v>
      </c>
      <c r="I43" s="104">
        <f>VLOOKUP(A43,Liste!$F$3:$T$1578,4,FALSE)</f>
        <v>0</v>
      </c>
      <c r="J43" s="104">
        <f>VLOOKUP(A43,Liste!$F$3:$T$1578,5,FALSE)</f>
        <v>0</v>
      </c>
      <c r="K43" s="104">
        <f>VLOOKUP(A43,Liste!$F$3:$T$1578,9,FALSE)</f>
        <v>0</v>
      </c>
      <c r="Q43" s="94"/>
      <c r="T43" s="242"/>
      <c r="U43" s="94"/>
      <c r="V43" s="94"/>
      <c r="X43" s="246" t="str">
        <f t="shared" si="8"/>
        <v>0</v>
      </c>
      <c r="Y43" s="94">
        <f>IF(ISERROR(VLOOKUP(X43,FSGT2_Class!$AL$8:$AM$107,2,FALSE))=TRUE,VLOOKUP(X43,FSGT3_Class!$AL$8:$AM$107,2,FALSE),(VLOOKUP(X43,FSGT2_Class!$AL$8:$AM$107,2,FALSE)))</f>
        <v>0</v>
      </c>
    </row>
    <row r="44" spans="1:25" ht="15" x14ac:dyDescent="0.2">
      <c r="A44" s="168" t="str">
        <f t="shared" si="4"/>
        <v/>
      </c>
      <c r="B44" s="234"/>
      <c r="C44" s="174" t="str">
        <f t="shared" si="5"/>
        <v/>
      </c>
      <c r="D44" s="174"/>
      <c r="E44" s="176" t="str">
        <f t="shared" si="6"/>
        <v/>
      </c>
      <c r="F44" s="105"/>
      <c r="G44" s="104">
        <f>VLOOKUP(A44,Liste!$F$3:$T$1578,2,FALSE)</f>
        <v>0</v>
      </c>
      <c r="H44" s="104">
        <f>VLOOKUP(A44,Liste!$F$3:$T$1578,3,FALSE)</f>
        <v>0</v>
      </c>
      <c r="I44" s="104">
        <f>VLOOKUP(A44,Liste!$F$3:$T$1578,4,FALSE)</f>
        <v>0</v>
      </c>
      <c r="J44" s="104">
        <f>VLOOKUP(A44,Liste!$F$3:$T$1578,5,FALSE)</f>
        <v>0</v>
      </c>
      <c r="K44" s="104">
        <f>VLOOKUP(A44,Liste!$F$3:$T$1578,9,FALSE)</f>
        <v>0</v>
      </c>
      <c r="Q44" s="94"/>
      <c r="T44" s="242"/>
      <c r="U44" s="94"/>
      <c r="V44" s="94"/>
      <c r="X44" s="246" t="str">
        <f t="shared" si="8"/>
        <v>0</v>
      </c>
      <c r="Y44" s="94">
        <f>IF(ISERROR(VLOOKUP(X44,FSGT2_Class!$AL$8:$AM$107,2,FALSE))=TRUE,VLOOKUP(X44,FSGT3_Class!$AL$8:$AM$107,2,FALSE),(VLOOKUP(X44,FSGT2_Class!$AL$8:$AM$107,2,FALSE)))</f>
        <v>0</v>
      </c>
    </row>
    <row r="45" spans="1:25" ht="15" x14ac:dyDescent="0.2">
      <c r="A45" s="168" t="str">
        <f t="shared" si="4"/>
        <v/>
      </c>
      <c r="B45" s="234"/>
      <c r="C45" s="174" t="str">
        <f t="shared" si="5"/>
        <v/>
      </c>
      <c r="D45" s="174"/>
      <c r="E45" s="176" t="str">
        <f t="shared" si="6"/>
        <v/>
      </c>
      <c r="F45" s="105"/>
      <c r="G45" s="104">
        <f>VLOOKUP(A45,Liste!$F$3:$T$1578,2,FALSE)</f>
        <v>0</v>
      </c>
      <c r="H45" s="104">
        <f>VLOOKUP(A45,Liste!$F$3:$T$1578,3,FALSE)</f>
        <v>0</v>
      </c>
      <c r="I45" s="104">
        <f>VLOOKUP(A45,Liste!$F$3:$T$1578,4,FALSE)</f>
        <v>0</v>
      </c>
      <c r="J45" s="104">
        <f>VLOOKUP(A45,Liste!$F$3:$T$1578,5,FALSE)</f>
        <v>0</v>
      </c>
      <c r="K45" s="104">
        <f>VLOOKUP(A45,Liste!$F$3:$T$1578,9,FALSE)</f>
        <v>0</v>
      </c>
      <c r="Q45" s="94"/>
      <c r="T45" s="242"/>
      <c r="U45" s="94"/>
      <c r="V45" s="94"/>
      <c r="X45" s="246" t="str">
        <f t="shared" si="8"/>
        <v>0</v>
      </c>
      <c r="Y45" s="94">
        <f>IF(ISERROR(VLOOKUP(X45,FSGT2_Class!$AL$8:$AM$107,2,FALSE))=TRUE,VLOOKUP(X45,FSGT3_Class!$AL$8:$AM$107,2,FALSE),(VLOOKUP(X45,FSGT2_Class!$AL$8:$AM$107,2,FALSE)))</f>
        <v>0</v>
      </c>
    </row>
    <row r="46" spans="1:25" ht="15" x14ac:dyDescent="0.2">
      <c r="A46" s="168" t="str">
        <f t="shared" si="4"/>
        <v/>
      </c>
      <c r="B46" s="234"/>
      <c r="C46" s="174" t="str">
        <f t="shared" si="5"/>
        <v/>
      </c>
      <c r="D46" s="174"/>
      <c r="E46" s="176" t="str">
        <f t="shared" si="6"/>
        <v/>
      </c>
      <c r="F46" s="105"/>
      <c r="G46" s="104">
        <f>VLOOKUP(A46,Liste!$F$3:$T$1578,2,FALSE)</f>
        <v>0</v>
      </c>
      <c r="H46" s="104">
        <f>VLOOKUP(A46,Liste!$F$3:$T$1578,3,FALSE)</f>
        <v>0</v>
      </c>
      <c r="I46" s="104">
        <f>VLOOKUP(A46,Liste!$F$3:$T$1578,4,FALSE)</f>
        <v>0</v>
      </c>
      <c r="J46" s="104">
        <f>VLOOKUP(A46,Liste!$F$3:$T$1578,5,FALSE)</f>
        <v>0</v>
      </c>
      <c r="K46" s="104">
        <f>VLOOKUP(A46,Liste!$F$3:$T$1578,9,FALSE)</f>
        <v>0</v>
      </c>
      <c r="Q46" s="94"/>
      <c r="T46" s="242"/>
      <c r="U46" s="94"/>
      <c r="V46" s="94"/>
      <c r="X46" s="246" t="str">
        <f t="shared" si="8"/>
        <v>0</v>
      </c>
      <c r="Y46" s="94">
        <f>IF(ISERROR(VLOOKUP(X46,FSGT2_Class!$AL$8:$AM$107,2,FALSE))=TRUE,VLOOKUP(X46,FSGT3_Class!$AL$8:$AM$107,2,FALSE),(VLOOKUP(X46,FSGT2_Class!$AL$8:$AM$107,2,FALSE)))</f>
        <v>0</v>
      </c>
    </row>
    <row r="47" spans="1:25" ht="15" x14ac:dyDescent="0.2">
      <c r="A47" s="168" t="str">
        <f t="shared" si="4"/>
        <v/>
      </c>
      <c r="B47" s="234"/>
      <c r="C47" s="174" t="str">
        <f t="shared" si="5"/>
        <v/>
      </c>
      <c r="D47" s="174"/>
      <c r="E47" s="176" t="str">
        <f t="shared" si="6"/>
        <v/>
      </c>
      <c r="F47" s="105"/>
      <c r="G47" s="104">
        <f>VLOOKUP(A47,Liste!$F$3:$T$1578,2,FALSE)</f>
        <v>0</v>
      </c>
      <c r="H47" s="104">
        <f>VLOOKUP(A47,Liste!$F$3:$T$1578,3,FALSE)</f>
        <v>0</v>
      </c>
      <c r="I47" s="104">
        <f>VLOOKUP(A47,Liste!$F$3:$T$1578,4,FALSE)</f>
        <v>0</v>
      </c>
      <c r="J47" s="104">
        <f>VLOOKUP(A47,Liste!$F$3:$T$1578,5,FALSE)</f>
        <v>0</v>
      </c>
      <c r="K47" s="104">
        <f>VLOOKUP(A47,Liste!$F$3:$T$1578,9,FALSE)</f>
        <v>0</v>
      </c>
      <c r="Q47" s="94"/>
      <c r="T47" s="242"/>
      <c r="U47" s="94"/>
      <c r="V47" s="94"/>
      <c r="X47" s="246" t="str">
        <f t="shared" si="8"/>
        <v>0</v>
      </c>
      <c r="Y47" s="94">
        <f>IF(ISERROR(VLOOKUP(X47,FSGT2_Class!$AL$8:$AM$107,2,FALSE))=TRUE,VLOOKUP(X47,FSGT3_Class!$AL$8:$AM$107,2,FALSE),(VLOOKUP(X47,FSGT2_Class!$AL$8:$AM$107,2,FALSE)))</f>
        <v>0</v>
      </c>
    </row>
    <row r="48" spans="1:25" ht="15" x14ac:dyDescent="0.2">
      <c r="A48" s="168" t="str">
        <f t="shared" si="4"/>
        <v/>
      </c>
      <c r="B48" s="234"/>
      <c r="C48" s="174" t="str">
        <f t="shared" si="5"/>
        <v/>
      </c>
      <c r="D48" s="174"/>
      <c r="E48" s="176" t="str">
        <f t="shared" si="6"/>
        <v/>
      </c>
      <c r="F48" s="105"/>
      <c r="G48" s="104">
        <f>VLOOKUP(A48,Liste!$F$3:$T$1578,2,FALSE)</f>
        <v>0</v>
      </c>
      <c r="H48" s="104">
        <f>VLOOKUP(A48,Liste!$F$3:$T$1578,3,FALSE)</f>
        <v>0</v>
      </c>
      <c r="I48" s="104">
        <f>VLOOKUP(A48,Liste!$F$3:$T$1578,4,FALSE)</f>
        <v>0</v>
      </c>
      <c r="J48" s="104">
        <f>VLOOKUP(A48,Liste!$F$3:$T$1578,5,FALSE)</f>
        <v>0</v>
      </c>
      <c r="K48" s="104">
        <f>VLOOKUP(A48,Liste!$F$3:$T$1578,9,FALSE)</f>
        <v>0</v>
      </c>
      <c r="Q48" s="94"/>
      <c r="T48" s="242"/>
      <c r="U48" s="94"/>
      <c r="V48" s="94"/>
      <c r="X48" s="246" t="str">
        <f t="shared" si="8"/>
        <v>0</v>
      </c>
      <c r="Y48" s="94">
        <f>IF(ISERROR(VLOOKUP(X48,FSGT2_Class!$AL$8:$AM$107,2,FALSE))=TRUE,VLOOKUP(X48,FSGT3_Class!$AL$8:$AM$107,2,FALSE),(VLOOKUP(X48,FSGT2_Class!$AL$8:$AM$107,2,FALSE)))</f>
        <v>0</v>
      </c>
    </row>
    <row r="49" spans="1:25" ht="15" x14ac:dyDescent="0.2">
      <c r="A49" s="168" t="str">
        <f t="shared" si="4"/>
        <v/>
      </c>
      <c r="B49" s="234"/>
      <c r="C49" s="174" t="str">
        <f t="shared" si="5"/>
        <v/>
      </c>
      <c r="D49" s="174"/>
      <c r="E49" s="176" t="str">
        <f t="shared" si="6"/>
        <v/>
      </c>
      <c r="F49" s="105"/>
      <c r="G49" s="104">
        <f>VLOOKUP(A49,Liste!$F$3:$T$1578,2,FALSE)</f>
        <v>0</v>
      </c>
      <c r="H49" s="104">
        <f>VLOOKUP(A49,Liste!$F$3:$T$1578,3,FALSE)</f>
        <v>0</v>
      </c>
      <c r="I49" s="104">
        <f>VLOOKUP(A49,Liste!$F$3:$T$1578,4,FALSE)</f>
        <v>0</v>
      </c>
      <c r="J49" s="104">
        <f>VLOOKUP(A49,Liste!$F$3:$T$1578,5,FALSE)</f>
        <v>0</v>
      </c>
      <c r="K49" s="104">
        <f>VLOOKUP(A49,Liste!$F$3:$T$1578,9,FALSE)</f>
        <v>0</v>
      </c>
      <c r="Q49" s="94"/>
      <c r="T49" s="242"/>
      <c r="U49" s="94"/>
      <c r="V49" s="94"/>
      <c r="X49" s="246" t="str">
        <f t="shared" si="8"/>
        <v>0</v>
      </c>
      <c r="Y49" s="94">
        <f>IF(ISERROR(VLOOKUP(X49,FSGT2_Class!$AL$8:$AM$107,2,FALSE))=TRUE,VLOOKUP(X49,FSGT3_Class!$AL$8:$AM$107,2,FALSE),(VLOOKUP(X49,FSGT2_Class!$AL$8:$AM$107,2,FALSE)))</f>
        <v>0</v>
      </c>
    </row>
    <row r="50" spans="1:25" ht="15" x14ac:dyDescent="0.2">
      <c r="A50" s="168" t="str">
        <f t="shared" si="4"/>
        <v/>
      </c>
      <c r="B50" s="234"/>
      <c r="C50" s="174" t="str">
        <f t="shared" si="5"/>
        <v/>
      </c>
      <c r="D50" s="174"/>
      <c r="E50" s="176" t="str">
        <f t="shared" si="6"/>
        <v/>
      </c>
      <c r="F50" s="105"/>
      <c r="G50" s="104">
        <f>VLOOKUP(A50,Liste!$F$3:$T$1578,2,FALSE)</f>
        <v>0</v>
      </c>
      <c r="H50" s="104">
        <f>VLOOKUP(A50,Liste!$F$3:$T$1578,3,FALSE)</f>
        <v>0</v>
      </c>
      <c r="I50" s="104">
        <f>VLOOKUP(A50,Liste!$F$3:$T$1578,4,FALSE)</f>
        <v>0</v>
      </c>
      <c r="J50" s="104">
        <f>VLOOKUP(A50,Liste!$F$3:$T$1578,5,FALSE)</f>
        <v>0</v>
      </c>
      <c r="K50" s="104">
        <f>VLOOKUP(A50,Liste!$F$3:$T$1578,9,FALSE)</f>
        <v>0</v>
      </c>
      <c r="Q50" s="94"/>
      <c r="T50" s="242"/>
      <c r="U50" s="94"/>
      <c r="V50" s="94"/>
      <c r="X50" s="246" t="str">
        <f t="shared" si="8"/>
        <v>0</v>
      </c>
      <c r="Y50" s="94">
        <f>IF(ISERROR(VLOOKUP(X50,FSGT2_Class!$AL$8:$AM$107,2,FALSE))=TRUE,VLOOKUP(X50,FSGT3_Class!$AL$8:$AM$107,2,FALSE),(VLOOKUP(X50,FSGT2_Class!$AL$8:$AM$107,2,FALSE)))</f>
        <v>0</v>
      </c>
    </row>
    <row r="51" spans="1:25" ht="15" x14ac:dyDescent="0.2">
      <c r="A51" s="168" t="str">
        <f t="shared" si="4"/>
        <v/>
      </c>
      <c r="B51" s="234"/>
      <c r="C51" s="174" t="str">
        <f t="shared" si="5"/>
        <v/>
      </c>
      <c r="D51" s="174"/>
      <c r="E51" s="176" t="str">
        <f t="shared" si="6"/>
        <v/>
      </c>
      <c r="F51" s="105"/>
      <c r="G51" s="104">
        <f>VLOOKUP(A51,Liste!$F$3:$T$1578,2,FALSE)</f>
        <v>0</v>
      </c>
      <c r="H51" s="104">
        <f>VLOOKUP(A51,Liste!$F$3:$T$1578,3,FALSE)</f>
        <v>0</v>
      </c>
      <c r="I51" s="104">
        <f>VLOOKUP(A51,Liste!$F$3:$T$1578,4,FALSE)</f>
        <v>0</v>
      </c>
      <c r="J51" s="104">
        <f>VLOOKUP(A51,Liste!$F$3:$T$1578,5,FALSE)</f>
        <v>0</v>
      </c>
      <c r="K51" s="104">
        <f>VLOOKUP(A51,Liste!$F$3:$T$1578,9,FALSE)</f>
        <v>0</v>
      </c>
      <c r="Q51" s="94"/>
      <c r="T51" s="242"/>
      <c r="U51" s="94"/>
      <c r="V51" s="94"/>
      <c r="X51" s="246" t="str">
        <f t="shared" si="8"/>
        <v>0</v>
      </c>
      <c r="Y51" s="94">
        <f>IF(ISERROR(VLOOKUP(X51,FSGT2_Class!$AL$8:$AM$107,2,FALSE))=TRUE,VLOOKUP(X51,FSGT3_Class!$AL$8:$AM$107,2,FALSE),(VLOOKUP(X51,FSGT2_Class!$AL$8:$AM$107,2,FALSE)))</f>
        <v>0</v>
      </c>
    </row>
    <row r="52" spans="1:25" ht="15" x14ac:dyDescent="0.2">
      <c r="A52" s="168" t="str">
        <f t="shared" si="4"/>
        <v/>
      </c>
      <c r="B52" s="234"/>
      <c r="C52" s="174" t="str">
        <f t="shared" si="5"/>
        <v/>
      </c>
      <c r="D52" s="174"/>
      <c r="E52" s="176" t="str">
        <f t="shared" si="6"/>
        <v/>
      </c>
      <c r="F52" s="105"/>
      <c r="G52" s="104">
        <f>VLOOKUP(A52,Liste!$F$3:$T$1578,2,FALSE)</f>
        <v>0</v>
      </c>
      <c r="H52" s="104">
        <f>VLOOKUP(A52,Liste!$F$3:$T$1578,3,FALSE)</f>
        <v>0</v>
      </c>
      <c r="I52" s="104">
        <f>VLOOKUP(A52,Liste!$F$3:$T$1578,4,FALSE)</f>
        <v>0</v>
      </c>
      <c r="J52" s="104">
        <f>VLOOKUP(A52,Liste!$F$3:$T$1578,5,FALSE)</f>
        <v>0</v>
      </c>
      <c r="K52" s="104">
        <f>VLOOKUP(A52,Liste!$F$3:$T$1578,9,FALSE)</f>
        <v>0</v>
      </c>
      <c r="Q52" s="94"/>
      <c r="T52" s="242"/>
      <c r="U52" s="94"/>
      <c r="V52" s="94"/>
      <c r="X52" s="246" t="str">
        <f t="shared" si="8"/>
        <v>0</v>
      </c>
      <c r="Y52" s="94">
        <f>IF(ISERROR(VLOOKUP(X52,FSGT2_Class!$AL$8:$AM$107,2,FALSE))=TRUE,VLOOKUP(X52,FSGT3_Class!$AL$8:$AM$107,2,FALSE),(VLOOKUP(X52,FSGT2_Class!$AL$8:$AM$107,2,FALSE)))</f>
        <v>0</v>
      </c>
    </row>
    <row r="53" spans="1:25" ht="15" x14ac:dyDescent="0.2">
      <c r="A53" s="168" t="str">
        <f t="shared" si="4"/>
        <v/>
      </c>
      <c r="B53" s="234"/>
      <c r="C53" s="174" t="str">
        <f t="shared" si="5"/>
        <v/>
      </c>
      <c r="D53" s="174"/>
      <c r="E53" s="176" t="str">
        <f t="shared" si="6"/>
        <v/>
      </c>
      <c r="F53" s="105"/>
      <c r="G53" s="104">
        <f>VLOOKUP(A53,Liste!$F$3:$T$1578,2,FALSE)</f>
        <v>0</v>
      </c>
      <c r="H53" s="104">
        <f>VLOOKUP(A53,Liste!$F$3:$T$1578,3,FALSE)</f>
        <v>0</v>
      </c>
      <c r="I53" s="104">
        <f>VLOOKUP(A53,Liste!$F$3:$T$1578,4,FALSE)</f>
        <v>0</v>
      </c>
      <c r="J53" s="104">
        <f>VLOOKUP(A53,Liste!$F$3:$T$1578,5,FALSE)</f>
        <v>0</v>
      </c>
      <c r="K53" s="104">
        <f>VLOOKUP(A53,Liste!$F$3:$T$1578,9,FALSE)</f>
        <v>0</v>
      </c>
      <c r="Q53" s="94"/>
      <c r="T53" s="242"/>
      <c r="U53" s="94"/>
      <c r="V53" s="94"/>
      <c r="X53" s="246" t="str">
        <f t="shared" si="8"/>
        <v>0</v>
      </c>
      <c r="Y53" s="94">
        <f>IF(ISERROR(VLOOKUP(X53,FSGT2_Class!$AL$8:$AM$107,2,FALSE))=TRUE,VLOOKUP(X53,FSGT3_Class!$AL$8:$AM$107,2,FALSE),(VLOOKUP(X53,FSGT2_Class!$AL$8:$AM$107,2,FALSE)))</f>
        <v>0</v>
      </c>
    </row>
    <row r="54" spans="1:25" ht="15" x14ac:dyDescent="0.2">
      <c r="A54" s="168" t="str">
        <f t="shared" si="4"/>
        <v/>
      </c>
      <c r="B54" s="234"/>
      <c r="C54" s="174" t="str">
        <f t="shared" si="5"/>
        <v/>
      </c>
      <c r="D54" s="174"/>
      <c r="E54" s="176" t="str">
        <f t="shared" si="6"/>
        <v/>
      </c>
      <c r="F54" s="105"/>
      <c r="G54" s="104">
        <f>VLOOKUP(A54,Liste!$F$3:$T$1578,2,FALSE)</f>
        <v>0</v>
      </c>
      <c r="H54" s="104">
        <f>VLOOKUP(A54,Liste!$F$3:$T$1578,3,FALSE)</f>
        <v>0</v>
      </c>
      <c r="I54" s="104">
        <f>VLOOKUP(A54,Liste!$F$3:$T$1578,4,FALSE)</f>
        <v>0</v>
      </c>
      <c r="J54" s="104">
        <f>VLOOKUP(A54,Liste!$F$3:$T$1578,5,FALSE)</f>
        <v>0</v>
      </c>
      <c r="K54" s="104">
        <f>VLOOKUP(A54,Liste!$F$3:$T$1578,9,FALSE)</f>
        <v>0</v>
      </c>
      <c r="Q54" s="94"/>
      <c r="T54" s="242"/>
      <c r="U54" s="94"/>
      <c r="V54" s="94"/>
      <c r="X54" s="246" t="str">
        <f t="shared" si="8"/>
        <v>0</v>
      </c>
      <c r="Y54" s="94">
        <f>IF(ISERROR(VLOOKUP(X54,FSGT2_Class!$AL$8:$AM$107,2,FALSE))=TRUE,VLOOKUP(X54,FSGT3_Class!$AL$8:$AM$107,2,FALSE),(VLOOKUP(X54,FSGT2_Class!$AL$8:$AM$107,2,FALSE)))</f>
        <v>0</v>
      </c>
    </row>
    <row r="55" spans="1:25" ht="15" x14ac:dyDescent="0.2">
      <c r="A55" s="168" t="str">
        <f t="shared" si="4"/>
        <v/>
      </c>
      <c r="B55" s="234"/>
      <c r="C55" s="174" t="str">
        <f t="shared" si="5"/>
        <v/>
      </c>
      <c r="D55" s="174"/>
      <c r="E55" s="176" t="str">
        <f t="shared" si="6"/>
        <v/>
      </c>
      <c r="F55" s="105"/>
      <c r="G55" s="104">
        <f>VLOOKUP(A55,Liste!$F$3:$T$1578,2,FALSE)</f>
        <v>0</v>
      </c>
      <c r="H55" s="104">
        <f>VLOOKUP(A55,Liste!$F$3:$T$1578,3,FALSE)</f>
        <v>0</v>
      </c>
      <c r="I55" s="104">
        <f>VLOOKUP(A55,Liste!$F$3:$T$1578,4,FALSE)</f>
        <v>0</v>
      </c>
      <c r="J55" s="104">
        <f>VLOOKUP(A55,Liste!$F$3:$T$1578,5,FALSE)</f>
        <v>0</v>
      </c>
      <c r="K55" s="104">
        <f>VLOOKUP(A55,Liste!$F$3:$T$1578,9,FALSE)</f>
        <v>0</v>
      </c>
      <c r="Q55" s="94"/>
      <c r="T55" s="242"/>
      <c r="U55" s="94"/>
      <c r="V55" s="94"/>
      <c r="X55" s="246" t="str">
        <f t="shared" si="8"/>
        <v>0</v>
      </c>
      <c r="Y55" s="94">
        <f>IF(ISERROR(VLOOKUP(X55,FSGT2_Class!$AL$8:$AM$107,2,FALSE))=TRUE,VLOOKUP(X55,FSGT3_Class!$AL$8:$AM$107,2,FALSE),(VLOOKUP(X55,FSGT2_Class!$AL$8:$AM$107,2,FALSE)))</f>
        <v>0</v>
      </c>
    </row>
    <row r="56" spans="1:25" ht="15" x14ac:dyDescent="0.2">
      <c r="A56" s="168" t="str">
        <f t="shared" si="4"/>
        <v/>
      </c>
      <c r="B56" s="234"/>
      <c r="C56" s="174" t="str">
        <f t="shared" si="5"/>
        <v/>
      </c>
      <c r="D56" s="174"/>
      <c r="E56" s="176" t="str">
        <f t="shared" si="6"/>
        <v/>
      </c>
      <c r="F56" s="105"/>
      <c r="G56" s="104">
        <f>VLOOKUP(A56,Liste!$F$3:$T$1578,2,FALSE)</f>
        <v>0</v>
      </c>
      <c r="H56" s="104">
        <f>VLOOKUP(A56,Liste!$F$3:$T$1578,3,FALSE)</f>
        <v>0</v>
      </c>
      <c r="I56" s="104">
        <f>VLOOKUP(A56,Liste!$F$3:$T$1578,4,FALSE)</f>
        <v>0</v>
      </c>
      <c r="J56" s="104">
        <f>VLOOKUP(A56,Liste!$F$3:$T$1578,5,FALSE)</f>
        <v>0</v>
      </c>
      <c r="K56" s="104">
        <f>VLOOKUP(A56,Liste!$F$3:$T$1578,9,FALSE)</f>
        <v>0</v>
      </c>
      <c r="Q56" s="94"/>
      <c r="T56" s="242"/>
      <c r="U56" s="94"/>
      <c r="V56" s="94"/>
      <c r="X56" s="246" t="str">
        <f t="shared" si="8"/>
        <v>0</v>
      </c>
      <c r="Y56" s="94">
        <f>IF(ISERROR(VLOOKUP(X56,FSGT2_Class!$AL$8:$AM$107,2,FALSE))=TRUE,VLOOKUP(X56,FSGT3_Class!$AL$8:$AM$107,2,FALSE),(VLOOKUP(X56,FSGT2_Class!$AL$8:$AM$107,2,FALSE)))</f>
        <v>0</v>
      </c>
    </row>
    <row r="57" spans="1:25" ht="15" x14ac:dyDescent="0.2">
      <c r="A57" s="168" t="str">
        <f t="shared" si="4"/>
        <v/>
      </c>
      <c r="B57" s="234"/>
      <c r="C57" s="174" t="str">
        <f t="shared" si="5"/>
        <v/>
      </c>
      <c r="D57" s="174"/>
      <c r="E57" s="176" t="str">
        <f t="shared" si="6"/>
        <v/>
      </c>
      <c r="F57" s="105"/>
      <c r="G57" s="104">
        <f>VLOOKUP(A57,Liste!$F$3:$T$1578,2,FALSE)</f>
        <v>0</v>
      </c>
      <c r="H57" s="104">
        <f>VLOOKUP(A57,Liste!$F$3:$T$1578,3,FALSE)</f>
        <v>0</v>
      </c>
      <c r="I57" s="104">
        <f>VLOOKUP(A57,Liste!$F$3:$T$1578,4,FALSE)</f>
        <v>0</v>
      </c>
      <c r="J57" s="104">
        <f>VLOOKUP(A57,Liste!$F$3:$T$1578,5,FALSE)</f>
        <v>0</v>
      </c>
      <c r="K57" s="104">
        <f>VLOOKUP(A57,Liste!$F$3:$T$1578,9,FALSE)</f>
        <v>0</v>
      </c>
      <c r="Q57" s="94"/>
      <c r="T57" s="242"/>
      <c r="U57" s="94"/>
      <c r="V57" s="94"/>
      <c r="X57" s="246" t="str">
        <f t="shared" si="8"/>
        <v>0</v>
      </c>
      <c r="Y57" s="94">
        <f>IF(ISERROR(VLOOKUP(X57,FSGT2_Class!$AL$8:$AM$107,2,FALSE))=TRUE,VLOOKUP(X57,FSGT3_Class!$AL$8:$AM$107,2,FALSE),(VLOOKUP(X57,FSGT2_Class!$AL$8:$AM$107,2,FALSE)))</f>
        <v>0</v>
      </c>
    </row>
    <row r="58" spans="1:25" ht="15" x14ac:dyDescent="0.2">
      <c r="A58" s="168" t="str">
        <f t="shared" si="4"/>
        <v/>
      </c>
      <c r="B58" s="234"/>
      <c r="C58" s="174" t="str">
        <f t="shared" si="5"/>
        <v/>
      </c>
      <c r="D58" s="174"/>
      <c r="E58" s="176" t="str">
        <f t="shared" si="6"/>
        <v/>
      </c>
      <c r="F58" s="105"/>
      <c r="G58" s="104">
        <f>VLOOKUP(A58,Liste!$F$3:$T$1578,2,FALSE)</f>
        <v>0</v>
      </c>
      <c r="H58" s="104">
        <f>VLOOKUP(A58,Liste!$F$3:$T$1578,3,FALSE)</f>
        <v>0</v>
      </c>
      <c r="I58" s="104">
        <f>VLOOKUP(A58,Liste!$F$3:$T$1578,4,FALSE)</f>
        <v>0</v>
      </c>
      <c r="J58" s="104">
        <f>VLOOKUP(A58,Liste!$F$3:$T$1578,5,FALSE)</f>
        <v>0</v>
      </c>
      <c r="K58" s="104">
        <f>VLOOKUP(A58,Liste!$F$3:$T$1578,9,FALSE)</f>
        <v>0</v>
      </c>
      <c r="Q58" s="94"/>
      <c r="T58" s="242"/>
      <c r="U58" s="94"/>
      <c r="V58" s="94"/>
      <c r="X58" s="246" t="str">
        <f t="shared" si="8"/>
        <v>0</v>
      </c>
      <c r="Y58" s="94">
        <f>IF(ISERROR(VLOOKUP(X58,FSGT2_Class!$AL$8:$AM$107,2,FALSE))=TRUE,VLOOKUP(X58,FSGT3_Class!$AL$8:$AM$107,2,FALSE),(VLOOKUP(X58,FSGT2_Class!$AL$8:$AM$107,2,FALSE)))</f>
        <v>0</v>
      </c>
    </row>
    <row r="59" spans="1:25" ht="15" x14ac:dyDescent="0.2">
      <c r="A59" s="168" t="str">
        <f t="shared" si="4"/>
        <v/>
      </c>
      <c r="B59" s="234"/>
      <c r="C59" s="174" t="str">
        <f t="shared" si="5"/>
        <v/>
      </c>
      <c r="D59" s="174"/>
      <c r="E59" s="176" t="str">
        <f t="shared" si="6"/>
        <v/>
      </c>
      <c r="F59" s="105"/>
      <c r="G59" s="104">
        <f>VLOOKUP(A59,Liste!$F$3:$T$1578,2,FALSE)</f>
        <v>0</v>
      </c>
      <c r="H59" s="104">
        <f>VLOOKUP(A59,Liste!$F$3:$T$1578,3,FALSE)</f>
        <v>0</v>
      </c>
      <c r="I59" s="104">
        <f>VLOOKUP(A59,Liste!$F$3:$T$1578,4,FALSE)</f>
        <v>0</v>
      </c>
      <c r="J59" s="104">
        <f>VLOOKUP(A59,Liste!$F$3:$T$1578,5,FALSE)</f>
        <v>0</v>
      </c>
      <c r="K59" s="104">
        <f>VLOOKUP(A59,Liste!$F$3:$T$1578,9,FALSE)</f>
        <v>0</v>
      </c>
      <c r="Q59" s="94"/>
      <c r="T59" s="242"/>
      <c r="U59" s="94"/>
      <c r="V59" s="94"/>
      <c r="X59" s="246" t="str">
        <f t="shared" si="8"/>
        <v>0</v>
      </c>
      <c r="Y59" s="94">
        <f>IF(ISERROR(VLOOKUP(X59,FSGT2_Class!$AL$8:$AM$107,2,FALSE))=TRUE,VLOOKUP(X59,FSGT3_Class!$AL$8:$AM$107,2,FALSE),(VLOOKUP(X59,FSGT2_Class!$AL$8:$AM$107,2,FALSE)))</f>
        <v>0</v>
      </c>
    </row>
    <row r="60" spans="1:25" ht="15" x14ac:dyDescent="0.2">
      <c r="A60" s="168" t="str">
        <f t="shared" si="4"/>
        <v/>
      </c>
      <c r="B60" s="234"/>
      <c r="C60" s="174" t="str">
        <f t="shared" si="5"/>
        <v/>
      </c>
      <c r="D60" s="174"/>
      <c r="E60" s="176" t="str">
        <f t="shared" si="6"/>
        <v/>
      </c>
      <c r="F60" s="105"/>
      <c r="G60" s="104">
        <f>VLOOKUP(A60,Liste!$F$3:$T$1578,2,FALSE)</f>
        <v>0</v>
      </c>
      <c r="H60" s="104">
        <f>VLOOKUP(A60,Liste!$F$3:$T$1578,3,FALSE)</f>
        <v>0</v>
      </c>
      <c r="I60" s="104">
        <f>VLOOKUP(A60,Liste!$F$3:$T$1578,4,FALSE)</f>
        <v>0</v>
      </c>
      <c r="J60" s="104">
        <f>VLOOKUP(A60,Liste!$F$3:$T$1578,5,FALSE)</f>
        <v>0</v>
      </c>
      <c r="K60" s="104">
        <f>VLOOKUP(A60,Liste!$F$3:$T$1578,9,FALSE)</f>
        <v>0</v>
      </c>
      <c r="Q60" s="94"/>
      <c r="T60" s="242"/>
      <c r="U60" s="94"/>
      <c r="V60" s="94"/>
      <c r="X60" s="246" t="str">
        <f t="shared" si="8"/>
        <v>0</v>
      </c>
      <c r="Y60" s="94">
        <f>IF(ISERROR(VLOOKUP(X60,FSGT2_Class!$AL$8:$AM$107,2,FALSE))=TRUE,VLOOKUP(X60,FSGT3_Class!$AL$8:$AM$107,2,FALSE),(VLOOKUP(X60,FSGT2_Class!$AL$8:$AM$107,2,FALSE)))</f>
        <v>0</v>
      </c>
    </row>
    <row r="61" spans="1:25" ht="15" x14ac:dyDescent="0.2">
      <c r="A61" s="168" t="str">
        <f t="shared" si="4"/>
        <v/>
      </c>
      <c r="B61" s="234"/>
      <c r="C61" s="174" t="str">
        <f t="shared" si="5"/>
        <v/>
      </c>
      <c r="D61" s="174"/>
      <c r="E61" s="176" t="str">
        <f t="shared" si="6"/>
        <v/>
      </c>
      <c r="F61" s="105"/>
      <c r="G61" s="104">
        <f>VLOOKUP(A61,Liste!$F$3:$T$1578,2,FALSE)</f>
        <v>0</v>
      </c>
      <c r="H61" s="104">
        <f>VLOOKUP(A61,Liste!$F$3:$T$1578,3,FALSE)</f>
        <v>0</v>
      </c>
      <c r="I61" s="104">
        <f>VLOOKUP(A61,Liste!$F$3:$T$1578,4,FALSE)</f>
        <v>0</v>
      </c>
      <c r="J61" s="104">
        <f>VLOOKUP(A61,Liste!$F$3:$T$1578,5,FALSE)</f>
        <v>0</v>
      </c>
      <c r="K61" s="104">
        <f>VLOOKUP(A61,Liste!$F$3:$T$1578,9,FALSE)</f>
        <v>0</v>
      </c>
      <c r="Q61" s="94"/>
      <c r="T61" s="242"/>
      <c r="U61" s="94"/>
      <c r="V61" s="94"/>
      <c r="X61" s="246" t="str">
        <f t="shared" si="8"/>
        <v>0</v>
      </c>
      <c r="Y61" s="94">
        <f>IF(ISERROR(VLOOKUP(X61,FSGT2_Class!$AL$8:$AM$107,2,FALSE))=TRUE,VLOOKUP(X61,FSGT3_Class!$AL$8:$AM$107,2,FALSE),(VLOOKUP(X61,FSGT2_Class!$AL$8:$AM$107,2,FALSE)))</f>
        <v>0</v>
      </c>
    </row>
    <row r="62" spans="1:25" ht="15" x14ac:dyDescent="0.2">
      <c r="A62" s="168" t="str">
        <f t="shared" si="4"/>
        <v/>
      </c>
      <c r="B62" s="234"/>
      <c r="C62" s="174" t="str">
        <f t="shared" si="5"/>
        <v/>
      </c>
      <c r="D62" s="174"/>
      <c r="E62" s="176" t="str">
        <f t="shared" si="6"/>
        <v/>
      </c>
      <c r="F62" s="105"/>
      <c r="G62" s="104">
        <f>VLOOKUP(A62,Liste!$F$3:$T$1578,2,FALSE)</f>
        <v>0</v>
      </c>
      <c r="H62" s="104">
        <f>VLOOKUP(A62,Liste!$F$3:$T$1578,3,FALSE)</f>
        <v>0</v>
      </c>
      <c r="I62" s="104">
        <f>VLOOKUP(A62,Liste!$F$3:$T$1578,4,FALSE)</f>
        <v>0</v>
      </c>
      <c r="J62" s="104">
        <f>VLOOKUP(A62,Liste!$F$3:$T$1578,5,FALSE)</f>
        <v>0</v>
      </c>
      <c r="K62" s="104">
        <f>VLOOKUP(A62,Liste!$F$3:$T$1578,9,FALSE)</f>
        <v>0</v>
      </c>
      <c r="Q62" s="94"/>
      <c r="T62" s="242"/>
      <c r="U62" s="94"/>
      <c r="V62" s="94"/>
      <c r="X62" s="246" t="str">
        <f t="shared" si="8"/>
        <v>0</v>
      </c>
      <c r="Y62" s="94">
        <f>IF(ISERROR(VLOOKUP(X62,FSGT2_Class!$AL$8:$AM$107,2,FALSE))=TRUE,VLOOKUP(X62,FSGT3_Class!$AL$8:$AM$107,2,FALSE),(VLOOKUP(X62,FSGT2_Class!$AL$8:$AM$107,2,FALSE)))</f>
        <v>0</v>
      </c>
    </row>
    <row r="63" spans="1:25" ht="15" x14ac:dyDescent="0.25">
      <c r="A63" s="168" t="str">
        <f t="shared" si="4"/>
        <v/>
      </c>
      <c r="B63" s="235"/>
      <c r="C63" s="174" t="str">
        <f t="shared" si="5"/>
        <v/>
      </c>
      <c r="D63" s="174"/>
      <c r="E63" s="176" t="str">
        <f t="shared" si="6"/>
        <v/>
      </c>
      <c r="F63" s="105"/>
      <c r="G63" s="104">
        <f>VLOOKUP(A63,Liste!$F$3:$T$1578,2,FALSE)</f>
        <v>0</v>
      </c>
      <c r="H63" s="104">
        <f>VLOOKUP(A63,Liste!$F$3:$T$1578,3,FALSE)</f>
        <v>0</v>
      </c>
      <c r="I63" s="104">
        <f>VLOOKUP(A63,Liste!$F$3:$T$1578,4,FALSE)</f>
        <v>0</v>
      </c>
      <c r="J63" s="104">
        <f>VLOOKUP(A63,Liste!$F$3:$T$1578,5,FALSE)</f>
        <v>0</v>
      </c>
      <c r="K63" s="104">
        <f>VLOOKUP(A63,Liste!$F$3:$T$1578,9,FALSE)</f>
        <v>0</v>
      </c>
      <c r="Q63" s="94"/>
      <c r="T63" s="242"/>
      <c r="U63" s="94"/>
      <c r="V63" s="94"/>
      <c r="X63" s="246" t="str">
        <f t="shared" si="8"/>
        <v>0</v>
      </c>
      <c r="Y63" s="94">
        <f>IF(ISERROR(VLOOKUP(X63,FSGT2_Class!$AL$8:$AM$107,2,FALSE))=TRUE,VLOOKUP(X63,FSGT3_Class!$AL$8:$AM$107,2,FALSE),(VLOOKUP(X63,FSGT2_Class!$AL$8:$AM$107,2,FALSE)))</f>
        <v>0</v>
      </c>
    </row>
    <row r="64" spans="1:25" ht="15" x14ac:dyDescent="0.25">
      <c r="A64" s="168" t="str">
        <f t="shared" si="4"/>
        <v/>
      </c>
      <c r="B64" s="235"/>
      <c r="C64" s="174" t="str">
        <f t="shared" si="5"/>
        <v/>
      </c>
      <c r="D64" s="174"/>
      <c r="E64" s="176" t="str">
        <f t="shared" si="6"/>
        <v/>
      </c>
      <c r="F64" s="105"/>
      <c r="G64" s="104">
        <f>VLOOKUP(A64,Liste!$F$3:$T$1578,2,FALSE)</f>
        <v>0</v>
      </c>
      <c r="H64" s="104">
        <f>VLOOKUP(A64,Liste!$F$3:$T$1578,3,FALSE)</f>
        <v>0</v>
      </c>
      <c r="I64" s="104">
        <f>VLOOKUP(A64,Liste!$F$3:$T$1578,4,FALSE)</f>
        <v>0</v>
      </c>
      <c r="J64" s="104">
        <f>VLOOKUP(A64,Liste!$F$3:$T$1578,5,FALSE)</f>
        <v>0</v>
      </c>
      <c r="K64" s="104">
        <f>VLOOKUP(A64,Liste!$F$3:$T$1578,9,FALSE)</f>
        <v>0</v>
      </c>
      <c r="Q64" s="94"/>
      <c r="T64" s="242"/>
      <c r="U64" s="94"/>
      <c r="V64" s="94"/>
      <c r="X64" s="246" t="str">
        <f t="shared" si="8"/>
        <v>0</v>
      </c>
      <c r="Y64" s="94">
        <f>IF(ISERROR(VLOOKUP(X64,FSGT2_Class!$AL$8:$AM$107,2,FALSE))=TRUE,VLOOKUP(X64,FSGT3_Class!$AL$8:$AM$107,2,FALSE),(VLOOKUP(X64,FSGT2_Class!$AL$8:$AM$107,2,FALSE)))</f>
        <v>0</v>
      </c>
    </row>
    <row r="65" spans="1:25" ht="15" x14ac:dyDescent="0.25">
      <c r="A65" s="168" t="str">
        <f t="shared" si="4"/>
        <v/>
      </c>
      <c r="B65" s="235"/>
      <c r="C65" s="174" t="str">
        <f t="shared" si="5"/>
        <v/>
      </c>
      <c r="D65" s="174"/>
      <c r="E65" s="176" t="str">
        <f t="shared" si="6"/>
        <v/>
      </c>
      <c r="F65" s="105"/>
      <c r="G65" s="104">
        <f>VLOOKUP(A65,Liste!$F$3:$T$1578,2,FALSE)</f>
        <v>0</v>
      </c>
      <c r="H65" s="104">
        <f>VLOOKUP(A65,Liste!$F$3:$T$1578,3,FALSE)</f>
        <v>0</v>
      </c>
      <c r="I65" s="104">
        <f>VLOOKUP(A65,Liste!$F$3:$T$1578,4,FALSE)</f>
        <v>0</v>
      </c>
      <c r="J65" s="104">
        <f>VLOOKUP(A65,Liste!$F$3:$T$1578,5,FALSE)</f>
        <v>0</v>
      </c>
      <c r="K65" s="104">
        <f>VLOOKUP(A65,Liste!$F$3:$T$1578,9,FALSE)</f>
        <v>0</v>
      </c>
      <c r="Q65" s="94"/>
      <c r="T65" s="242"/>
      <c r="U65" s="94"/>
      <c r="V65" s="94"/>
      <c r="X65" s="246" t="str">
        <f t="shared" si="8"/>
        <v>0</v>
      </c>
      <c r="Y65" s="94">
        <f>IF(ISERROR(VLOOKUP(X65,FSGT2_Class!$AL$8:$AM$107,2,FALSE))=TRUE,VLOOKUP(X65,FSGT3_Class!$AL$8:$AM$107,2,FALSE),(VLOOKUP(X65,FSGT2_Class!$AL$8:$AM$107,2,FALSE)))</f>
        <v>0</v>
      </c>
    </row>
    <row r="66" spans="1:25" ht="15" x14ac:dyDescent="0.25">
      <c r="A66" s="168" t="str">
        <f t="shared" si="4"/>
        <v/>
      </c>
      <c r="B66" s="235"/>
      <c r="C66" s="174" t="str">
        <f t="shared" si="5"/>
        <v/>
      </c>
      <c r="D66" s="174"/>
      <c r="E66" s="176" t="str">
        <f t="shared" si="6"/>
        <v/>
      </c>
      <c r="F66" s="105"/>
      <c r="G66" s="104">
        <f>VLOOKUP(A66,Liste!$F$3:$T$1578,2,FALSE)</f>
        <v>0</v>
      </c>
      <c r="H66" s="104">
        <f>VLOOKUP(A66,Liste!$F$3:$T$1578,3,FALSE)</f>
        <v>0</v>
      </c>
      <c r="I66" s="104">
        <f>VLOOKUP(A66,Liste!$F$3:$T$1578,4,FALSE)</f>
        <v>0</v>
      </c>
      <c r="J66" s="104">
        <f>VLOOKUP(A66,Liste!$F$3:$T$1578,5,FALSE)</f>
        <v>0</v>
      </c>
      <c r="K66" s="104">
        <f>VLOOKUP(A66,Liste!$F$3:$T$1578,9,FALSE)</f>
        <v>0</v>
      </c>
      <c r="Q66" s="94"/>
      <c r="T66" s="242"/>
      <c r="U66" s="94"/>
      <c r="V66" s="94"/>
      <c r="X66" s="246" t="str">
        <f t="shared" si="8"/>
        <v>0</v>
      </c>
      <c r="Y66" s="94">
        <f>IF(ISERROR(VLOOKUP(X66,FSGT2_Class!$AL$8:$AM$107,2,FALSE))=TRUE,VLOOKUP(X66,FSGT3_Class!$AL$8:$AM$107,2,FALSE),(VLOOKUP(X66,FSGT2_Class!$AL$8:$AM$107,2,FALSE)))</f>
        <v>0</v>
      </c>
    </row>
    <row r="67" spans="1:25" ht="15" x14ac:dyDescent="0.25">
      <c r="A67" s="168" t="str">
        <f t="shared" ref="A67:A99" si="9">IF(C67="",E67,C67)</f>
        <v/>
      </c>
      <c r="B67" s="235"/>
      <c r="C67" s="174" t="str">
        <f t="shared" ref="C67:C99" si="10">IF(B67="","",CONCATENATE($B$6,B67))</f>
        <v/>
      </c>
      <c r="D67" s="174"/>
      <c r="E67" s="176" t="str">
        <f t="shared" ref="E67:E99" si="11">IF(D67="","",CONCATENATE($D$6,D67))</f>
        <v/>
      </c>
      <c r="F67" s="105"/>
      <c r="G67" s="104">
        <f>VLOOKUP(A67,Liste!$F$3:$T$1578,2,FALSE)</f>
        <v>0</v>
      </c>
      <c r="H67" s="104">
        <f>VLOOKUP(A67,Liste!$F$3:$T$1578,3,FALSE)</f>
        <v>0</v>
      </c>
      <c r="I67" s="104">
        <f>VLOOKUP(A67,Liste!$F$3:$T$1578,4,FALSE)</f>
        <v>0</v>
      </c>
      <c r="J67" s="104">
        <f>VLOOKUP(A67,Liste!$F$3:$T$1578,5,FALSE)</f>
        <v>0</v>
      </c>
      <c r="K67" s="104">
        <f>VLOOKUP(A67,Liste!$F$3:$T$1578,9,FALSE)</f>
        <v>0</v>
      </c>
      <c r="Q67" s="94"/>
      <c r="T67" s="242"/>
      <c r="U67" s="94"/>
      <c r="V67" s="94"/>
      <c r="X67" s="246" t="str">
        <f t="shared" si="8"/>
        <v>0</v>
      </c>
      <c r="Y67" s="94">
        <f>IF(ISERROR(VLOOKUP(X67,FSGT2_Class!$AL$8:$AM$107,2,FALSE))=TRUE,VLOOKUP(X67,FSGT3_Class!$AL$8:$AM$107,2,FALSE),(VLOOKUP(X67,FSGT2_Class!$AL$8:$AM$107,2,FALSE)))</f>
        <v>0</v>
      </c>
    </row>
    <row r="68" spans="1:25" ht="15" x14ac:dyDescent="0.25">
      <c r="A68" s="168" t="str">
        <f t="shared" si="9"/>
        <v/>
      </c>
      <c r="B68" s="235"/>
      <c r="C68" s="174" t="str">
        <f t="shared" si="10"/>
        <v/>
      </c>
      <c r="D68" s="174"/>
      <c r="E68" s="176" t="str">
        <f t="shared" si="11"/>
        <v/>
      </c>
      <c r="F68" s="105"/>
      <c r="G68" s="104">
        <f>VLOOKUP(A68,Liste!$F$3:$T$1578,2,FALSE)</f>
        <v>0</v>
      </c>
      <c r="H68" s="104">
        <f>VLOOKUP(A68,Liste!$F$3:$T$1578,3,FALSE)</f>
        <v>0</v>
      </c>
      <c r="I68" s="104">
        <f>VLOOKUP(A68,Liste!$F$3:$T$1578,4,FALSE)</f>
        <v>0</v>
      </c>
      <c r="J68" s="104">
        <f>VLOOKUP(A68,Liste!$F$3:$T$1578,5,FALSE)</f>
        <v>0</v>
      </c>
      <c r="K68" s="104">
        <f>VLOOKUP(A68,Liste!$F$3:$T$1578,9,FALSE)</f>
        <v>0</v>
      </c>
      <c r="Q68" s="94"/>
      <c r="T68" s="242"/>
      <c r="U68" s="94"/>
      <c r="V68" s="94"/>
      <c r="X68" s="246" t="str">
        <f t="shared" si="8"/>
        <v>0</v>
      </c>
      <c r="Y68" s="94">
        <f>IF(ISERROR(VLOOKUP(X68,FSGT2_Class!$AL$8:$AM$107,2,FALSE))=TRUE,VLOOKUP(X68,FSGT3_Class!$AL$8:$AM$107,2,FALSE),(VLOOKUP(X68,FSGT2_Class!$AL$8:$AM$107,2,FALSE)))</f>
        <v>0</v>
      </c>
    </row>
    <row r="69" spans="1:25" ht="15" x14ac:dyDescent="0.25">
      <c r="A69" s="168" t="str">
        <f t="shared" si="9"/>
        <v/>
      </c>
      <c r="B69" s="235"/>
      <c r="C69" s="174" t="str">
        <f t="shared" si="10"/>
        <v/>
      </c>
      <c r="D69" s="174"/>
      <c r="E69" s="176" t="str">
        <f t="shared" si="11"/>
        <v/>
      </c>
      <c r="F69" s="105"/>
      <c r="G69" s="104">
        <f>VLOOKUP(A69,Liste!$F$3:$T$1578,2,FALSE)</f>
        <v>0</v>
      </c>
      <c r="H69" s="104">
        <f>VLOOKUP(A69,Liste!$F$3:$T$1578,3,FALSE)</f>
        <v>0</v>
      </c>
      <c r="I69" s="104">
        <f>VLOOKUP(A69,Liste!$F$3:$T$1578,4,FALSE)</f>
        <v>0</v>
      </c>
      <c r="J69" s="104">
        <f>VLOOKUP(A69,Liste!$F$3:$T$1578,5,FALSE)</f>
        <v>0</v>
      </c>
      <c r="K69" s="104">
        <f>VLOOKUP(A69,Liste!$F$3:$T$1578,9,FALSE)</f>
        <v>0</v>
      </c>
      <c r="Q69" s="94"/>
      <c r="T69" s="242"/>
      <c r="U69" s="94"/>
      <c r="V69" s="94"/>
      <c r="X69" s="246" t="str">
        <f t="shared" si="8"/>
        <v>0</v>
      </c>
      <c r="Y69" s="94">
        <f>IF(ISERROR(VLOOKUP(X69,FSGT2_Class!$AL$8:$AM$107,2,FALSE))=TRUE,VLOOKUP(X69,FSGT3_Class!$AL$8:$AM$107,2,FALSE),(VLOOKUP(X69,FSGT2_Class!$AL$8:$AM$107,2,FALSE)))</f>
        <v>0</v>
      </c>
    </row>
    <row r="70" spans="1:25" ht="15" x14ac:dyDescent="0.25">
      <c r="A70" s="168" t="str">
        <f t="shared" si="9"/>
        <v/>
      </c>
      <c r="B70" s="235"/>
      <c r="C70" s="174" t="str">
        <f t="shared" si="10"/>
        <v/>
      </c>
      <c r="D70" s="174"/>
      <c r="E70" s="176" t="str">
        <f t="shared" si="11"/>
        <v/>
      </c>
      <c r="F70" s="105"/>
      <c r="G70" s="104">
        <f>VLOOKUP(A70,Liste!$F$3:$T$1578,2,FALSE)</f>
        <v>0</v>
      </c>
      <c r="H70" s="104">
        <f>VLOOKUP(A70,Liste!$F$3:$T$1578,3,FALSE)</f>
        <v>0</v>
      </c>
      <c r="I70" s="104">
        <f>VLOOKUP(A70,Liste!$F$3:$T$1578,4,FALSE)</f>
        <v>0</v>
      </c>
      <c r="J70" s="104">
        <f>VLOOKUP(A70,Liste!$F$3:$T$1578,5,FALSE)</f>
        <v>0</v>
      </c>
      <c r="K70" s="104">
        <f>VLOOKUP(A70,Liste!$F$3:$T$1578,9,FALSE)</f>
        <v>0</v>
      </c>
      <c r="Q70" s="94"/>
      <c r="T70" s="242"/>
      <c r="U70" s="94"/>
      <c r="V70" s="94"/>
      <c r="X70" s="246" t="str">
        <f t="shared" si="8"/>
        <v>0</v>
      </c>
      <c r="Y70" s="94">
        <f>IF(ISERROR(VLOOKUP(X70,FSGT2_Class!$AL$8:$AM$107,2,FALSE))=TRUE,VLOOKUP(X70,FSGT3_Class!$AL$8:$AM$107,2,FALSE),(VLOOKUP(X70,FSGT2_Class!$AL$8:$AM$107,2,FALSE)))</f>
        <v>0</v>
      </c>
    </row>
    <row r="71" spans="1:25" ht="15" x14ac:dyDescent="0.25">
      <c r="A71" s="168" t="str">
        <f t="shared" si="9"/>
        <v/>
      </c>
      <c r="B71" s="235"/>
      <c r="C71" s="174" t="str">
        <f t="shared" si="10"/>
        <v/>
      </c>
      <c r="D71" s="174"/>
      <c r="E71" s="176" t="str">
        <f t="shared" si="11"/>
        <v/>
      </c>
      <c r="F71" s="105"/>
      <c r="G71" s="104">
        <f>VLOOKUP(A71,Liste!$F$3:$T$1578,2,FALSE)</f>
        <v>0</v>
      </c>
      <c r="H71" s="104">
        <f>VLOOKUP(A71,Liste!$F$3:$T$1578,3,FALSE)</f>
        <v>0</v>
      </c>
      <c r="I71" s="104">
        <f>VLOOKUP(A71,Liste!$F$3:$T$1578,4,FALSE)</f>
        <v>0</v>
      </c>
      <c r="J71" s="104">
        <f>VLOOKUP(A71,Liste!$F$3:$T$1578,5,FALSE)</f>
        <v>0</v>
      </c>
      <c r="K71" s="104">
        <f>VLOOKUP(A71,Liste!$F$3:$T$1578,9,FALSE)</f>
        <v>0</v>
      </c>
      <c r="Q71" s="94"/>
      <c r="T71" s="242"/>
      <c r="U71" s="94"/>
      <c r="V71" s="94"/>
      <c r="X71" s="246" t="str">
        <f t="shared" si="8"/>
        <v>0</v>
      </c>
      <c r="Y71" s="94">
        <f>IF(ISERROR(VLOOKUP(X71,FSGT2_Class!$AL$8:$AM$107,2,FALSE))=TRUE,VLOOKUP(X71,FSGT3_Class!$AL$8:$AM$107,2,FALSE),(VLOOKUP(X71,FSGT2_Class!$AL$8:$AM$107,2,FALSE)))</f>
        <v>0</v>
      </c>
    </row>
    <row r="72" spans="1:25" ht="15" x14ac:dyDescent="0.25">
      <c r="A72" s="168" t="str">
        <f t="shared" si="9"/>
        <v/>
      </c>
      <c r="B72" s="235"/>
      <c r="C72" s="174" t="str">
        <f t="shared" si="10"/>
        <v/>
      </c>
      <c r="D72" s="174"/>
      <c r="E72" s="176" t="str">
        <f t="shared" si="11"/>
        <v/>
      </c>
      <c r="F72" s="105"/>
      <c r="G72" s="104">
        <f>VLOOKUP(A72,Liste!$F$3:$T$1578,2,FALSE)</f>
        <v>0</v>
      </c>
      <c r="H72" s="104">
        <f>VLOOKUP(A72,Liste!$F$3:$T$1578,3,FALSE)</f>
        <v>0</v>
      </c>
      <c r="I72" s="104">
        <f>VLOOKUP(A72,Liste!$F$3:$T$1578,4,FALSE)</f>
        <v>0</v>
      </c>
      <c r="J72" s="104">
        <f>VLOOKUP(A72,Liste!$F$3:$T$1578,5,FALSE)</f>
        <v>0</v>
      </c>
      <c r="K72" s="104">
        <f>VLOOKUP(A72,Liste!$F$3:$T$1578,9,FALSE)</f>
        <v>0</v>
      </c>
      <c r="Q72" s="94"/>
      <c r="T72" s="242"/>
      <c r="U72" s="94"/>
      <c r="V72" s="94"/>
      <c r="X72" s="246" t="str">
        <f t="shared" si="8"/>
        <v>0</v>
      </c>
      <c r="Y72" s="94">
        <f>IF(ISERROR(VLOOKUP(X72,FSGT2_Class!$AL$8:$AM$107,2,FALSE))=TRUE,VLOOKUP(X72,FSGT3_Class!$AL$8:$AM$107,2,FALSE),(VLOOKUP(X72,FSGT2_Class!$AL$8:$AM$107,2,FALSE)))</f>
        <v>0</v>
      </c>
    </row>
    <row r="73" spans="1:25" ht="15" x14ac:dyDescent="0.25">
      <c r="A73" s="168" t="str">
        <f t="shared" si="9"/>
        <v/>
      </c>
      <c r="B73" s="235"/>
      <c r="C73" s="174" t="str">
        <f t="shared" si="10"/>
        <v/>
      </c>
      <c r="D73" s="174"/>
      <c r="E73" s="176" t="str">
        <f t="shared" si="11"/>
        <v/>
      </c>
      <c r="F73" s="105"/>
      <c r="G73" s="104">
        <f>VLOOKUP(A73,Liste!$F$3:$T$1578,2,FALSE)</f>
        <v>0</v>
      </c>
      <c r="H73" s="104">
        <f>VLOOKUP(A73,Liste!$F$3:$T$1578,3,FALSE)</f>
        <v>0</v>
      </c>
      <c r="I73" s="104">
        <f>VLOOKUP(A73,Liste!$F$3:$T$1578,4,FALSE)</f>
        <v>0</v>
      </c>
      <c r="J73" s="104">
        <f>VLOOKUP(A73,Liste!$F$3:$T$1578,5,FALSE)</f>
        <v>0</v>
      </c>
      <c r="K73" s="104">
        <f>VLOOKUP(A73,Liste!$F$3:$T$1578,9,FALSE)</f>
        <v>0</v>
      </c>
      <c r="Q73" s="94"/>
      <c r="T73" s="242"/>
      <c r="U73" s="94"/>
      <c r="V73" s="94"/>
      <c r="X73" s="246" t="str">
        <f t="shared" si="8"/>
        <v>0</v>
      </c>
      <c r="Y73" s="94">
        <f>IF(ISERROR(VLOOKUP(X73,FSGT2_Class!$AL$8:$AM$107,2,FALSE))=TRUE,VLOOKUP(X73,FSGT3_Class!$AL$8:$AM$107,2,FALSE),(VLOOKUP(X73,FSGT2_Class!$AL$8:$AM$107,2,FALSE)))</f>
        <v>0</v>
      </c>
    </row>
    <row r="74" spans="1:25" ht="15" x14ac:dyDescent="0.25">
      <c r="A74" s="168" t="str">
        <f t="shared" si="9"/>
        <v/>
      </c>
      <c r="B74" s="235"/>
      <c r="C74" s="174" t="str">
        <f t="shared" si="10"/>
        <v/>
      </c>
      <c r="D74" s="174"/>
      <c r="E74" s="176" t="str">
        <f t="shared" si="11"/>
        <v/>
      </c>
      <c r="F74" s="105"/>
      <c r="G74" s="104">
        <f>VLOOKUP(A74,Liste!$F$3:$T$1578,2,FALSE)</f>
        <v>0</v>
      </c>
      <c r="H74" s="104">
        <f>VLOOKUP(A74,Liste!$F$3:$T$1578,3,FALSE)</f>
        <v>0</v>
      </c>
      <c r="I74" s="104">
        <f>VLOOKUP(A74,Liste!$F$3:$T$1578,4,FALSE)</f>
        <v>0</v>
      </c>
      <c r="J74" s="104">
        <f>VLOOKUP(A74,Liste!$F$3:$T$1578,5,FALSE)</f>
        <v>0</v>
      </c>
      <c r="K74" s="104">
        <f>VLOOKUP(A74,Liste!$F$3:$T$1578,9,FALSE)</f>
        <v>0</v>
      </c>
      <c r="Q74" s="94"/>
      <c r="T74" s="242"/>
      <c r="U74" s="94"/>
      <c r="V74" s="94"/>
      <c r="X74" s="246" t="str">
        <f t="shared" si="8"/>
        <v>0</v>
      </c>
      <c r="Y74" s="94">
        <f>IF(ISERROR(VLOOKUP(X74,FSGT2_Class!$AL$8:$AM$107,2,FALSE))=TRUE,VLOOKUP(X74,FSGT3_Class!$AL$8:$AM$107,2,FALSE),(VLOOKUP(X74,FSGT2_Class!$AL$8:$AM$107,2,FALSE)))</f>
        <v>0</v>
      </c>
    </row>
    <row r="75" spans="1:25" ht="15" x14ac:dyDescent="0.25">
      <c r="A75" s="168" t="str">
        <f t="shared" si="9"/>
        <v/>
      </c>
      <c r="B75" s="235"/>
      <c r="C75" s="174" t="str">
        <f t="shared" si="10"/>
        <v/>
      </c>
      <c r="D75" s="174"/>
      <c r="E75" s="176" t="str">
        <f t="shared" si="11"/>
        <v/>
      </c>
      <c r="F75" s="105"/>
      <c r="G75" s="104">
        <f>VLOOKUP(A75,Liste!$F$3:$T$1578,2,FALSE)</f>
        <v>0</v>
      </c>
      <c r="H75" s="104">
        <f>VLOOKUP(A75,Liste!$F$3:$T$1578,3,FALSE)</f>
        <v>0</v>
      </c>
      <c r="I75" s="104">
        <f>VLOOKUP(A75,Liste!$F$3:$T$1578,4,FALSE)</f>
        <v>0</v>
      </c>
      <c r="J75" s="104">
        <f>VLOOKUP(A75,Liste!$F$3:$T$1578,5,FALSE)</f>
        <v>0</v>
      </c>
      <c r="K75" s="104">
        <f>VLOOKUP(A75,Liste!$F$3:$T$1578,9,FALSE)</f>
        <v>0</v>
      </c>
      <c r="Q75" s="94"/>
      <c r="T75" s="242"/>
      <c r="U75" s="94"/>
      <c r="V75" s="94"/>
      <c r="X75" s="246" t="str">
        <f t="shared" si="8"/>
        <v>0</v>
      </c>
      <c r="Y75" s="94">
        <f>IF(ISERROR(VLOOKUP(X75,FSGT2_Class!$AL$8:$AM$107,2,FALSE))=TRUE,VLOOKUP(X75,FSGT3_Class!$AL$8:$AM$107,2,FALSE),(VLOOKUP(X75,FSGT2_Class!$AL$8:$AM$107,2,FALSE)))</f>
        <v>0</v>
      </c>
    </row>
    <row r="76" spans="1:25" ht="15" x14ac:dyDescent="0.25">
      <c r="A76" s="168" t="str">
        <f t="shared" si="9"/>
        <v/>
      </c>
      <c r="B76" s="235"/>
      <c r="C76" s="174" t="str">
        <f t="shared" si="10"/>
        <v/>
      </c>
      <c r="D76" s="174"/>
      <c r="E76" s="176" t="str">
        <f t="shared" si="11"/>
        <v/>
      </c>
      <c r="F76" s="105"/>
      <c r="G76" s="104">
        <f>VLOOKUP(A76,Liste!$F$3:$T$1578,2,FALSE)</f>
        <v>0</v>
      </c>
      <c r="H76" s="104">
        <f>VLOOKUP(A76,Liste!$F$3:$T$1578,3,FALSE)</f>
        <v>0</v>
      </c>
      <c r="I76" s="104">
        <f>VLOOKUP(A76,Liste!$F$3:$T$1578,4,FALSE)</f>
        <v>0</v>
      </c>
      <c r="J76" s="104">
        <f>VLOOKUP(A76,Liste!$F$3:$T$1578,5,FALSE)</f>
        <v>0</v>
      </c>
      <c r="K76" s="104">
        <f>VLOOKUP(A76,Liste!$F$3:$T$1578,9,FALSE)</f>
        <v>0</v>
      </c>
      <c r="Q76" s="94"/>
      <c r="T76" s="242"/>
      <c r="U76" s="94"/>
      <c r="V76" s="94"/>
      <c r="X76" s="246" t="str">
        <f t="shared" si="8"/>
        <v>0</v>
      </c>
      <c r="Y76" s="94">
        <f>IF(ISERROR(VLOOKUP(X76,FSGT2_Class!$AL$8:$AM$107,2,FALSE))=TRUE,VLOOKUP(X76,FSGT3_Class!$AL$8:$AM$107,2,FALSE),(VLOOKUP(X76,FSGT2_Class!$AL$8:$AM$107,2,FALSE)))</f>
        <v>0</v>
      </c>
    </row>
    <row r="77" spans="1:25" ht="15" x14ac:dyDescent="0.25">
      <c r="A77" s="168" t="str">
        <f t="shared" si="9"/>
        <v/>
      </c>
      <c r="B77" s="235"/>
      <c r="C77" s="174" t="str">
        <f t="shared" si="10"/>
        <v/>
      </c>
      <c r="D77" s="174"/>
      <c r="E77" s="176" t="str">
        <f t="shared" si="11"/>
        <v/>
      </c>
      <c r="F77" s="105"/>
      <c r="G77" s="104">
        <f>VLOOKUP(A77,Liste!$F$3:$T$1578,2,FALSE)</f>
        <v>0</v>
      </c>
      <c r="H77" s="104">
        <f>VLOOKUP(A77,Liste!$F$3:$T$1578,3,FALSE)</f>
        <v>0</v>
      </c>
      <c r="I77" s="104">
        <f>VLOOKUP(A77,Liste!$F$3:$T$1578,4,FALSE)</f>
        <v>0</v>
      </c>
      <c r="J77" s="104">
        <f>VLOOKUP(A77,Liste!$F$3:$T$1578,5,FALSE)</f>
        <v>0</v>
      </c>
      <c r="K77" s="104">
        <f>VLOOKUP(A77,Liste!$F$3:$T$1578,9,FALSE)</f>
        <v>0</v>
      </c>
      <c r="Q77" s="94"/>
      <c r="T77" s="242"/>
      <c r="U77" s="94"/>
      <c r="V77" s="94"/>
      <c r="X77" s="246" t="str">
        <f t="shared" si="8"/>
        <v>0</v>
      </c>
      <c r="Y77" s="94">
        <f>IF(ISERROR(VLOOKUP(X77,FSGT2_Class!$AL$8:$AM$107,2,FALSE))=TRUE,VLOOKUP(X77,FSGT3_Class!$AL$8:$AM$107,2,FALSE),(VLOOKUP(X77,FSGT2_Class!$AL$8:$AM$107,2,FALSE)))</f>
        <v>0</v>
      </c>
    </row>
    <row r="78" spans="1:25" ht="15" x14ac:dyDescent="0.25">
      <c r="A78" s="168" t="str">
        <f t="shared" si="9"/>
        <v/>
      </c>
      <c r="B78" s="235"/>
      <c r="C78" s="174" t="str">
        <f t="shared" si="10"/>
        <v/>
      </c>
      <c r="D78" s="174"/>
      <c r="E78" s="176" t="str">
        <f t="shared" si="11"/>
        <v/>
      </c>
      <c r="F78" s="105"/>
      <c r="G78" s="104">
        <f>VLOOKUP(A78,Liste!$F$3:$T$1578,2,FALSE)</f>
        <v>0</v>
      </c>
      <c r="H78" s="104">
        <f>VLOOKUP(A78,Liste!$F$3:$T$1578,3,FALSE)</f>
        <v>0</v>
      </c>
      <c r="I78" s="104">
        <f>VLOOKUP(A78,Liste!$F$3:$T$1578,4,FALSE)</f>
        <v>0</v>
      </c>
      <c r="J78" s="104">
        <f>VLOOKUP(A78,Liste!$F$3:$T$1578,5,FALSE)</f>
        <v>0</v>
      </c>
      <c r="K78" s="104">
        <f>VLOOKUP(A78,Liste!$F$3:$T$1578,9,FALSE)</f>
        <v>0</v>
      </c>
      <c r="Q78" s="94"/>
      <c r="T78" s="242"/>
      <c r="U78" s="94"/>
      <c r="V78" s="94"/>
      <c r="X78" s="246" t="str">
        <f t="shared" si="8"/>
        <v>0</v>
      </c>
      <c r="Y78" s="94">
        <f>IF(ISERROR(VLOOKUP(X78,FSGT2_Class!$AL$8:$AM$107,2,FALSE))=TRUE,VLOOKUP(X78,FSGT3_Class!$AL$8:$AM$107,2,FALSE),(VLOOKUP(X78,FSGT2_Class!$AL$8:$AM$107,2,FALSE)))</f>
        <v>0</v>
      </c>
    </row>
    <row r="79" spans="1:25" ht="15" x14ac:dyDescent="0.25">
      <c r="A79" s="168" t="str">
        <f t="shared" si="9"/>
        <v/>
      </c>
      <c r="B79" s="235"/>
      <c r="C79" s="174" t="str">
        <f t="shared" si="10"/>
        <v/>
      </c>
      <c r="D79" s="174"/>
      <c r="E79" s="176" t="str">
        <f t="shared" si="11"/>
        <v/>
      </c>
      <c r="F79" s="105"/>
      <c r="G79" s="104">
        <f>VLOOKUP(A79,Liste!$F$3:$T$1578,2,FALSE)</f>
        <v>0</v>
      </c>
      <c r="H79" s="104">
        <f>VLOOKUP(A79,Liste!$F$3:$T$1578,3,FALSE)</f>
        <v>0</v>
      </c>
      <c r="I79" s="104">
        <f>VLOOKUP(A79,Liste!$F$3:$T$1578,4,FALSE)</f>
        <v>0</v>
      </c>
      <c r="J79" s="104">
        <f>VLOOKUP(A79,Liste!$F$3:$T$1578,5,FALSE)</f>
        <v>0</v>
      </c>
      <c r="K79" s="104">
        <f>VLOOKUP(A79,Liste!$F$3:$T$1578,9,FALSE)</f>
        <v>0</v>
      </c>
      <c r="Q79" s="94"/>
      <c r="T79" s="242"/>
      <c r="U79" s="94"/>
      <c r="V79" s="94"/>
      <c r="X79" s="246" t="str">
        <f t="shared" si="8"/>
        <v>0</v>
      </c>
      <c r="Y79" s="94">
        <f>IF(ISERROR(VLOOKUP(X79,FSGT2_Class!$AL$8:$AM$107,2,FALSE))=TRUE,VLOOKUP(X79,FSGT3_Class!$AL$8:$AM$107,2,FALSE),(VLOOKUP(X79,FSGT2_Class!$AL$8:$AM$107,2,FALSE)))</f>
        <v>0</v>
      </c>
    </row>
    <row r="80" spans="1:25" ht="15" x14ac:dyDescent="0.25">
      <c r="A80" s="168" t="str">
        <f t="shared" si="9"/>
        <v/>
      </c>
      <c r="B80" s="235"/>
      <c r="C80" s="174" t="str">
        <f t="shared" si="10"/>
        <v/>
      </c>
      <c r="D80" s="174"/>
      <c r="E80" s="176" t="str">
        <f t="shared" si="11"/>
        <v/>
      </c>
      <c r="F80" s="105"/>
      <c r="G80" s="104">
        <f>VLOOKUP(A80,Liste!$F$3:$T$1578,2,FALSE)</f>
        <v>0</v>
      </c>
      <c r="H80" s="104">
        <f>VLOOKUP(A80,Liste!$F$3:$T$1578,3,FALSE)</f>
        <v>0</v>
      </c>
      <c r="I80" s="104">
        <f>VLOOKUP(A80,Liste!$F$3:$T$1578,4,FALSE)</f>
        <v>0</v>
      </c>
      <c r="J80" s="104">
        <f>VLOOKUP(A80,Liste!$F$3:$T$1578,5,FALSE)</f>
        <v>0</v>
      </c>
      <c r="K80" s="104">
        <f>VLOOKUP(A80,Liste!$F$3:$T$1578,9,FALSE)</f>
        <v>0</v>
      </c>
      <c r="Q80" s="94"/>
      <c r="T80" s="242"/>
      <c r="U80" s="94"/>
      <c r="V80" s="94"/>
      <c r="X80" s="246" t="str">
        <f t="shared" si="8"/>
        <v>0</v>
      </c>
      <c r="Y80" s="94">
        <f>IF(ISERROR(VLOOKUP(X80,FSGT2_Class!$AL$8:$AM$107,2,FALSE))=TRUE,VLOOKUP(X80,FSGT3_Class!$AL$8:$AM$107,2,FALSE),(VLOOKUP(X80,FSGT2_Class!$AL$8:$AM$107,2,FALSE)))</f>
        <v>0</v>
      </c>
    </row>
    <row r="81" spans="1:25" ht="15" x14ac:dyDescent="0.25">
      <c r="A81" s="168" t="str">
        <f t="shared" si="9"/>
        <v/>
      </c>
      <c r="B81" s="235"/>
      <c r="C81" s="174" t="str">
        <f t="shared" si="10"/>
        <v/>
      </c>
      <c r="D81" s="174"/>
      <c r="E81" s="176" t="str">
        <f t="shared" si="11"/>
        <v/>
      </c>
      <c r="F81" s="105"/>
      <c r="G81" s="104">
        <f>VLOOKUP(A81,Liste!$F$3:$T$1578,2,FALSE)</f>
        <v>0</v>
      </c>
      <c r="H81" s="104">
        <f>VLOOKUP(A81,Liste!$F$3:$T$1578,3,FALSE)</f>
        <v>0</v>
      </c>
      <c r="I81" s="104">
        <f>VLOOKUP(A81,Liste!$F$3:$T$1578,4,FALSE)</f>
        <v>0</v>
      </c>
      <c r="J81" s="104">
        <f>VLOOKUP(A81,Liste!$F$3:$T$1578,5,FALSE)</f>
        <v>0</v>
      </c>
      <c r="K81" s="104">
        <f>VLOOKUP(A81,Liste!$F$3:$T$1578,9,FALSE)</f>
        <v>0</v>
      </c>
      <c r="Q81" s="94"/>
      <c r="T81" s="242"/>
      <c r="U81" s="94"/>
      <c r="V81" s="94"/>
      <c r="X81" s="246" t="str">
        <f t="shared" si="8"/>
        <v>0</v>
      </c>
      <c r="Y81" s="94">
        <f>IF(ISERROR(VLOOKUP(X81,FSGT2_Class!$AL$8:$AM$107,2,FALSE))=TRUE,VLOOKUP(X81,FSGT3_Class!$AL$8:$AM$107,2,FALSE),(VLOOKUP(X81,FSGT2_Class!$AL$8:$AM$107,2,FALSE)))</f>
        <v>0</v>
      </c>
    </row>
    <row r="82" spans="1:25" ht="15" x14ac:dyDescent="0.25">
      <c r="A82" s="168" t="str">
        <f t="shared" si="9"/>
        <v/>
      </c>
      <c r="B82" s="236"/>
      <c r="C82" s="174" t="str">
        <f t="shared" si="10"/>
        <v/>
      </c>
      <c r="D82" s="174"/>
      <c r="E82" s="176" t="str">
        <f t="shared" si="11"/>
        <v/>
      </c>
      <c r="F82" s="105"/>
      <c r="G82" s="104">
        <f>VLOOKUP(A82,Liste!$F$3:$T$1578,2,FALSE)</f>
        <v>0</v>
      </c>
      <c r="H82" s="104">
        <f>VLOOKUP(A82,Liste!$F$3:$T$1578,3,FALSE)</f>
        <v>0</v>
      </c>
      <c r="I82" s="104">
        <f>VLOOKUP(A82,Liste!$F$3:$T$1578,4,FALSE)</f>
        <v>0</v>
      </c>
      <c r="J82" s="104">
        <f>VLOOKUP(A82,Liste!$F$3:$T$1578,5,FALSE)</f>
        <v>0</v>
      </c>
      <c r="K82" s="104">
        <f>VLOOKUP(A82,Liste!$F$3:$T$1578,9,FALSE)</f>
        <v>0</v>
      </c>
      <c r="Q82" s="94"/>
      <c r="T82" s="242"/>
      <c r="U82" s="94"/>
      <c r="V82" s="94"/>
      <c r="X82" s="246" t="str">
        <f t="shared" si="8"/>
        <v>0</v>
      </c>
      <c r="Y82" s="94">
        <f>IF(ISERROR(VLOOKUP(X82,FSGT2_Class!$AL$8:$AM$107,2,FALSE))=TRUE,VLOOKUP(X82,FSGT3_Class!$AL$8:$AM$107,2,FALSE),(VLOOKUP(X82,FSGT2_Class!$AL$8:$AM$107,2,FALSE)))</f>
        <v>0</v>
      </c>
    </row>
    <row r="83" spans="1:25" ht="15" x14ac:dyDescent="0.25">
      <c r="A83" s="168" t="str">
        <f t="shared" si="9"/>
        <v/>
      </c>
      <c r="B83" s="235"/>
      <c r="C83" s="174" t="str">
        <f t="shared" si="10"/>
        <v/>
      </c>
      <c r="D83" s="174"/>
      <c r="E83" s="176" t="str">
        <f t="shared" si="11"/>
        <v/>
      </c>
      <c r="F83" s="105"/>
      <c r="G83" s="104">
        <f>VLOOKUP(A83,Liste!$F$3:$T$1578,2,FALSE)</f>
        <v>0</v>
      </c>
      <c r="H83" s="104">
        <f>VLOOKUP(A83,Liste!$F$3:$T$1578,3,FALSE)</f>
        <v>0</v>
      </c>
      <c r="I83" s="104">
        <f>VLOOKUP(A83,Liste!$F$3:$T$1578,4,FALSE)</f>
        <v>0</v>
      </c>
      <c r="J83" s="104">
        <f>VLOOKUP(A83,Liste!$F$3:$T$1578,5,FALSE)</f>
        <v>0</v>
      </c>
      <c r="K83" s="104">
        <f>VLOOKUP(A83,Liste!$F$3:$T$1578,9,FALSE)</f>
        <v>0</v>
      </c>
      <c r="Q83" s="94"/>
      <c r="T83" s="242"/>
      <c r="U83" s="94"/>
      <c r="V83" s="94"/>
      <c r="X83" s="246" t="str">
        <f t="shared" si="8"/>
        <v>0</v>
      </c>
      <c r="Y83" s="94">
        <f>IF(ISERROR(VLOOKUP(X83,FSGT2_Class!$AL$8:$AM$107,2,FALSE))=TRUE,VLOOKUP(X83,FSGT3_Class!$AL$8:$AM$107,2,FALSE),(VLOOKUP(X83,FSGT2_Class!$AL$8:$AM$107,2,FALSE)))</f>
        <v>0</v>
      </c>
    </row>
    <row r="84" spans="1:25" ht="15" x14ac:dyDescent="0.25">
      <c r="A84" s="168" t="str">
        <f t="shared" si="9"/>
        <v/>
      </c>
      <c r="B84" s="235"/>
      <c r="C84" s="174" t="str">
        <f t="shared" si="10"/>
        <v/>
      </c>
      <c r="D84" s="174"/>
      <c r="E84" s="176" t="str">
        <f t="shared" si="11"/>
        <v/>
      </c>
      <c r="F84" s="105"/>
      <c r="G84" s="104">
        <f>VLOOKUP(A84,Liste!$F$3:$T$1578,2,FALSE)</f>
        <v>0</v>
      </c>
      <c r="H84" s="104">
        <f>VLOOKUP(A84,Liste!$F$3:$T$1578,3,FALSE)</f>
        <v>0</v>
      </c>
      <c r="I84" s="104">
        <f>VLOOKUP(A84,Liste!$F$3:$T$1578,4,FALSE)</f>
        <v>0</v>
      </c>
      <c r="J84" s="104">
        <f>VLOOKUP(A84,Liste!$F$3:$T$1578,5,FALSE)</f>
        <v>0</v>
      </c>
      <c r="K84" s="104">
        <f>VLOOKUP(A84,Liste!$F$3:$T$1578,9,FALSE)</f>
        <v>0</v>
      </c>
      <c r="Q84" s="94"/>
      <c r="T84" s="242"/>
      <c r="U84" s="94"/>
      <c r="V84" s="94"/>
      <c r="X84" s="246" t="str">
        <f t="shared" ref="X84:X99" si="12">CONCATENATE(F84,G84)</f>
        <v>0</v>
      </c>
      <c r="Y84" s="94">
        <f>IF(ISERROR(VLOOKUP(X84,FSGT2_Class!$AL$8:$AM$107,2,FALSE))=TRUE,VLOOKUP(X84,FSGT3_Class!$AL$8:$AM$107,2,FALSE),(VLOOKUP(X84,FSGT2_Class!$AL$8:$AM$107,2,FALSE)))</f>
        <v>0</v>
      </c>
    </row>
    <row r="85" spans="1:25" ht="15" x14ac:dyDescent="0.25">
      <c r="A85" s="168" t="str">
        <f t="shared" si="9"/>
        <v/>
      </c>
      <c r="B85" s="235"/>
      <c r="C85" s="174" t="str">
        <f t="shared" si="10"/>
        <v/>
      </c>
      <c r="D85" s="174"/>
      <c r="E85" s="176" t="str">
        <f t="shared" si="11"/>
        <v/>
      </c>
      <c r="F85" s="105"/>
      <c r="G85" s="104">
        <f>VLOOKUP(A85,Liste!$F$3:$T$1578,2,FALSE)</f>
        <v>0</v>
      </c>
      <c r="H85" s="104">
        <f>VLOOKUP(A85,Liste!$F$3:$T$1578,3,FALSE)</f>
        <v>0</v>
      </c>
      <c r="I85" s="104">
        <f>VLOOKUP(A85,Liste!$F$3:$T$1578,4,FALSE)</f>
        <v>0</v>
      </c>
      <c r="J85" s="104">
        <f>VLOOKUP(A85,Liste!$F$3:$T$1578,5,FALSE)</f>
        <v>0</v>
      </c>
      <c r="K85" s="104">
        <f>VLOOKUP(A85,Liste!$F$3:$T$1578,9,FALSE)</f>
        <v>0</v>
      </c>
      <c r="Q85" s="94"/>
      <c r="T85" s="242"/>
      <c r="U85" s="94"/>
      <c r="V85" s="94"/>
      <c r="X85" s="246" t="str">
        <f t="shared" si="12"/>
        <v>0</v>
      </c>
      <c r="Y85" s="94">
        <f>IF(ISERROR(VLOOKUP(X85,FSGT2_Class!$AL$8:$AM$107,2,FALSE))=TRUE,VLOOKUP(X85,FSGT3_Class!$AL$8:$AM$107,2,FALSE),(VLOOKUP(X85,FSGT2_Class!$AL$8:$AM$107,2,FALSE)))</f>
        <v>0</v>
      </c>
    </row>
    <row r="86" spans="1:25" ht="15" x14ac:dyDescent="0.25">
      <c r="A86" s="168" t="str">
        <f t="shared" si="9"/>
        <v/>
      </c>
      <c r="B86" s="235"/>
      <c r="C86" s="174" t="str">
        <f t="shared" si="10"/>
        <v/>
      </c>
      <c r="D86" s="174"/>
      <c r="E86" s="176" t="str">
        <f t="shared" si="11"/>
        <v/>
      </c>
      <c r="F86" s="105"/>
      <c r="G86" s="104">
        <f>VLOOKUP(A86,Liste!$F$3:$T$1578,2,FALSE)</f>
        <v>0</v>
      </c>
      <c r="H86" s="104">
        <f>VLOOKUP(A86,Liste!$F$3:$T$1578,3,FALSE)</f>
        <v>0</v>
      </c>
      <c r="I86" s="104">
        <f>VLOOKUP(A86,Liste!$F$3:$T$1578,4,FALSE)</f>
        <v>0</v>
      </c>
      <c r="J86" s="104">
        <f>VLOOKUP(A86,Liste!$F$3:$T$1578,5,FALSE)</f>
        <v>0</v>
      </c>
      <c r="K86" s="104">
        <f>VLOOKUP(A86,Liste!$F$3:$T$1578,9,FALSE)</f>
        <v>0</v>
      </c>
      <c r="Q86" s="94"/>
      <c r="T86" s="242"/>
      <c r="U86" s="94"/>
      <c r="V86" s="94"/>
      <c r="X86" s="246" t="str">
        <f t="shared" si="12"/>
        <v>0</v>
      </c>
      <c r="Y86" s="94">
        <f>IF(ISERROR(VLOOKUP(X86,FSGT2_Class!$AL$8:$AM$107,2,FALSE))=TRUE,VLOOKUP(X86,FSGT3_Class!$AL$8:$AM$107,2,FALSE),(VLOOKUP(X86,FSGT2_Class!$AL$8:$AM$107,2,FALSE)))</f>
        <v>0</v>
      </c>
    </row>
    <row r="87" spans="1:25" ht="15" x14ac:dyDescent="0.25">
      <c r="A87" s="168" t="str">
        <f t="shared" si="9"/>
        <v/>
      </c>
      <c r="B87" s="235"/>
      <c r="C87" s="174" t="str">
        <f t="shared" si="10"/>
        <v/>
      </c>
      <c r="D87" s="174"/>
      <c r="E87" s="176" t="str">
        <f t="shared" si="11"/>
        <v/>
      </c>
      <c r="F87" s="105"/>
      <c r="G87" s="104">
        <f>VLOOKUP(A87,Liste!$F$3:$T$1578,2,FALSE)</f>
        <v>0</v>
      </c>
      <c r="H87" s="104">
        <f>VLOOKUP(A87,Liste!$F$3:$T$1578,3,FALSE)</f>
        <v>0</v>
      </c>
      <c r="I87" s="104">
        <f>VLOOKUP(A87,Liste!$F$3:$T$1578,4,FALSE)</f>
        <v>0</v>
      </c>
      <c r="J87" s="104">
        <f>VLOOKUP(A87,Liste!$F$3:$T$1578,5,FALSE)</f>
        <v>0</v>
      </c>
      <c r="K87" s="104">
        <f>VLOOKUP(A87,Liste!$F$3:$T$1578,9,FALSE)</f>
        <v>0</v>
      </c>
      <c r="Q87" s="94"/>
      <c r="T87" s="242"/>
      <c r="U87" s="94"/>
      <c r="V87" s="94"/>
      <c r="X87" s="246" t="str">
        <f t="shared" si="12"/>
        <v>0</v>
      </c>
      <c r="Y87" s="94">
        <f>IF(ISERROR(VLOOKUP(X87,FSGT2_Class!$AL$8:$AM$107,2,FALSE))=TRUE,VLOOKUP(X87,FSGT3_Class!$AL$8:$AM$107,2,FALSE),(VLOOKUP(X87,FSGT2_Class!$AL$8:$AM$107,2,FALSE)))</f>
        <v>0</v>
      </c>
    </row>
    <row r="88" spans="1:25" ht="15" x14ac:dyDescent="0.25">
      <c r="A88" s="168" t="str">
        <f t="shared" si="9"/>
        <v/>
      </c>
      <c r="B88" s="235"/>
      <c r="C88" s="174" t="str">
        <f t="shared" si="10"/>
        <v/>
      </c>
      <c r="D88" s="174"/>
      <c r="E88" s="176" t="str">
        <f t="shared" si="11"/>
        <v/>
      </c>
      <c r="F88" s="105"/>
      <c r="G88" s="104">
        <f>VLOOKUP(A88,Liste!$F$3:$T$1578,2,FALSE)</f>
        <v>0</v>
      </c>
      <c r="H88" s="104">
        <f>VLOOKUP(A88,Liste!$F$3:$T$1578,3,FALSE)</f>
        <v>0</v>
      </c>
      <c r="I88" s="104">
        <f>VLOOKUP(A88,Liste!$F$3:$T$1578,4,FALSE)</f>
        <v>0</v>
      </c>
      <c r="J88" s="104">
        <f>VLOOKUP(A88,Liste!$F$3:$T$1578,5,FALSE)</f>
        <v>0</v>
      </c>
      <c r="K88" s="104">
        <f>VLOOKUP(A88,Liste!$F$3:$T$1578,9,FALSE)</f>
        <v>0</v>
      </c>
      <c r="Q88" s="94"/>
      <c r="T88" s="242"/>
      <c r="U88" s="94"/>
      <c r="V88" s="94"/>
      <c r="X88" s="246" t="str">
        <f t="shared" si="12"/>
        <v>0</v>
      </c>
      <c r="Y88" s="94">
        <f>IF(ISERROR(VLOOKUP(X88,FSGT2_Class!$AL$8:$AM$107,2,FALSE))=TRUE,VLOOKUP(X88,FSGT3_Class!$AL$8:$AM$107,2,FALSE),(VLOOKUP(X88,FSGT2_Class!$AL$8:$AM$107,2,FALSE)))</f>
        <v>0</v>
      </c>
    </row>
    <row r="89" spans="1:25" ht="15" x14ac:dyDescent="0.25">
      <c r="A89" s="168" t="str">
        <f t="shared" si="9"/>
        <v/>
      </c>
      <c r="B89" s="235"/>
      <c r="C89" s="174" t="str">
        <f t="shared" si="10"/>
        <v/>
      </c>
      <c r="D89" s="174"/>
      <c r="E89" s="176" t="str">
        <f t="shared" si="11"/>
        <v/>
      </c>
      <c r="F89" s="105"/>
      <c r="G89" s="104">
        <f>VLOOKUP(A89,Liste!$F$3:$T$1578,2,FALSE)</f>
        <v>0</v>
      </c>
      <c r="H89" s="104">
        <f>VLOOKUP(A89,Liste!$F$3:$T$1578,3,FALSE)</f>
        <v>0</v>
      </c>
      <c r="I89" s="104">
        <f>VLOOKUP(A89,Liste!$F$3:$T$1578,4,FALSE)</f>
        <v>0</v>
      </c>
      <c r="J89" s="104">
        <f>VLOOKUP(A89,Liste!$F$3:$T$1578,5,FALSE)</f>
        <v>0</v>
      </c>
      <c r="K89" s="104">
        <f>VLOOKUP(A89,Liste!$F$3:$T$1578,9,FALSE)</f>
        <v>0</v>
      </c>
      <c r="Q89" s="94"/>
      <c r="T89" s="242"/>
      <c r="U89" s="94"/>
      <c r="V89" s="94"/>
      <c r="X89" s="246" t="str">
        <f t="shared" si="12"/>
        <v>0</v>
      </c>
      <c r="Y89" s="94">
        <f>IF(ISERROR(VLOOKUP(X89,FSGT2_Class!$AL$8:$AM$107,2,FALSE))=TRUE,VLOOKUP(X89,FSGT3_Class!$AL$8:$AM$107,2,FALSE),(VLOOKUP(X89,FSGT2_Class!$AL$8:$AM$107,2,FALSE)))</f>
        <v>0</v>
      </c>
    </row>
    <row r="90" spans="1:25" ht="15" x14ac:dyDescent="0.25">
      <c r="A90" s="168" t="str">
        <f t="shared" si="9"/>
        <v/>
      </c>
      <c r="B90" s="235"/>
      <c r="C90" s="174" t="str">
        <f t="shared" si="10"/>
        <v/>
      </c>
      <c r="D90" s="174"/>
      <c r="E90" s="176" t="str">
        <f t="shared" si="11"/>
        <v/>
      </c>
      <c r="F90" s="105"/>
      <c r="G90" s="104">
        <f>VLOOKUP(A90,Liste!$F$3:$T$1578,2,FALSE)</f>
        <v>0</v>
      </c>
      <c r="H90" s="104">
        <f>VLOOKUP(A90,Liste!$F$3:$T$1578,3,FALSE)</f>
        <v>0</v>
      </c>
      <c r="I90" s="104">
        <f>VLOOKUP(A90,Liste!$F$3:$T$1578,4,FALSE)</f>
        <v>0</v>
      </c>
      <c r="J90" s="104">
        <f>VLOOKUP(A90,Liste!$F$3:$T$1578,5,FALSE)</f>
        <v>0</v>
      </c>
      <c r="K90" s="104">
        <f>VLOOKUP(A90,Liste!$F$3:$T$1578,9,FALSE)</f>
        <v>0</v>
      </c>
      <c r="Q90" s="94"/>
      <c r="T90" s="242"/>
      <c r="U90" s="94"/>
      <c r="V90" s="94"/>
      <c r="X90" s="246" t="str">
        <f t="shared" si="12"/>
        <v>0</v>
      </c>
      <c r="Y90" s="94">
        <f>IF(ISERROR(VLOOKUP(X90,FSGT2_Class!$AL$8:$AM$107,2,FALSE))=TRUE,VLOOKUP(X90,FSGT3_Class!$AL$8:$AM$107,2,FALSE),(VLOOKUP(X90,FSGT2_Class!$AL$8:$AM$107,2,FALSE)))</f>
        <v>0</v>
      </c>
    </row>
    <row r="91" spans="1:25" ht="15" x14ac:dyDescent="0.25">
      <c r="A91" s="168" t="str">
        <f t="shared" si="9"/>
        <v/>
      </c>
      <c r="B91" s="235"/>
      <c r="C91" s="174" t="str">
        <f t="shared" si="10"/>
        <v/>
      </c>
      <c r="D91" s="174"/>
      <c r="E91" s="176" t="str">
        <f t="shared" si="11"/>
        <v/>
      </c>
      <c r="F91" s="105"/>
      <c r="G91" s="104">
        <f>VLOOKUP(A91,Liste!$F$3:$T$1578,2,FALSE)</f>
        <v>0</v>
      </c>
      <c r="H91" s="104">
        <f>VLOOKUP(A91,Liste!$F$3:$T$1578,3,FALSE)</f>
        <v>0</v>
      </c>
      <c r="I91" s="104">
        <f>VLOOKUP(A91,Liste!$F$3:$T$1578,4,FALSE)</f>
        <v>0</v>
      </c>
      <c r="J91" s="104">
        <f>VLOOKUP(A91,Liste!$F$3:$T$1578,5,FALSE)</f>
        <v>0</v>
      </c>
      <c r="K91" s="104">
        <f>VLOOKUP(A91,Liste!$F$3:$T$1578,9,FALSE)</f>
        <v>0</v>
      </c>
      <c r="Q91" s="94"/>
      <c r="T91" s="242"/>
      <c r="U91" s="94"/>
      <c r="V91" s="94"/>
      <c r="X91" s="246" t="str">
        <f t="shared" si="12"/>
        <v>0</v>
      </c>
      <c r="Y91" s="94">
        <f>IF(ISERROR(VLOOKUP(X91,FSGT2_Class!$AL$8:$AM$107,2,FALSE))=TRUE,VLOOKUP(X91,FSGT3_Class!$AL$8:$AM$107,2,FALSE),(VLOOKUP(X91,FSGT2_Class!$AL$8:$AM$107,2,FALSE)))</f>
        <v>0</v>
      </c>
    </row>
    <row r="92" spans="1:25" ht="15" x14ac:dyDescent="0.25">
      <c r="A92" s="168" t="str">
        <f t="shared" si="9"/>
        <v/>
      </c>
      <c r="B92" s="235"/>
      <c r="C92" s="174" t="str">
        <f t="shared" si="10"/>
        <v/>
      </c>
      <c r="D92" s="174"/>
      <c r="E92" s="176" t="str">
        <f t="shared" si="11"/>
        <v/>
      </c>
      <c r="F92" s="105"/>
      <c r="G92" s="104">
        <f>VLOOKUP(A92,Liste!$F$3:$T$1578,2,FALSE)</f>
        <v>0</v>
      </c>
      <c r="H92" s="104">
        <f>VLOOKUP(A92,Liste!$F$3:$T$1578,3,FALSE)</f>
        <v>0</v>
      </c>
      <c r="I92" s="104">
        <f>VLOOKUP(A92,Liste!$F$3:$T$1578,4,FALSE)</f>
        <v>0</v>
      </c>
      <c r="J92" s="104">
        <f>VLOOKUP(A92,Liste!$F$3:$T$1578,5,FALSE)</f>
        <v>0</v>
      </c>
      <c r="K92" s="104">
        <f>VLOOKUP(A92,Liste!$F$3:$T$1578,9,FALSE)</f>
        <v>0</v>
      </c>
      <c r="Q92" s="94"/>
      <c r="T92" s="242"/>
      <c r="U92" s="94"/>
      <c r="V92" s="94"/>
      <c r="X92" s="246" t="str">
        <f t="shared" si="12"/>
        <v>0</v>
      </c>
      <c r="Y92" s="94">
        <f>IF(ISERROR(VLOOKUP(X92,FSGT2_Class!$AL$8:$AM$107,2,FALSE))=TRUE,VLOOKUP(X92,FSGT3_Class!$AL$8:$AM$107,2,FALSE),(VLOOKUP(X92,FSGT2_Class!$AL$8:$AM$107,2,FALSE)))</f>
        <v>0</v>
      </c>
    </row>
    <row r="93" spans="1:25" ht="15" x14ac:dyDescent="0.25">
      <c r="A93" s="168" t="str">
        <f t="shared" si="9"/>
        <v/>
      </c>
      <c r="B93" s="235"/>
      <c r="C93" s="174" t="str">
        <f t="shared" si="10"/>
        <v/>
      </c>
      <c r="D93" s="174"/>
      <c r="E93" s="176" t="str">
        <f t="shared" si="11"/>
        <v/>
      </c>
      <c r="F93" s="105"/>
      <c r="G93" s="104">
        <f>VLOOKUP(A93,Liste!$F$3:$T$1578,2,FALSE)</f>
        <v>0</v>
      </c>
      <c r="H93" s="104">
        <f>VLOOKUP(A93,Liste!$F$3:$T$1578,3,FALSE)</f>
        <v>0</v>
      </c>
      <c r="I93" s="104">
        <f>VLOOKUP(A93,Liste!$F$3:$T$1578,4,FALSE)</f>
        <v>0</v>
      </c>
      <c r="J93" s="104">
        <f>VLOOKUP(A93,Liste!$F$3:$T$1578,5,FALSE)</f>
        <v>0</v>
      </c>
      <c r="K93" s="104">
        <f>VLOOKUP(A93,Liste!$F$3:$T$1578,9,FALSE)</f>
        <v>0</v>
      </c>
      <c r="Q93" s="94"/>
      <c r="T93" s="242"/>
      <c r="U93" s="94"/>
      <c r="V93" s="94"/>
      <c r="X93" s="246" t="str">
        <f t="shared" si="12"/>
        <v>0</v>
      </c>
      <c r="Y93" s="94">
        <f>IF(ISERROR(VLOOKUP(X93,FSGT2_Class!$AL$8:$AM$107,2,FALSE))=TRUE,VLOOKUP(X93,FSGT3_Class!$AL$8:$AM$107,2,FALSE),(VLOOKUP(X93,FSGT2_Class!$AL$8:$AM$107,2,FALSE)))</f>
        <v>0</v>
      </c>
    </row>
    <row r="94" spans="1:25" ht="15" x14ac:dyDescent="0.25">
      <c r="A94" s="168" t="str">
        <f t="shared" si="9"/>
        <v/>
      </c>
      <c r="B94" s="235"/>
      <c r="C94" s="174" t="str">
        <f t="shared" si="10"/>
        <v/>
      </c>
      <c r="D94" s="174"/>
      <c r="E94" s="176" t="str">
        <f t="shared" si="11"/>
        <v/>
      </c>
      <c r="F94" s="105"/>
      <c r="G94" s="104">
        <f>VLOOKUP(A94,Liste!$F$3:$T$1578,2,FALSE)</f>
        <v>0</v>
      </c>
      <c r="H94" s="104">
        <f>VLOOKUP(A94,Liste!$F$3:$T$1578,3,FALSE)</f>
        <v>0</v>
      </c>
      <c r="I94" s="104">
        <f>VLOOKUP(A94,Liste!$F$3:$T$1578,4,FALSE)</f>
        <v>0</v>
      </c>
      <c r="J94" s="104">
        <f>VLOOKUP(A94,Liste!$F$3:$T$1578,5,FALSE)</f>
        <v>0</v>
      </c>
      <c r="K94" s="104">
        <f>VLOOKUP(A94,Liste!$F$3:$T$1578,9,FALSE)</f>
        <v>0</v>
      </c>
      <c r="Q94" s="94"/>
      <c r="T94" s="242"/>
      <c r="U94" s="94"/>
      <c r="V94" s="94"/>
      <c r="X94" s="246" t="str">
        <f t="shared" si="12"/>
        <v>0</v>
      </c>
      <c r="Y94" s="94">
        <f>IF(ISERROR(VLOOKUP(X94,FSGT2_Class!$AL$8:$AM$107,2,FALSE))=TRUE,VLOOKUP(X94,FSGT3_Class!$AL$8:$AM$107,2,FALSE),(VLOOKUP(X94,FSGT2_Class!$AL$8:$AM$107,2,FALSE)))</f>
        <v>0</v>
      </c>
    </row>
    <row r="95" spans="1:25" ht="15" x14ac:dyDescent="0.25">
      <c r="A95" s="168" t="str">
        <f t="shared" si="9"/>
        <v/>
      </c>
      <c r="B95" s="235"/>
      <c r="C95" s="174" t="str">
        <f t="shared" si="10"/>
        <v/>
      </c>
      <c r="D95" s="174"/>
      <c r="E95" s="176" t="str">
        <f t="shared" si="11"/>
        <v/>
      </c>
      <c r="F95" s="105"/>
      <c r="G95" s="104">
        <f>VLOOKUP(A95,Liste!$F$3:$T$1578,2,FALSE)</f>
        <v>0</v>
      </c>
      <c r="H95" s="104">
        <f>VLOOKUP(A95,Liste!$F$3:$T$1578,3,FALSE)</f>
        <v>0</v>
      </c>
      <c r="I95" s="104">
        <f>VLOOKUP(A95,Liste!$F$3:$T$1578,4,FALSE)</f>
        <v>0</v>
      </c>
      <c r="J95" s="104">
        <f>VLOOKUP(A95,Liste!$F$3:$T$1578,5,FALSE)</f>
        <v>0</v>
      </c>
      <c r="K95" s="104">
        <f>VLOOKUP(A95,Liste!$F$3:$T$1578,9,FALSE)</f>
        <v>0</v>
      </c>
      <c r="Q95" s="94"/>
      <c r="T95" s="242"/>
      <c r="U95" s="94"/>
      <c r="V95" s="94"/>
      <c r="X95" s="246" t="str">
        <f t="shared" si="12"/>
        <v>0</v>
      </c>
      <c r="Y95" s="94">
        <f>IF(ISERROR(VLOOKUP(X95,FSGT2_Class!$AL$8:$AM$107,2,FALSE))=TRUE,VLOOKUP(X95,FSGT3_Class!$AL$8:$AM$107,2,FALSE),(VLOOKUP(X95,FSGT2_Class!$AL$8:$AM$107,2,FALSE)))</f>
        <v>0</v>
      </c>
    </row>
    <row r="96" spans="1:25" ht="15" x14ac:dyDescent="0.25">
      <c r="A96" s="168" t="str">
        <f t="shared" si="9"/>
        <v/>
      </c>
      <c r="B96" s="235"/>
      <c r="C96" s="174" t="str">
        <f t="shared" si="10"/>
        <v/>
      </c>
      <c r="D96" s="174"/>
      <c r="E96" s="176" t="str">
        <f t="shared" si="11"/>
        <v/>
      </c>
      <c r="F96" s="105"/>
      <c r="G96" s="104">
        <f>VLOOKUP(A96,Liste!$F$3:$T$1578,2,FALSE)</f>
        <v>0</v>
      </c>
      <c r="H96" s="104">
        <f>VLOOKUP(A96,Liste!$F$3:$T$1578,3,FALSE)</f>
        <v>0</v>
      </c>
      <c r="I96" s="104">
        <f>VLOOKUP(A96,Liste!$F$3:$T$1578,4,FALSE)</f>
        <v>0</v>
      </c>
      <c r="J96" s="104">
        <f>VLOOKUP(A96,Liste!$F$3:$T$1578,5,FALSE)</f>
        <v>0</v>
      </c>
      <c r="K96" s="104">
        <f>VLOOKUP(A96,Liste!$F$3:$T$1578,9,FALSE)</f>
        <v>0</v>
      </c>
      <c r="Q96" s="94"/>
      <c r="T96" s="242"/>
      <c r="U96" s="94"/>
      <c r="V96" s="94"/>
      <c r="X96" s="246" t="str">
        <f t="shared" si="12"/>
        <v>0</v>
      </c>
      <c r="Y96" s="94">
        <f>IF(ISERROR(VLOOKUP(X96,FSGT2_Class!$AL$8:$AM$107,2,FALSE))=TRUE,VLOOKUP(X96,FSGT3_Class!$AL$8:$AM$107,2,FALSE),(VLOOKUP(X96,FSGT2_Class!$AL$8:$AM$107,2,FALSE)))</f>
        <v>0</v>
      </c>
    </row>
    <row r="97" spans="1:25" ht="15" x14ac:dyDescent="0.25">
      <c r="A97" s="168" t="str">
        <f t="shared" si="9"/>
        <v/>
      </c>
      <c r="B97" s="165"/>
      <c r="C97" s="174" t="str">
        <f t="shared" si="10"/>
        <v/>
      </c>
      <c r="D97" s="174"/>
      <c r="E97" s="176" t="str">
        <f t="shared" si="11"/>
        <v/>
      </c>
      <c r="F97" s="105"/>
      <c r="G97" s="104">
        <f>VLOOKUP(A97,Liste!$F$3:$T$1578,2,FALSE)</f>
        <v>0</v>
      </c>
      <c r="H97" s="104">
        <f>VLOOKUP(A97,Liste!$F$3:$T$1578,3,FALSE)</f>
        <v>0</v>
      </c>
      <c r="I97" s="104">
        <f>VLOOKUP(A97,Liste!$F$3:$T$1578,4,FALSE)</f>
        <v>0</v>
      </c>
      <c r="J97" s="104">
        <f>VLOOKUP(A97,Liste!$F$3:$T$1578,5,FALSE)</f>
        <v>0</v>
      </c>
      <c r="K97" s="104">
        <f>VLOOKUP(A97,Liste!$F$3:$T$1578,9,FALSE)</f>
        <v>0</v>
      </c>
      <c r="Q97" s="94"/>
      <c r="T97" s="242"/>
      <c r="U97" s="94"/>
      <c r="V97" s="94"/>
      <c r="X97" s="246" t="str">
        <f t="shared" si="12"/>
        <v>0</v>
      </c>
      <c r="Y97" s="94">
        <f>IF(ISERROR(VLOOKUP(X97,FSGT2_Class!$AL$8:$AM$107,2,FALSE))=TRUE,VLOOKUP(X97,FSGT3_Class!$AL$8:$AM$107,2,FALSE),(VLOOKUP(X97,FSGT2_Class!$AL$8:$AM$107,2,FALSE)))</f>
        <v>0</v>
      </c>
    </row>
    <row r="98" spans="1:25" ht="15" x14ac:dyDescent="0.25">
      <c r="A98" s="168" t="str">
        <f t="shared" si="9"/>
        <v/>
      </c>
      <c r="B98" s="165"/>
      <c r="C98" s="174" t="str">
        <f t="shared" si="10"/>
        <v/>
      </c>
      <c r="D98" s="174"/>
      <c r="E98" s="176" t="str">
        <f t="shared" si="11"/>
        <v/>
      </c>
      <c r="F98" s="105"/>
      <c r="G98" s="104">
        <f>VLOOKUP(A98,Liste!$F$3:$T$1578,2,FALSE)</f>
        <v>0</v>
      </c>
      <c r="H98" s="104">
        <f>VLOOKUP(A98,Liste!$F$3:$T$1578,3,FALSE)</f>
        <v>0</v>
      </c>
      <c r="I98" s="104">
        <f>VLOOKUP(A98,Liste!$F$3:$T$1578,4,FALSE)</f>
        <v>0</v>
      </c>
      <c r="J98" s="104">
        <f>VLOOKUP(A98,Liste!$F$3:$T$1578,5,FALSE)</f>
        <v>0</v>
      </c>
      <c r="K98" s="104">
        <f>VLOOKUP(A98,Liste!$F$3:$T$1578,9,FALSE)</f>
        <v>0</v>
      </c>
      <c r="Q98" s="94"/>
      <c r="T98" s="242"/>
      <c r="U98" s="94"/>
      <c r="V98" s="94"/>
      <c r="X98" s="246" t="str">
        <f t="shared" si="12"/>
        <v>0</v>
      </c>
      <c r="Y98" s="94">
        <f>IF(ISERROR(VLOOKUP(X98,FSGT2_Class!$AL$8:$AM$107,2,FALSE))=TRUE,VLOOKUP(X98,FSGT3_Class!$AL$8:$AM$107,2,FALSE),(VLOOKUP(X98,FSGT2_Class!$AL$8:$AM$107,2,FALSE)))</f>
        <v>0</v>
      </c>
    </row>
    <row r="99" spans="1:25" ht="15" x14ac:dyDescent="0.25">
      <c r="A99" s="168" t="str">
        <f t="shared" si="9"/>
        <v/>
      </c>
      <c r="B99" s="165"/>
      <c r="C99" s="174" t="str">
        <f t="shared" si="10"/>
        <v/>
      </c>
      <c r="D99" s="174"/>
      <c r="E99" s="176" t="str">
        <f t="shared" si="11"/>
        <v/>
      </c>
      <c r="F99" s="105"/>
      <c r="G99" s="104">
        <f>VLOOKUP(A99,Liste!$F$3:$T$1578,2,FALSE)</f>
        <v>0</v>
      </c>
      <c r="H99" s="104">
        <f>VLOOKUP(A99,Liste!$F$3:$T$1578,3,FALSE)</f>
        <v>0</v>
      </c>
      <c r="I99" s="104">
        <f>VLOOKUP(A99,Liste!$F$3:$T$1578,4,FALSE)</f>
        <v>0</v>
      </c>
      <c r="J99" s="104">
        <f>VLOOKUP(A99,Liste!$F$3:$T$1578,5,FALSE)</f>
        <v>0</v>
      </c>
      <c r="K99" s="104">
        <f>VLOOKUP(A99,Liste!$F$3:$T$1578,9,FALSE)</f>
        <v>0</v>
      </c>
      <c r="Q99" s="94"/>
      <c r="T99" s="242"/>
      <c r="U99" s="94"/>
      <c r="V99" s="94"/>
      <c r="X99" s="246" t="str">
        <f t="shared" si="12"/>
        <v>0</v>
      </c>
      <c r="Y99" s="94">
        <f>IF(ISERROR(VLOOKUP(X99,FSGT2_Class!$AL$8:$AM$107,2,FALSE))=TRUE,VLOOKUP(X99,FSGT3_Class!$AL$8:$AM$107,2,FALSE),(VLOOKUP(X99,FSGT2_Class!$AL$8:$AM$107,2,FALSE)))</f>
        <v>0</v>
      </c>
    </row>
    <row r="103" spans="1:25" hidden="1" x14ac:dyDescent="0.25">
      <c r="F103" s="101">
        <v>0</v>
      </c>
    </row>
  </sheetData>
  <mergeCells count="11">
    <mergeCell ref="T6:V6"/>
    <mergeCell ref="F1:K1"/>
    <mergeCell ref="J2:K4"/>
    <mergeCell ref="F3:H3"/>
    <mergeCell ref="B5:E5"/>
    <mergeCell ref="F5:F6"/>
    <mergeCell ref="G5:G6"/>
    <mergeCell ref="H5:H6"/>
    <mergeCell ref="I5:I6"/>
    <mergeCell ref="J5:J6"/>
    <mergeCell ref="K5:K6"/>
  </mergeCells>
  <conditionalFormatting sqref="AC7:AG19">
    <cfRule type="cellIs" dxfId="148" priority="27" operator="equal">
      <formula>0</formula>
    </cfRule>
    <cfRule type="cellIs" dxfId="147" priority="28" operator="greaterThan">
      <formula>0</formula>
    </cfRule>
  </conditionalFormatting>
  <conditionalFormatting sqref="AC7:AU19 K7:K99">
    <cfRule type="containsErrors" dxfId="146" priority="26">
      <formula>ISERROR(K7)</formula>
    </cfRule>
  </conditionalFormatting>
  <conditionalFormatting sqref="AR7:AR19">
    <cfRule type="containsText" dxfId="145" priority="25" operator="containsText" text="NON">
      <formula>NOT(ISERROR(SEARCH("NON",AR7)))</formula>
    </cfRule>
  </conditionalFormatting>
  <conditionalFormatting sqref="K7:K99">
    <cfRule type="cellIs" dxfId="144" priority="23" operator="equal">
      <formula>0</formula>
    </cfRule>
    <cfRule type="containsErrors" dxfId="143" priority="24">
      <formula>ISERROR(K7)</formula>
    </cfRule>
  </conditionalFormatting>
  <conditionalFormatting sqref="K7:K99">
    <cfRule type="containsText" dxfId="142" priority="13" operator="containsText" text="M">
      <formula>NOT(ISERROR(SEARCH("M",K7)))</formula>
    </cfRule>
    <cfRule type="containsText" dxfId="141" priority="14" operator="containsText" text="F">
      <formula>NOT(ISERROR(SEARCH("F",K7)))</formula>
    </cfRule>
  </conditionalFormatting>
  <conditionalFormatting sqref="G7:J99">
    <cfRule type="cellIs" dxfId="140" priority="12" operator="equal">
      <formula>0</formula>
    </cfRule>
  </conditionalFormatting>
  <conditionalFormatting sqref="K1:K4 K7:K1048576">
    <cfRule type="cellIs" dxfId="139" priority="11" operator="equal">
      <formula>3</formula>
    </cfRule>
  </conditionalFormatting>
  <conditionalFormatting sqref="F1:F4 Y1:Y1048576 F7:F1048576">
    <cfRule type="uniqueValues" dxfId="138" priority="2"/>
  </conditionalFormatting>
  <conditionalFormatting sqref="B1:D1048576">
    <cfRule type="duplicateValues" dxfId="137" priority="1"/>
  </conditionalFormatting>
  <conditionalFormatting sqref="U8:U99">
    <cfRule type="uniqueValues" dxfId="136" priority="366"/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M107"/>
  <sheetViews>
    <sheetView tabSelected="1" workbookViewId="0">
      <pane ySplit="7" topLeftCell="A8" activePane="bottomLeft" state="frozen"/>
      <selection activeCell="B9" sqref="B9"/>
      <selection pane="bottomLeft" activeCell="B9" sqref="B9"/>
    </sheetView>
  </sheetViews>
  <sheetFormatPr baseColWidth="10" defaultRowHeight="15" x14ac:dyDescent="0.25"/>
  <cols>
    <col min="1" max="1" width="5" style="182" customWidth="1"/>
    <col min="2" max="2" width="5" style="182" hidden="1" customWidth="1"/>
    <col min="3" max="3" width="9" style="182" customWidth="1"/>
    <col min="4" max="6" width="23.42578125" style="182" customWidth="1"/>
    <col min="7" max="8" width="9.5703125" style="182" customWidth="1"/>
    <col min="9" max="9" width="4" style="197" customWidth="1"/>
    <col min="10" max="10" width="5.7109375" style="2" hidden="1" customWidth="1"/>
    <col min="11" max="11" width="8" style="2" customWidth="1"/>
    <col min="12" max="13" width="7.7109375" style="2" hidden="1" customWidth="1"/>
    <col min="14" max="14" width="7.5703125" style="2" customWidth="1"/>
    <col min="15" max="15" width="5.7109375" style="2" hidden="1" customWidth="1"/>
    <col min="16" max="16" width="8" style="2" customWidth="1"/>
    <col min="17" max="18" width="7.7109375" style="2" hidden="1" customWidth="1"/>
    <col min="19" max="19" width="7.5703125" style="2" customWidth="1"/>
    <col min="20" max="20" width="4" style="2" hidden="1" customWidth="1"/>
    <col min="21" max="21" width="5.7109375" style="2" hidden="1" customWidth="1"/>
    <col min="22" max="25" width="7.5703125" style="2" hidden="1" customWidth="1"/>
    <col min="26" max="26" width="7.7109375" style="182" hidden="1" customWidth="1"/>
    <col min="27" max="27" width="7.7109375" style="182" customWidth="1"/>
    <col min="29" max="29" width="7.7109375" style="182" customWidth="1"/>
    <col min="30" max="36" width="11.42578125" style="182"/>
    <col min="37" max="37" width="0" style="182" hidden="1" customWidth="1"/>
    <col min="38" max="38" width="18.42578125" style="182" hidden="1" customWidth="1"/>
    <col min="39" max="41" width="0" style="182" hidden="1" customWidth="1"/>
    <col min="42" max="16384" width="11.42578125" style="182"/>
  </cols>
  <sheetData>
    <row r="1" spans="1:39" ht="9.75" customHeight="1" x14ac:dyDescent="0.25"/>
    <row r="2" spans="1:39" s="101" customFormat="1" ht="26.25" thickBot="1" x14ac:dyDescent="0.3">
      <c r="A2" s="302" t="str">
        <f>Entete!B2</f>
        <v>CYCLO SAN MARTINOIS</v>
      </c>
      <c r="B2" s="302"/>
      <c r="C2" s="302"/>
      <c r="D2" s="302"/>
      <c r="E2" s="302"/>
      <c r="F2" s="302"/>
      <c r="G2" s="302"/>
      <c r="H2" s="302"/>
      <c r="I2" s="193"/>
      <c r="J2" s="216"/>
      <c r="K2" s="216"/>
      <c r="L2" s="216"/>
      <c r="M2" s="205">
        <f>MIN(M8:M57)</f>
        <v>32</v>
      </c>
      <c r="N2" s="216"/>
      <c r="O2" s="216"/>
      <c r="P2" s="216"/>
      <c r="Q2" s="216"/>
      <c r="R2" s="205">
        <f>MIN(R8:R57)</f>
        <v>0</v>
      </c>
      <c r="S2" s="216"/>
      <c r="T2" s="216"/>
      <c r="U2" s="209"/>
      <c r="V2" s="209"/>
      <c r="W2" s="209"/>
      <c r="X2" s="205">
        <f>MIN(X8:X57)</f>
        <v>32</v>
      </c>
      <c r="Y2" s="329"/>
      <c r="Z2" s="329"/>
      <c r="AA2" s="329"/>
      <c r="AC2" s="146"/>
      <c r="AL2" s="146"/>
    </row>
    <row r="3" spans="1:39" s="101" customFormat="1" ht="8.25" customHeight="1" thickTop="1" x14ac:dyDescent="0.25">
      <c r="A3" s="189"/>
      <c r="B3" s="189"/>
      <c r="C3" s="189"/>
      <c r="D3" s="189"/>
      <c r="E3" s="189"/>
      <c r="F3" s="189"/>
      <c r="G3" s="294" t="s">
        <v>533</v>
      </c>
      <c r="H3" s="295"/>
      <c r="I3" s="226"/>
      <c r="J3" s="303" t="s">
        <v>1062</v>
      </c>
      <c r="K3" s="304"/>
      <c r="L3" s="304"/>
      <c r="M3" s="304"/>
      <c r="N3" s="305"/>
      <c r="O3" s="303" t="s">
        <v>1064</v>
      </c>
      <c r="P3" s="304"/>
      <c r="Q3" s="304"/>
      <c r="R3" s="304"/>
      <c r="S3" s="305"/>
      <c r="T3" s="229"/>
      <c r="U3" s="294" t="s">
        <v>1079</v>
      </c>
      <c r="V3" s="312"/>
      <c r="W3" s="312"/>
      <c r="X3" s="312"/>
      <c r="Y3" s="295"/>
      <c r="Z3" s="147"/>
      <c r="AA3" s="147"/>
      <c r="AC3" s="147"/>
      <c r="AL3" s="147"/>
    </row>
    <row r="4" spans="1:39" s="101" customFormat="1" ht="18.75" customHeight="1" x14ac:dyDescent="0.25">
      <c r="A4" s="323" t="str">
        <f>Entete!B4</f>
        <v>PRIX DE TOUTENANT - CLASSEMENT GENERAL</v>
      </c>
      <c r="B4" s="323"/>
      <c r="C4" s="323"/>
      <c r="D4" s="323"/>
      <c r="E4" s="323"/>
      <c r="F4" s="154" t="str">
        <f>Entete!B6</f>
        <v>22 JUIN 2014</v>
      </c>
      <c r="G4" s="296"/>
      <c r="H4" s="297"/>
      <c r="I4" s="227"/>
      <c r="J4" s="306"/>
      <c r="K4" s="307"/>
      <c r="L4" s="307"/>
      <c r="M4" s="307"/>
      <c r="N4" s="308"/>
      <c r="O4" s="306"/>
      <c r="P4" s="307"/>
      <c r="Q4" s="307"/>
      <c r="R4" s="307"/>
      <c r="S4" s="308"/>
      <c r="T4" s="223"/>
      <c r="U4" s="296"/>
      <c r="V4" s="313"/>
      <c r="W4" s="313"/>
      <c r="X4" s="313"/>
      <c r="Y4" s="297"/>
      <c r="Z4" s="148"/>
      <c r="AC4" s="103"/>
      <c r="AL4" s="103"/>
    </row>
    <row r="5" spans="1:39" s="101" customFormat="1" ht="15" customHeight="1" thickBot="1" x14ac:dyDescent="0.3">
      <c r="G5" s="296"/>
      <c r="H5" s="297"/>
      <c r="I5" s="228"/>
      <c r="J5" s="309"/>
      <c r="K5" s="310"/>
      <c r="L5" s="310"/>
      <c r="M5" s="310"/>
      <c r="N5" s="311"/>
      <c r="O5" s="309"/>
      <c r="P5" s="310"/>
      <c r="Q5" s="310"/>
      <c r="R5" s="310"/>
      <c r="S5" s="311"/>
      <c r="T5" s="223"/>
      <c r="U5" s="314"/>
      <c r="V5" s="315"/>
      <c r="W5" s="315"/>
      <c r="X5" s="315"/>
      <c r="Y5" s="316"/>
    </row>
    <row r="6" spans="1:39" s="178" customFormat="1" ht="15" customHeight="1" thickTop="1" x14ac:dyDescent="0.25">
      <c r="A6" s="298" t="s">
        <v>513</v>
      </c>
      <c r="B6" s="179"/>
      <c r="C6" s="300" t="s">
        <v>507</v>
      </c>
      <c r="D6" s="286" t="s">
        <v>295</v>
      </c>
      <c r="E6" s="288" t="s">
        <v>8</v>
      </c>
      <c r="F6" s="290" t="s">
        <v>0</v>
      </c>
      <c r="G6" s="281" t="s">
        <v>9</v>
      </c>
      <c r="H6" s="327">
        <v>3</v>
      </c>
      <c r="I6" s="142"/>
      <c r="J6" s="317" t="s">
        <v>547</v>
      </c>
      <c r="K6" s="318"/>
      <c r="L6" s="318"/>
      <c r="M6" s="212"/>
      <c r="N6" s="321" t="s">
        <v>544</v>
      </c>
      <c r="O6" s="317" t="s">
        <v>1065</v>
      </c>
      <c r="P6" s="318"/>
      <c r="Q6" s="318"/>
      <c r="R6" s="212"/>
      <c r="S6" s="321" t="s">
        <v>544</v>
      </c>
      <c r="T6" s="215"/>
      <c r="U6" s="317" t="s">
        <v>1063</v>
      </c>
      <c r="V6" s="318"/>
      <c r="W6" s="318"/>
      <c r="X6" s="212"/>
      <c r="Y6" s="321" t="s">
        <v>544</v>
      </c>
      <c r="Z6" s="86"/>
      <c r="AA6" s="86"/>
      <c r="AC6" s="86"/>
      <c r="AL6" s="86"/>
    </row>
    <row r="7" spans="1:39" s="178" customFormat="1" ht="15" customHeight="1" thickBot="1" x14ac:dyDescent="0.3">
      <c r="A7" s="326"/>
      <c r="B7" s="180"/>
      <c r="C7" s="301"/>
      <c r="D7" s="287"/>
      <c r="E7" s="289"/>
      <c r="F7" s="291"/>
      <c r="G7" s="282"/>
      <c r="H7" s="328"/>
      <c r="I7" s="142"/>
      <c r="J7" s="319"/>
      <c r="K7" s="320"/>
      <c r="L7" s="320"/>
      <c r="M7" s="213"/>
      <c r="N7" s="322"/>
      <c r="O7" s="319"/>
      <c r="P7" s="320"/>
      <c r="Q7" s="320"/>
      <c r="R7" s="213"/>
      <c r="S7" s="322"/>
      <c r="T7" s="215"/>
      <c r="U7" s="319"/>
      <c r="V7" s="320"/>
      <c r="W7" s="320"/>
      <c r="X7" s="213"/>
      <c r="Y7" s="322"/>
      <c r="Z7" s="85"/>
      <c r="AA7" s="85"/>
      <c r="AC7" s="85"/>
      <c r="AL7" s="85"/>
    </row>
    <row r="8" spans="1:39" ht="15.75" thickTop="1" x14ac:dyDescent="0.25">
      <c r="A8" s="106">
        <v>1</v>
      </c>
      <c r="B8" s="157">
        <f>IF(A8="A",0,IF(A8="NC",0,1))</f>
        <v>1</v>
      </c>
      <c r="C8" s="105">
        <v>208</v>
      </c>
      <c r="D8" s="106" t="str">
        <f>IF(ISERROR(VLOOKUP(C8,FSGT3_Inscr!$F$7:$L$103,2,FALSE))=TRUE,VLOOKUP(C8,FSGT4_Inscr!$F$7:$L$103,2,FALSE),(VLOOKUP(C8,FSGT3_Inscr!$F$7:$L$103,2,FALSE)))</f>
        <v>PUZENAT</v>
      </c>
      <c r="E8" s="106" t="str">
        <f>IF(ISERROR(VLOOKUP(C8,FSGT3_Inscr!$F$7:$L$103,3,FALSE))=TRUE,VLOOKUP(C8,FSGT4_Inscr!$F$7:$L$103,3,FALSE),(VLOOKUP(C8,FSGT3_Inscr!$F$7:$L$103,3,FALSE)))</f>
        <v>Aurélien</v>
      </c>
      <c r="F8" s="106" t="str">
        <f>IF(ISERROR(VLOOKUP(C8,FSGT3_Inscr!$F$7:$L$103,4,FALSE))=TRUE,VLOOKUP(C8,FSGT4_Inscr!$F$7:$L$103,4,FALSE),(VLOOKUP(C8,FSGT3_Inscr!$F$7:$L$103,4,FALSE)))</f>
        <v xml:space="preserve">Aluze </v>
      </c>
      <c r="G8" s="106">
        <f>IF(ISERROR(VLOOKUP(C8,FSGT3_Inscr!$F$7:$L$103,5,FALSE))=TRUE,VLOOKUP(C8,FSGT4_Inscr!$F$7:$L$103,5,FALSE),(VLOOKUP(C8,FSGT3_Inscr!$F$7:$L$103,5,FALSE)))</f>
        <v>71</v>
      </c>
      <c r="H8" s="106">
        <f>IF(ISERROR(VLOOKUP(C8,FSGT3_Inscr!$F$7:$L$103,6,FALSE))=TRUE,VLOOKUP(C8,FSGT4_Inscr!$F$7:$L$103,6,FALSE),(VLOOKUP(C8,FSGT3_Inscr!$F$7:$L$103,6,FALSE)))</f>
        <v>3</v>
      </c>
      <c r="I8" s="196"/>
      <c r="J8" s="159">
        <f>IF(H8=3,1,0)*B8</f>
        <v>1</v>
      </c>
      <c r="K8" s="109">
        <f>SUM($J$8:J8)*J8</f>
        <v>1</v>
      </c>
      <c r="L8" s="160">
        <f>(100-(K8*4)+4)*J8</f>
        <v>100</v>
      </c>
      <c r="M8" s="201">
        <f>IF(L8&gt;0,L8,"")</f>
        <v>100</v>
      </c>
      <c r="N8" s="217">
        <f t="shared" ref="N8:N71" si="0">IF(AND(H8=3),IF(A8="NC",$M$2,M8))</f>
        <v>100</v>
      </c>
      <c r="O8" s="159">
        <f>IF(H8=4,1,0)*B8</f>
        <v>0</v>
      </c>
      <c r="P8" s="109">
        <f>SUM($O$8:O8)*O8</f>
        <v>0</v>
      </c>
      <c r="Q8" s="160">
        <f>(100-(P8*4)+4)*O8</f>
        <v>0</v>
      </c>
      <c r="R8" s="201" t="str">
        <f>IF(Q8&gt;0,Q8,"")</f>
        <v/>
      </c>
      <c r="S8" s="217" t="b">
        <f t="shared" ref="S8:S39" si="1">IF(AND(H8=4),IF(A8="NC",$R$2,R8))</f>
        <v>0</v>
      </c>
      <c r="T8" s="110"/>
      <c r="U8" s="159">
        <f>IF(OR((H8=3),(H8=4)),1,0)*B8</f>
        <v>1</v>
      </c>
      <c r="V8" s="109">
        <f>SUM($U$8:U8)*U8</f>
        <v>1</v>
      </c>
      <c r="W8" s="160">
        <f>(100-(V8*4)+4)*U8</f>
        <v>100</v>
      </c>
      <c r="X8" s="201">
        <f>IF(W8&gt;0,W8,"")</f>
        <v>100</v>
      </c>
      <c r="Y8" s="217">
        <f t="shared" ref="Y8:Y39" si="2">IF(A8="NC",$X$2,X8)</f>
        <v>100</v>
      </c>
      <c r="AL8" s="182" t="str">
        <f t="shared" ref="AL8:AL23" si="3">CONCATENATE(C8,D8)</f>
        <v>208PUZENAT</v>
      </c>
      <c r="AM8" s="182">
        <f t="shared" ref="AM8:AM23" si="4">C8</f>
        <v>208</v>
      </c>
    </row>
    <row r="9" spans="1:39" x14ac:dyDescent="0.25">
      <c r="A9" s="106">
        <v>2</v>
      </c>
      <c r="B9" s="157">
        <f t="shared" ref="B9:B72" si="5">IF(A9="A",0,IF(A9="NC",0,1))</f>
        <v>1</v>
      </c>
      <c r="C9" s="105">
        <v>224</v>
      </c>
      <c r="D9" s="106" t="str">
        <f>IF(ISERROR(VLOOKUP(C9,FSGT3_Inscr!$F$7:$L$103,2,FALSE))=TRUE,VLOOKUP(C9,FSGT4_Inscr!$F$7:$L$103,2,FALSE),(VLOOKUP(C9,FSGT3_Inscr!$F$7:$L$103,2,FALSE)))</f>
        <v>FORGE</v>
      </c>
      <c r="E9" s="106" t="str">
        <f>IF(ISERROR(VLOOKUP(C9,FSGT3_Inscr!$F$7:$L$103,3,FALSE))=TRUE,VLOOKUP(C9,FSGT4_Inscr!$F$7:$L$103,3,FALSE),(VLOOKUP(C9,FSGT3_Inscr!$F$7:$L$103,3,FALSE)))</f>
        <v>Yannick</v>
      </c>
      <c r="F9" s="106" t="str">
        <f>IF(ISERROR(VLOOKUP(C9,FSGT3_Inscr!$F$7:$L$103,4,FALSE))=TRUE,VLOOKUP(C9,FSGT4_Inscr!$F$7:$L$103,4,FALSE),(VLOOKUP(C9,FSGT3_Inscr!$F$7:$L$103,4,FALSE)))</f>
        <v>VC Trévoux</v>
      </c>
      <c r="G9" s="106" t="str">
        <f>IF(ISERROR(VLOOKUP(C9,FSGT3_Inscr!$F$7:$L$103,5,FALSE))=TRUE,VLOOKUP(C9,FSGT4_Inscr!$F$7:$L$103,5,FALSE),(VLOOKUP(C9,FSGT3_Inscr!$F$7:$L$103,5,FALSE)))</f>
        <v>01</v>
      </c>
      <c r="H9" s="106">
        <f>IF(ISERROR(VLOOKUP(C9,FSGT3_Inscr!$F$7:$L$103,6,FALSE))=TRUE,VLOOKUP(C9,FSGT4_Inscr!$F$7:$L$103,6,FALSE),(VLOOKUP(C9,FSGT3_Inscr!$F$7:$L$103,6,FALSE)))</f>
        <v>3</v>
      </c>
      <c r="I9" s="196"/>
      <c r="J9" s="159">
        <f t="shared" ref="J9:J56" si="6">IF(H9=3,1,0)*B9</f>
        <v>1</v>
      </c>
      <c r="K9" s="109">
        <f>SUM($J$8:J9)*J9</f>
        <v>2</v>
      </c>
      <c r="L9" s="160">
        <f t="shared" ref="L9:L56" si="7">(100-(K9*4)+4)*J9</f>
        <v>96</v>
      </c>
      <c r="M9" s="201">
        <f t="shared" ref="M9:M56" si="8">IF(L9&gt;0,L9,"")</f>
        <v>96</v>
      </c>
      <c r="N9" s="217">
        <f t="shared" si="0"/>
        <v>96</v>
      </c>
      <c r="O9" s="159">
        <f t="shared" ref="O9:O56" si="9">IF(H9=4,1,0)*B9</f>
        <v>0</v>
      </c>
      <c r="P9" s="109">
        <f>SUM($O$8:O9)*O9</f>
        <v>0</v>
      </c>
      <c r="Q9" s="160">
        <f t="shared" ref="Q9:Q56" si="10">(100-(P9*4)+4)*O9</f>
        <v>0</v>
      </c>
      <c r="R9" s="201" t="str">
        <f t="shared" ref="R9:R56" si="11">IF(Q9&gt;0,Q9,"")</f>
        <v/>
      </c>
      <c r="S9" s="217" t="b">
        <f t="shared" si="1"/>
        <v>0</v>
      </c>
      <c r="T9" s="110"/>
      <c r="U9" s="159">
        <f t="shared" ref="U9:U56" si="12">IF(OR((H9=3),(H9=4)),1,0)*B9</f>
        <v>1</v>
      </c>
      <c r="V9" s="109">
        <f>SUM($U$8:U9)*U9</f>
        <v>2</v>
      </c>
      <c r="W9" s="160">
        <f t="shared" ref="W9:W56" si="13">(100-(V9*4)+4)*U9</f>
        <v>96</v>
      </c>
      <c r="X9" s="201">
        <f t="shared" ref="X9:X56" si="14">IF(W9&gt;0,W9,"")</f>
        <v>96</v>
      </c>
      <c r="Y9" s="217">
        <f t="shared" si="2"/>
        <v>96</v>
      </c>
      <c r="AL9" s="182" t="str">
        <f t="shared" si="3"/>
        <v>224FORGE</v>
      </c>
      <c r="AM9" s="182">
        <f t="shared" si="4"/>
        <v>224</v>
      </c>
    </row>
    <row r="10" spans="1:39" x14ac:dyDescent="0.25">
      <c r="A10" s="106">
        <v>3</v>
      </c>
      <c r="B10" s="157">
        <f t="shared" si="5"/>
        <v>1</v>
      </c>
      <c r="C10" s="105">
        <v>226</v>
      </c>
      <c r="D10" s="106" t="str">
        <f>IF(ISERROR(VLOOKUP(C10,FSGT3_Inscr!$F$7:$L$103,2,FALSE))=TRUE,VLOOKUP(C10,FSGT4_Inscr!$F$7:$L$103,2,FALSE),(VLOOKUP(C10,FSGT3_Inscr!$F$7:$L$103,2,FALSE)))</f>
        <v>GUYOT</v>
      </c>
      <c r="E10" s="106" t="str">
        <f>IF(ISERROR(VLOOKUP(C10,FSGT3_Inscr!$F$7:$L$103,3,FALSE))=TRUE,VLOOKUP(C10,FSGT4_Inscr!$F$7:$L$103,3,FALSE),(VLOOKUP(C10,FSGT3_Inscr!$F$7:$L$103,3,FALSE)))</f>
        <v>Maxime</v>
      </c>
      <c r="F10" s="106" t="str">
        <f>IF(ISERROR(VLOOKUP(C10,FSGT3_Inscr!$F$7:$L$103,4,FALSE))=TRUE,VLOOKUP(C10,FSGT4_Inscr!$F$7:$L$103,4,FALSE),(VLOOKUP(C10,FSGT3_Inscr!$F$7:$L$103,4,FALSE)))</f>
        <v>Creusot VS</v>
      </c>
      <c r="G10" s="106">
        <f>IF(ISERROR(VLOOKUP(C10,FSGT3_Inscr!$F$7:$L$103,5,FALSE))=TRUE,VLOOKUP(C10,FSGT4_Inscr!$F$7:$L$103,5,FALSE),(VLOOKUP(C10,FSGT3_Inscr!$F$7:$L$103,5,FALSE)))</f>
        <v>71</v>
      </c>
      <c r="H10" s="106">
        <f>IF(ISERROR(VLOOKUP(C10,FSGT3_Inscr!$F$7:$L$103,6,FALSE))=TRUE,VLOOKUP(C10,FSGT4_Inscr!$F$7:$L$103,6,FALSE),(VLOOKUP(C10,FSGT3_Inscr!$F$7:$L$103,6,FALSE)))</f>
        <v>3</v>
      </c>
      <c r="I10" s="196"/>
      <c r="J10" s="159">
        <f t="shared" si="6"/>
        <v>1</v>
      </c>
      <c r="K10" s="109">
        <f>SUM($J$8:J10)*J10</f>
        <v>3</v>
      </c>
      <c r="L10" s="160">
        <f t="shared" si="7"/>
        <v>92</v>
      </c>
      <c r="M10" s="201">
        <f t="shared" si="8"/>
        <v>92</v>
      </c>
      <c r="N10" s="217">
        <f t="shared" si="0"/>
        <v>92</v>
      </c>
      <c r="O10" s="159">
        <f t="shared" si="9"/>
        <v>0</v>
      </c>
      <c r="P10" s="109">
        <f>SUM($O$8:O10)*O10</f>
        <v>0</v>
      </c>
      <c r="Q10" s="160">
        <f t="shared" si="10"/>
        <v>0</v>
      </c>
      <c r="R10" s="201" t="str">
        <f t="shared" si="11"/>
        <v/>
      </c>
      <c r="S10" s="217" t="b">
        <f t="shared" si="1"/>
        <v>0</v>
      </c>
      <c r="T10" s="110"/>
      <c r="U10" s="159">
        <f t="shared" si="12"/>
        <v>1</v>
      </c>
      <c r="V10" s="109">
        <f>SUM($U$8:U10)*U10</f>
        <v>3</v>
      </c>
      <c r="W10" s="160">
        <f t="shared" si="13"/>
        <v>92</v>
      </c>
      <c r="X10" s="201">
        <f t="shared" si="14"/>
        <v>92</v>
      </c>
      <c r="Y10" s="217">
        <f t="shared" si="2"/>
        <v>92</v>
      </c>
      <c r="AL10" s="182" t="str">
        <f t="shared" si="3"/>
        <v>226GUYOT</v>
      </c>
      <c r="AM10" s="182">
        <f t="shared" si="4"/>
        <v>226</v>
      </c>
    </row>
    <row r="11" spans="1:39" x14ac:dyDescent="0.25">
      <c r="A11" s="106">
        <v>4</v>
      </c>
      <c r="B11" s="157">
        <f t="shared" si="5"/>
        <v>1</v>
      </c>
      <c r="C11" s="105">
        <v>211</v>
      </c>
      <c r="D11" s="106" t="str">
        <f>IF(ISERROR(VLOOKUP(C11,FSGT3_Inscr!$F$7:$L$103,2,FALSE))=TRUE,VLOOKUP(C11,FSGT4_Inscr!$F$7:$L$103,2,FALSE),(VLOOKUP(C11,FSGT3_Inscr!$F$7:$L$103,2,FALSE)))</f>
        <v>ZOCCOLANTE</v>
      </c>
      <c r="E11" s="106" t="str">
        <f>IF(ISERROR(VLOOKUP(C11,FSGT3_Inscr!$F$7:$L$103,3,FALSE))=TRUE,VLOOKUP(C11,FSGT4_Inscr!$F$7:$L$103,3,FALSE),(VLOOKUP(C11,FSGT3_Inscr!$F$7:$L$103,3,FALSE)))</f>
        <v>Christophe</v>
      </c>
      <c r="F11" s="106" t="str">
        <f>IF(ISERROR(VLOOKUP(C11,FSGT3_Inscr!$F$7:$L$103,4,FALSE))=TRUE,VLOOKUP(C11,FSGT4_Inscr!$F$7:$L$103,4,FALSE),(VLOOKUP(C11,FSGT3_Inscr!$F$7:$L$103,4,FALSE)))</f>
        <v>VS Chalon</v>
      </c>
      <c r="G11" s="106">
        <f>IF(ISERROR(VLOOKUP(C11,FSGT3_Inscr!$F$7:$L$103,5,FALSE))=TRUE,VLOOKUP(C11,FSGT4_Inscr!$F$7:$L$103,5,FALSE),(VLOOKUP(C11,FSGT3_Inscr!$F$7:$L$103,5,FALSE)))</f>
        <v>71</v>
      </c>
      <c r="H11" s="106">
        <f>IF(ISERROR(VLOOKUP(C11,FSGT3_Inscr!$F$7:$L$103,6,FALSE))=TRUE,VLOOKUP(C11,FSGT4_Inscr!$F$7:$L$103,6,FALSE),(VLOOKUP(C11,FSGT3_Inscr!$F$7:$L$103,6,FALSE)))</f>
        <v>3</v>
      </c>
      <c r="I11" s="196"/>
      <c r="J11" s="159">
        <f t="shared" si="6"/>
        <v>1</v>
      </c>
      <c r="K11" s="109">
        <f>SUM($J$8:J11)*J11</f>
        <v>4</v>
      </c>
      <c r="L11" s="160">
        <f t="shared" si="7"/>
        <v>88</v>
      </c>
      <c r="M11" s="201">
        <f t="shared" si="8"/>
        <v>88</v>
      </c>
      <c r="N11" s="217">
        <f t="shared" si="0"/>
        <v>88</v>
      </c>
      <c r="O11" s="159">
        <f t="shared" si="9"/>
        <v>0</v>
      </c>
      <c r="P11" s="109">
        <f>SUM($O$8:O11)*O11</f>
        <v>0</v>
      </c>
      <c r="Q11" s="160">
        <f t="shared" si="10"/>
        <v>0</v>
      </c>
      <c r="R11" s="201" t="str">
        <f t="shared" si="11"/>
        <v/>
      </c>
      <c r="S11" s="217" t="b">
        <f t="shared" si="1"/>
        <v>0</v>
      </c>
      <c r="T11" s="110"/>
      <c r="U11" s="159">
        <f t="shared" si="12"/>
        <v>1</v>
      </c>
      <c r="V11" s="109">
        <f>SUM($U$8:U11)*U11</f>
        <v>4</v>
      </c>
      <c r="W11" s="160">
        <f t="shared" si="13"/>
        <v>88</v>
      </c>
      <c r="X11" s="201">
        <f t="shared" si="14"/>
        <v>88</v>
      </c>
      <c r="Y11" s="217">
        <f t="shared" si="2"/>
        <v>88</v>
      </c>
      <c r="AL11" s="182" t="str">
        <f t="shared" si="3"/>
        <v>211ZOCCOLANTE</v>
      </c>
      <c r="AM11" s="182">
        <f t="shared" si="4"/>
        <v>211</v>
      </c>
    </row>
    <row r="12" spans="1:39" x14ac:dyDescent="0.25">
      <c r="A12" s="106">
        <v>5</v>
      </c>
      <c r="B12" s="157">
        <f t="shared" si="5"/>
        <v>1</v>
      </c>
      <c r="C12" s="105">
        <v>206</v>
      </c>
      <c r="D12" s="106" t="str">
        <f>IF(ISERROR(VLOOKUP(C12,FSGT3_Inscr!$F$7:$L$103,2,FALSE))=TRUE,VLOOKUP(C12,FSGT4_Inscr!$F$7:$L$103,2,FALSE),(VLOOKUP(C12,FSGT3_Inscr!$F$7:$L$103,2,FALSE)))</f>
        <v>CORTOT</v>
      </c>
      <c r="E12" s="106" t="str">
        <f>IF(ISERROR(VLOOKUP(C12,FSGT3_Inscr!$F$7:$L$103,3,FALSE))=TRUE,VLOOKUP(C12,FSGT4_Inscr!$F$7:$L$103,3,FALSE),(VLOOKUP(C12,FSGT3_Inscr!$F$7:$L$103,3,FALSE)))</f>
        <v>Alexandre</v>
      </c>
      <c r="F12" s="106" t="str">
        <f>IF(ISERROR(VLOOKUP(C12,FSGT3_Inscr!$F$7:$L$103,4,FALSE))=TRUE,VLOOKUP(C12,FSGT4_Inscr!$F$7:$L$103,4,FALSE),(VLOOKUP(C12,FSGT3_Inscr!$F$7:$L$103,4,FALSE)))</f>
        <v xml:space="preserve">Aluze </v>
      </c>
      <c r="G12" s="106">
        <f>IF(ISERROR(VLOOKUP(C12,FSGT3_Inscr!$F$7:$L$103,5,FALSE))=TRUE,VLOOKUP(C12,FSGT4_Inscr!$F$7:$L$103,5,FALSE),(VLOOKUP(C12,FSGT3_Inscr!$F$7:$L$103,5,FALSE)))</f>
        <v>71</v>
      </c>
      <c r="H12" s="106">
        <f>IF(ISERROR(VLOOKUP(C12,FSGT3_Inscr!$F$7:$L$103,6,FALSE))=TRUE,VLOOKUP(C12,FSGT4_Inscr!$F$7:$L$103,6,FALSE),(VLOOKUP(C12,FSGT3_Inscr!$F$7:$L$103,6,FALSE)))</f>
        <v>3</v>
      </c>
      <c r="I12" s="196"/>
      <c r="J12" s="159">
        <f t="shared" si="6"/>
        <v>1</v>
      </c>
      <c r="K12" s="109">
        <f>SUM($J$8:J12)*J12</f>
        <v>5</v>
      </c>
      <c r="L12" s="160">
        <f t="shared" si="7"/>
        <v>84</v>
      </c>
      <c r="M12" s="201">
        <f t="shared" si="8"/>
        <v>84</v>
      </c>
      <c r="N12" s="217">
        <f t="shared" si="0"/>
        <v>84</v>
      </c>
      <c r="O12" s="159">
        <f t="shared" si="9"/>
        <v>0</v>
      </c>
      <c r="P12" s="109">
        <f>SUM($O$8:O12)*O12</f>
        <v>0</v>
      </c>
      <c r="Q12" s="160">
        <f t="shared" si="10"/>
        <v>0</v>
      </c>
      <c r="R12" s="201" t="str">
        <f t="shared" si="11"/>
        <v/>
      </c>
      <c r="S12" s="217" t="b">
        <f t="shared" si="1"/>
        <v>0</v>
      </c>
      <c r="T12" s="110"/>
      <c r="U12" s="159">
        <f t="shared" si="12"/>
        <v>1</v>
      </c>
      <c r="V12" s="109">
        <f>SUM($U$8:U12)*U12</f>
        <v>5</v>
      </c>
      <c r="W12" s="160">
        <f t="shared" si="13"/>
        <v>84</v>
      </c>
      <c r="X12" s="201">
        <f t="shared" si="14"/>
        <v>84</v>
      </c>
      <c r="Y12" s="217">
        <f t="shared" si="2"/>
        <v>84</v>
      </c>
      <c r="AL12" s="182" t="str">
        <f t="shared" si="3"/>
        <v>206CORTOT</v>
      </c>
      <c r="AM12" s="182">
        <f t="shared" si="4"/>
        <v>206</v>
      </c>
    </row>
    <row r="13" spans="1:39" x14ac:dyDescent="0.25">
      <c r="A13" s="106">
        <v>6</v>
      </c>
      <c r="B13" s="157">
        <f t="shared" si="5"/>
        <v>1</v>
      </c>
      <c r="C13" s="105">
        <v>209</v>
      </c>
      <c r="D13" s="106" t="str">
        <f>IF(ISERROR(VLOOKUP(C13,FSGT3_Inscr!$F$7:$L$103,2,FALSE))=TRUE,VLOOKUP(C13,FSGT4_Inscr!$F$7:$L$103,2,FALSE),(VLOOKUP(C13,FSGT3_Inscr!$F$7:$L$103,2,FALSE)))</f>
        <v>PERI</v>
      </c>
      <c r="E13" s="106" t="str">
        <f>IF(ISERROR(VLOOKUP(C13,FSGT3_Inscr!$F$7:$L$103,3,FALSE))=TRUE,VLOOKUP(C13,FSGT4_Inscr!$F$7:$L$103,3,FALSE),(VLOOKUP(C13,FSGT3_Inscr!$F$7:$L$103,3,FALSE)))</f>
        <v>Laurent</v>
      </c>
      <c r="F13" s="106" t="str">
        <f>IF(ISERROR(VLOOKUP(C13,FSGT3_Inscr!$F$7:$L$103,4,FALSE))=TRUE,VLOOKUP(C13,FSGT4_Inscr!$F$7:$L$103,4,FALSE),(VLOOKUP(C13,FSGT3_Inscr!$F$7:$L$103,4,FALSE)))</f>
        <v>VS Chalon</v>
      </c>
      <c r="G13" s="106">
        <f>IF(ISERROR(VLOOKUP(C13,FSGT3_Inscr!$F$7:$L$103,5,FALSE))=TRUE,VLOOKUP(C13,FSGT4_Inscr!$F$7:$L$103,5,FALSE),(VLOOKUP(C13,FSGT3_Inscr!$F$7:$L$103,5,FALSE)))</f>
        <v>71</v>
      </c>
      <c r="H13" s="106">
        <f>IF(ISERROR(VLOOKUP(C13,FSGT3_Inscr!$F$7:$L$103,6,FALSE))=TRUE,VLOOKUP(C13,FSGT4_Inscr!$F$7:$L$103,6,FALSE),(VLOOKUP(C13,FSGT3_Inscr!$F$7:$L$103,6,FALSE)))</f>
        <v>3</v>
      </c>
      <c r="I13" s="196"/>
      <c r="J13" s="159">
        <f t="shared" si="6"/>
        <v>1</v>
      </c>
      <c r="K13" s="109">
        <f>SUM($J$8:J13)*J13</f>
        <v>6</v>
      </c>
      <c r="L13" s="160">
        <f t="shared" si="7"/>
        <v>80</v>
      </c>
      <c r="M13" s="201">
        <f t="shared" si="8"/>
        <v>80</v>
      </c>
      <c r="N13" s="217">
        <f t="shared" si="0"/>
        <v>80</v>
      </c>
      <c r="O13" s="159">
        <f t="shared" si="9"/>
        <v>0</v>
      </c>
      <c r="P13" s="109">
        <f>SUM($O$8:O13)*O13</f>
        <v>0</v>
      </c>
      <c r="Q13" s="160">
        <f t="shared" si="10"/>
        <v>0</v>
      </c>
      <c r="R13" s="201" t="str">
        <f t="shared" si="11"/>
        <v/>
      </c>
      <c r="S13" s="217" t="b">
        <f t="shared" si="1"/>
        <v>0</v>
      </c>
      <c r="T13" s="110"/>
      <c r="U13" s="159">
        <f t="shared" si="12"/>
        <v>1</v>
      </c>
      <c r="V13" s="109">
        <f>SUM($U$8:U13)*U13</f>
        <v>6</v>
      </c>
      <c r="W13" s="160">
        <f t="shared" si="13"/>
        <v>80</v>
      </c>
      <c r="X13" s="201">
        <f t="shared" si="14"/>
        <v>80</v>
      </c>
      <c r="Y13" s="217">
        <f t="shared" si="2"/>
        <v>80</v>
      </c>
      <c r="AL13" s="182" t="str">
        <f t="shared" si="3"/>
        <v>209PERI</v>
      </c>
      <c r="AM13" s="182">
        <f t="shared" si="4"/>
        <v>209</v>
      </c>
    </row>
    <row r="14" spans="1:39" x14ac:dyDescent="0.25">
      <c r="A14" s="106">
        <v>7</v>
      </c>
      <c r="B14" s="157">
        <f t="shared" si="5"/>
        <v>1</v>
      </c>
      <c r="C14" s="105">
        <v>217</v>
      </c>
      <c r="D14" s="106" t="str">
        <f>IF(ISERROR(VLOOKUP(C14,FSGT3_Inscr!$F$7:$L$103,2,FALSE))=TRUE,VLOOKUP(C14,FSGT4_Inscr!$F$7:$L$103,2,FALSE),(VLOOKUP(C14,FSGT3_Inscr!$F$7:$L$103,2,FALSE)))</f>
        <v>GIEN</v>
      </c>
      <c r="E14" s="106" t="str">
        <f>IF(ISERROR(VLOOKUP(C14,FSGT3_Inscr!$F$7:$L$103,3,FALSE))=TRUE,VLOOKUP(C14,FSGT4_Inscr!$F$7:$L$103,3,FALSE),(VLOOKUP(C14,FSGT3_Inscr!$F$7:$L$103,3,FALSE)))</f>
        <v>Michel</v>
      </c>
      <c r="F14" s="106" t="str">
        <f>IF(ISERROR(VLOOKUP(C14,FSGT3_Inscr!$F$7:$L$103,4,FALSE))=TRUE,VLOOKUP(C14,FSGT4_Inscr!$F$7:$L$103,4,FALSE),(VLOOKUP(C14,FSGT3_Inscr!$F$7:$L$103,4,FALSE)))</f>
        <v>Creusot VS</v>
      </c>
      <c r="G14" s="106">
        <f>IF(ISERROR(VLOOKUP(C14,FSGT3_Inscr!$F$7:$L$103,5,FALSE))=TRUE,VLOOKUP(C14,FSGT4_Inscr!$F$7:$L$103,5,FALSE),(VLOOKUP(C14,FSGT3_Inscr!$F$7:$L$103,5,FALSE)))</f>
        <v>71</v>
      </c>
      <c r="H14" s="106">
        <f>IF(ISERROR(VLOOKUP(C14,FSGT3_Inscr!$F$7:$L$103,6,FALSE))=TRUE,VLOOKUP(C14,FSGT4_Inscr!$F$7:$L$103,6,FALSE),(VLOOKUP(C14,FSGT3_Inscr!$F$7:$L$103,6,FALSE)))</f>
        <v>3</v>
      </c>
      <c r="I14" s="196"/>
      <c r="J14" s="159">
        <f t="shared" si="6"/>
        <v>1</v>
      </c>
      <c r="K14" s="109">
        <f>SUM($J$8:J14)*J14</f>
        <v>7</v>
      </c>
      <c r="L14" s="160">
        <f t="shared" si="7"/>
        <v>76</v>
      </c>
      <c r="M14" s="201">
        <f t="shared" si="8"/>
        <v>76</v>
      </c>
      <c r="N14" s="217">
        <f t="shared" si="0"/>
        <v>76</v>
      </c>
      <c r="O14" s="159">
        <f t="shared" si="9"/>
        <v>0</v>
      </c>
      <c r="P14" s="109">
        <f>SUM($O$8:O14)*O14</f>
        <v>0</v>
      </c>
      <c r="Q14" s="160">
        <f t="shared" si="10"/>
        <v>0</v>
      </c>
      <c r="R14" s="201" t="str">
        <f t="shared" si="11"/>
        <v/>
      </c>
      <c r="S14" s="217" t="b">
        <f t="shared" si="1"/>
        <v>0</v>
      </c>
      <c r="T14" s="110"/>
      <c r="U14" s="159">
        <f t="shared" si="12"/>
        <v>1</v>
      </c>
      <c r="V14" s="109">
        <f>SUM($U$8:U14)*U14</f>
        <v>7</v>
      </c>
      <c r="W14" s="160">
        <f t="shared" si="13"/>
        <v>76</v>
      </c>
      <c r="X14" s="201">
        <f t="shared" si="14"/>
        <v>76</v>
      </c>
      <c r="Y14" s="217">
        <f t="shared" si="2"/>
        <v>76</v>
      </c>
      <c r="AL14" s="182" t="str">
        <f t="shared" si="3"/>
        <v>217GIEN</v>
      </c>
      <c r="AM14" s="182">
        <f>C14</f>
        <v>217</v>
      </c>
    </row>
    <row r="15" spans="1:39" x14ac:dyDescent="0.25">
      <c r="A15" s="106">
        <v>8</v>
      </c>
      <c r="B15" s="157">
        <f t="shared" si="5"/>
        <v>1</v>
      </c>
      <c r="C15" s="105">
        <v>201</v>
      </c>
      <c r="D15" s="106" t="str">
        <f>IF(ISERROR(VLOOKUP(C15,FSGT3_Inscr!$F$7:$L$103,2,FALSE))=TRUE,VLOOKUP(C15,FSGT4_Inscr!$F$7:$L$103,2,FALSE),(VLOOKUP(C15,FSGT3_Inscr!$F$7:$L$103,2,FALSE)))</f>
        <v>HUOT</v>
      </c>
      <c r="E15" s="106" t="str">
        <f>IF(ISERROR(VLOOKUP(C15,FSGT3_Inscr!$F$7:$L$103,3,FALSE))=TRUE,VLOOKUP(C15,FSGT4_Inscr!$F$7:$L$103,3,FALSE),(VLOOKUP(C15,FSGT3_Inscr!$F$7:$L$103,3,FALSE)))</f>
        <v>Vincent</v>
      </c>
      <c r="F15" s="106" t="str">
        <f>IF(ISERROR(VLOOKUP(C15,FSGT3_Inscr!$F$7:$L$103,4,FALSE))=TRUE,VLOOKUP(C15,FSGT4_Inscr!$F$7:$L$103,4,FALSE),(VLOOKUP(C15,FSGT3_Inscr!$F$7:$L$103,4,FALSE)))</f>
        <v>ASPTT Chalon</v>
      </c>
      <c r="G15" s="106">
        <f>IF(ISERROR(VLOOKUP(C15,FSGT3_Inscr!$F$7:$L$103,5,FALSE))=TRUE,VLOOKUP(C15,FSGT4_Inscr!$F$7:$L$103,5,FALSE),(VLOOKUP(C15,FSGT3_Inscr!$F$7:$L$103,5,FALSE)))</f>
        <v>71</v>
      </c>
      <c r="H15" s="106">
        <f>IF(ISERROR(VLOOKUP(C15,FSGT3_Inscr!$F$7:$L$103,6,FALSE))=TRUE,VLOOKUP(C15,FSGT4_Inscr!$F$7:$L$103,6,FALSE),(VLOOKUP(C15,FSGT3_Inscr!$F$7:$L$103,6,FALSE)))</f>
        <v>3</v>
      </c>
      <c r="I15" s="196"/>
      <c r="J15" s="159">
        <f t="shared" si="6"/>
        <v>1</v>
      </c>
      <c r="K15" s="109">
        <f>SUM($J$8:J15)*J15</f>
        <v>8</v>
      </c>
      <c r="L15" s="160">
        <f t="shared" si="7"/>
        <v>72</v>
      </c>
      <c r="M15" s="201">
        <f t="shared" si="8"/>
        <v>72</v>
      </c>
      <c r="N15" s="217">
        <f t="shared" si="0"/>
        <v>72</v>
      </c>
      <c r="O15" s="159">
        <f t="shared" si="9"/>
        <v>0</v>
      </c>
      <c r="P15" s="109">
        <f>SUM($O$8:O15)*O15</f>
        <v>0</v>
      </c>
      <c r="Q15" s="160">
        <f t="shared" si="10"/>
        <v>0</v>
      </c>
      <c r="R15" s="201" t="str">
        <f t="shared" si="11"/>
        <v/>
      </c>
      <c r="S15" s="217" t="b">
        <f t="shared" si="1"/>
        <v>0</v>
      </c>
      <c r="T15" s="110"/>
      <c r="U15" s="159">
        <f t="shared" si="12"/>
        <v>1</v>
      </c>
      <c r="V15" s="109">
        <f>SUM($U$8:U15)*U15</f>
        <v>8</v>
      </c>
      <c r="W15" s="160">
        <f t="shared" si="13"/>
        <v>72</v>
      </c>
      <c r="X15" s="201">
        <f t="shared" si="14"/>
        <v>72</v>
      </c>
      <c r="Y15" s="217">
        <f t="shared" si="2"/>
        <v>72</v>
      </c>
      <c r="AL15" s="182" t="str">
        <f t="shared" si="3"/>
        <v>201HUOT</v>
      </c>
      <c r="AM15" s="182">
        <f t="shared" si="4"/>
        <v>201</v>
      </c>
    </row>
    <row r="16" spans="1:39" x14ac:dyDescent="0.25">
      <c r="A16" s="106">
        <v>9</v>
      </c>
      <c r="B16" s="157">
        <f t="shared" si="5"/>
        <v>1</v>
      </c>
      <c r="C16" s="105">
        <v>220</v>
      </c>
      <c r="D16" s="106" t="str">
        <f>IF(ISERROR(VLOOKUP(C16,FSGT3_Inscr!$F$7:$L$103,2,FALSE))=TRUE,VLOOKUP(C16,FSGT4_Inscr!$F$7:$L$103,2,FALSE),(VLOOKUP(C16,FSGT3_Inscr!$F$7:$L$103,2,FALSE)))</f>
        <v>BUTTARD</v>
      </c>
      <c r="E16" s="106" t="str">
        <f>IF(ISERROR(VLOOKUP(C16,FSGT3_Inscr!$F$7:$L$103,3,FALSE))=TRUE,VLOOKUP(C16,FSGT4_Inscr!$F$7:$L$103,3,FALSE),(VLOOKUP(C16,FSGT3_Inscr!$F$7:$L$103,3,FALSE)))</f>
        <v>Manuel</v>
      </c>
      <c r="F16" s="106" t="str">
        <f>IF(ISERROR(VLOOKUP(C16,FSGT3_Inscr!$F$7:$L$103,4,FALSE))=TRUE,VLOOKUP(C16,FSGT4_Inscr!$F$7:$L$103,4,FALSE),(VLOOKUP(C16,FSGT3_Inscr!$F$7:$L$103,4,FALSE)))</f>
        <v>Verdun</v>
      </c>
      <c r="G16" s="106">
        <f>IF(ISERROR(VLOOKUP(C16,FSGT3_Inscr!$F$7:$L$103,5,FALSE))=TRUE,VLOOKUP(C16,FSGT4_Inscr!$F$7:$L$103,5,FALSE),(VLOOKUP(C16,FSGT3_Inscr!$F$7:$L$103,5,FALSE)))</f>
        <v>71</v>
      </c>
      <c r="H16" s="106">
        <f>IF(ISERROR(VLOOKUP(C16,FSGT3_Inscr!$F$7:$L$103,6,FALSE))=TRUE,VLOOKUP(C16,FSGT4_Inscr!$F$7:$L$103,6,FALSE),(VLOOKUP(C16,FSGT3_Inscr!$F$7:$L$103,6,FALSE)))</f>
        <v>3</v>
      </c>
      <c r="I16" s="196"/>
      <c r="J16" s="159">
        <f t="shared" si="6"/>
        <v>1</v>
      </c>
      <c r="K16" s="109">
        <f>SUM($J$8:J16)*J16</f>
        <v>9</v>
      </c>
      <c r="L16" s="160">
        <f t="shared" si="7"/>
        <v>68</v>
      </c>
      <c r="M16" s="201">
        <f t="shared" si="8"/>
        <v>68</v>
      </c>
      <c r="N16" s="217">
        <f t="shared" si="0"/>
        <v>68</v>
      </c>
      <c r="O16" s="159">
        <f t="shared" si="9"/>
        <v>0</v>
      </c>
      <c r="P16" s="109">
        <f>SUM($O$8:O16)*O16</f>
        <v>0</v>
      </c>
      <c r="Q16" s="160">
        <f t="shared" si="10"/>
        <v>0</v>
      </c>
      <c r="R16" s="201" t="str">
        <f t="shared" si="11"/>
        <v/>
      </c>
      <c r="S16" s="217" t="b">
        <f t="shared" si="1"/>
        <v>0</v>
      </c>
      <c r="T16" s="110"/>
      <c r="U16" s="159">
        <f t="shared" si="12"/>
        <v>1</v>
      </c>
      <c r="V16" s="109">
        <f>SUM($U$8:U16)*U16</f>
        <v>9</v>
      </c>
      <c r="W16" s="160">
        <f t="shared" si="13"/>
        <v>68</v>
      </c>
      <c r="X16" s="201">
        <f t="shared" si="14"/>
        <v>68</v>
      </c>
      <c r="Y16" s="217">
        <f t="shared" si="2"/>
        <v>68</v>
      </c>
      <c r="AL16" s="182" t="str">
        <f t="shared" si="3"/>
        <v>220BUTTARD</v>
      </c>
      <c r="AM16" s="182">
        <f t="shared" si="4"/>
        <v>220</v>
      </c>
    </row>
    <row r="17" spans="1:39" x14ac:dyDescent="0.25">
      <c r="A17" s="106">
        <v>10</v>
      </c>
      <c r="B17" s="157">
        <f t="shared" si="5"/>
        <v>1</v>
      </c>
      <c r="C17" s="105">
        <v>225</v>
      </c>
      <c r="D17" s="106" t="str">
        <f>IF(ISERROR(VLOOKUP(C17,FSGT3_Inscr!$F$7:$L$103,2,FALSE))=TRUE,VLOOKUP(C17,FSGT4_Inscr!$F$7:$L$103,2,FALSE),(VLOOKUP(C17,FSGT3_Inscr!$F$7:$L$103,2,FALSE)))</f>
        <v>HEBERT</v>
      </c>
      <c r="E17" s="106" t="str">
        <f>IF(ISERROR(VLOOKUP(C17,FSGT3_Inscr!$F$7:$L$103,3,FALSE))=TRUE,VLOOKUP(C17,FSGT4_Inscr!$F$7:$L$103,3,FALSE),(VLOOKUP(C17,FSGT3_Inscr!$F$7:$L$103,3,FALSE)))</f>
        <v>Benjamin</v>
      </c>
      <c r="F17" s="106" t="str">
        <f>IF(ISERROR(VLOOKUP(C17,FSGT3_Inscr!$F$7:$L$103,4,FALSE))=TRUE,VLOOKUP(C17,FSGT4_Inscr!$F$7:$L$103,4,FALSE),(VLOOKUP(C17,FSGT3_Inscr!$F$7:$L$103,4,FALSE)))</f>
        <v>Ecuisses</v>
      </c>
      <c r="G17" s="106">
        <f>IF(ISERROR(VLOOKUP(C17,FSGT3_Inscr!$F$7:$L$103,5,FALSE))=TRUE,VLOOKUP(C17,FSGT4_Inscr!$F$7:$L$103,5,FALSE),(VLOOKUP(C17,FSGT3_Inscr!$F$7:$L$103,5,FALSE)))</f>
        <v>71</v>
      </c>
      <c r="H17" s="106">
        <f>IF(ISERROR(VLOOKUP(C17,FSGT3_Inscr!$F$7:$L$103,6,FALSE))=TRUE,VLOOKUP(C17,FSGT4_Inscr!$F$7:$L$103,6,FALSE),(VLOOKUP(C17,FSGT3_Inscr!$F$7:$L$103,6,FALSE)))</f>
        <v>3</v>
      </c>
      <c r="I17" s="196"/>
      <c r="J17" s="159">
        <f t="shared" si="6"/>
        <v>1</v>
      </c>
      <c r="K17" s="109">
        <f>SUM($J$8:J17)*J17</f>
        <v>10</v>
      </c>
      <c r="L17" s="160">
        <f t="shared" si="7"/>
        <v>64</v>
      </c>
      <c r="M17" s="201">
        <f t="shared" si="8"/>
        <v>64</v>
      </c>
      <c r="N17" s="217">
        <f t="shared" si="0"/>
        <v>64</v>
      </c>
      <c r="O17" s="159">
        <f t="shared" si="9"/>
        <v>0</v>
      </c>
      <c r="P17" s="109">
        <f>SUM($O$8:O17)*O17</f>
        <v>0</v>
      </c>
      <c r="Q17" s="160">
        <f t="shared" si="10"/>
        <v>0</v>
      </c>
      <c r="R17" s="201" t="str">
        <f t="shared" si="11"/>
        <v/>
      </c>
      <c r="S17" s="217" t="b">
        <f t="shared" si="1"/>
        <v>0</v>
      </c>
      <c r="T17" s="110"/>
      <c r="U17" s="159">
        <f t="shared" si="12"/>
        <v>1</v>
      </c>
      <c r="V17" s="109">
        <f>SUM($U$8:U17)*U17</f>
        <v>10</v>
      </c>
      <c r="W17" s="160">
        <f t="shared" si="13"/>
        <v>64</v>
      </c>
      <c r="X17" s="201">
        <f t="shared" si="14"/>
        <v>64</v>
      </c>
      <c r="Y17" s="217">
        <f t="shared" si="2"/>
        <v>64</v>
      </c>
      <c r="AL17" s="182" t="str">
        <f t="shared" si="3"/>
        <v>225HEBERT</v>
      </c>
      <c r="AM17" s="182">
        <f t="shared" si="4"/>
        <v>225</v>
      </c>
    </row>
    <row r="18" spans="1:39" x14ac:dyDescent="0.25">
      <c r="A18" s="106">
        <v>11</v>
      </c>
      <c r="B18" s="157">
        <f t="shared" si="5"/>
        <v>1</v>
      </c>
      <c r="C18" s="105">
        <v>218</v>
      </c>
      <c r="D18" s="106" t="str">
        <f>IF(ISERROR(VLOOKUP(C18,FSGT3_Inscr!$F$7:$L$103,2,FALSE))=TRUE,VLOOKUP(C18,FSGT4_Inscr!$F$7:$L$103,2,FALSE),(VLOOKUP(C18,FSGT3_Inscr!$F$7:$L$103,2,FALSE)))</f>
        <v>BOYER</v>
      </c>
      <c r="E18" s="106" t="str">
        <f>IF(ISERROR(VLOOKUP(C18,FSGT3_Inscr!$F$7:$L$103,3,FALSE))=TRUE,VLOOKUP(C18,FSGT4_Inscr!$F$7:$L$103,3,FALSE),(VLOOKUP(C18,FSGT3_Inscr!$F$7:$L$103,3,FALSE)))</f>
        <v>Laurent</v>
      </c>
      <c r="F18" s="106" t="str">
        <f>IF(ISERROR(VLOOKUP(C18,FSGT3_Inscr!$F$7:$L$103,4,FALSE))=TRUE,VLOOKUP(C18,FSGT4_Inscr!$F$7:$L$103,4,FALSE),(VLOOKUP(C18,FSGT3_Inscr!$F$7:$L$103,4,FALSE)))</f>
        <v>St-Vallier</v>
      </c>
      <c r="G18" s="106">
        <f>IF(ISERROR(VLOOKUP(C18,FSGT3_Inscr!$F$7:$L$103,5,FALSE))=TRUE,VLOOKUP(C18,FSGT4_Inscr!$F$7:$L$103,5,FALSE),(VLOOKUP(C18,FSGT3_Inscr!$F$7:$L$103,5,FALSE)))</f>
        <v>71</v>
      </c>
      <c r="H18" s="106">
        <f>IF(ISERROR(VLOOKUP(C18,FSGT3_Inscr!$F$7:$L$103,6,FALSE))=TRUE,VLOOKUP(C18,FSGT4_Inscr!$F$7:$L$103,6,FALSE),(VLOOKUP(C18,FSGT3_Inscr!$F$7:$L$103,6,FALSE)))</f>
        <v>3</v>
      </c>
      <c r="I18" s="196"/>
      <c r="J18" s="159">
        <f t="shared" si="6"/>
        <v>1</v>
      </c>
      <c r="K18" s="109">
        <f>SUM($J$8:J18)*J18</f>
        <v>11</v>
      </c>
      <c r="L18" s="160">
        <f t="shared" si="7"/>
        <v>60</v>
      </c>
      <c r="M18" s="201">
        <f t="shared" si="8"/>
        <v>60</v>
      </c>
      <c r="N18" s="217">
        <f t="shared" si="0"/>
        <v>60</v>
      </c>
      <c r="O18" s="159">
        <f t="shared" si="9"/>
        <v>0</v>
      </c>
      <c r="P18" s="109">
        <f>SUM($O$8:O18)*O18</f>
        <v>0</v>
      </c>
      <c r="Q18" s="160">
        <f t="shared" si="10"/>
        <v>0</v>
      </c>
      <c r="R18" s="201" t="str">
        <f t="shared" si="11"/>
        <v/>
      </c>
      <c r="S18" s="217" t="b">
        <f t="shared" si="1"/>
        <v>0</v>
      </c>
      <c r="T18" s="110"/>
      <c r="U18" s="159">
        <f t="shared" si="12"/>
        <v>1</v>
      </c>
      <c r="V18" s="109">
        <f>SUM($U$8:U18)*U18</f>
        <v>11</v>
      </c>
      <c r="W18" s="160">
        <f t="shared" si="13"/>
        <v>60</v>
      </c>
      <c r="X18" s="201">
        <f t="shared" si="14"/>
        <v>60</v>
      </c>
      <c r="Y18" s="217">
        <f t="shared" si="2"/>
        <v>60</v>
      </c>
      <c r="AL18" s="182" t="str">
        <f t="shared" si="3"/>
        <v>218BOYER</v>
      </c>
      <c r="AM18" s="182">
        <f t="shared" si="4"/>
        <v>218</v>
      </c>
    </row>
    <row r="19" spans="1:39" x14ac:dyDescent="0.25">
      <c r="A19" s="106">
        <v>12</v>
      </c>
      <c r="B19" s="157">
        <f t="shared" si="5"/>
        <v>1</v>
      </c>
      <c r="C19" s="105">
        <v>215</v>
      </c>
      <c r="D19" s="106" t="str">
        <f>IF(ISERROR(VLOOKUP(C19,FSGT3_Inscr!$F$7:$L$103,2,FALSE))=TRUE,VLOOKUP(C19,FSGT4_Inscr!$F$7:$L$103,2,FALSE),(VLOOKUP(C19,FSGT3_Inscr!$F$7:$L$103,2,FALSE)))</f>
        <v>GROS</v>
      </c>
      <c r="E19" s="106" t="str">
        <f>IF(ISERROR(VLOOKUP(C19,FSGT3_Inscr!$F$7:$L$103,3,FALSE))=TRUE,VLOOKUP(C19,FSGT4_Inscr!$F$7:$L$103,3,FALSE),(VLOOKUP(C19,FSGT3_Inscr!$F$7:$L$103,3,FALSE)))</f>
        <v>Jérémy</v>
      </c>
      <c r="F19" s="106" t="str">
        <f>IF(ISERROR(VLOOKUP(C19,FSGT3_Inscr!$F$7:$L$103,4,FALSE))=TRUE,VLOOKUP(C19,FSGT4_Inscr!$F$7:$L$103,4,FALSE),(VLOOKUP(C19,FSGT3_Inscr!$F$7:$L$103,4,FALSE)))</f>
        <v xml:space="preserve">Aluze </v>
      </c>
      <c r="G19" s="106">
        <f>IF(ISERROR(VLOOKUP(C19,FSGT3_Inscr!$F$7:$L$103,5,FALSE))=TRUE,VLOOKUP(C19,FSGT4_Inscr!$F$7:$L$103,5,FALSE),(VLOOKUP(C19,FSGT3_Inscr!$F$7:$L$103,5,FALSE)))</f>
        <v>71</v>
      </c>
      <c r="H19" s="106">
        <f>IF(ISERROR(VLOOKUP(C19,FSGT3_Inscr!$F$7:$L$103,6,FALSE))=TRUE,VLOOKUP(C19,FSGT4_Inscr!$F$7:$L$103,6,FALSE),(VLOOKUP(C19,FSGT3_Inscr!$F$7:$L$103,6,FALSE)))</f>
        <v>3</v>
      </c>
      <c r="I19" s="196"/>
      <c r="J19" s="159">
        <f t="shared" si="6"/>
        <v>1</v>
      </c>
      <c r="K19" s="109">
        <f>SUM($J$8:J19)*J19</f>
        <v>12</v>
      </c>
      <c r="L19" s="160">
        <f t="shared" si="7"/>
        <v>56</v>
      </c>
      <c r="M19" s="201">
        <f t="shared" si="8"/>
        <v>56</v>
      </c>
      <c r="N19" s="217">
        <f t="shared" si="0"/>
        <v>56</v>
      </c>
      <c r="O19" s="159">
        <f t="shared" si="9"/>
        <v>0</v>
      </c>
      <c r="P19" s="109">
        <f>SUM($O$8:O19)*O19</f>
        <v>0</v>
      </c>
      <c r="Q19" s="160">
        <f t="shared" si="10"/>
        <v>0</v>
      </c>
      <c r="R19" s="201" t="str">
        <f t="shared" si="11"/>
        <v/>
      </c>
      <c r="S19" s="217" t="b">
        <f t="shared" si="1"/>
        <v>0</v>
      </c>
      <c r="T19" s="110"/>
      <c r="U19" s="159">
        <f t="shared" si="12"/>
        <v>1</v>
      </c>
      <c r="V19" s="109">
        <f>SUM($U$8:U19)*U19</f>
        <v>12</v>
      </c>
      <c r="W19" s="160">
        <f t="shared" si="13"/>
        <v>56</v>
      </c>
      <c r="X19" s="201">
        <f t="shared" si="14"/>
        <v>56</v>
      </c>
      <c r="Y19" s="217">
        <f t="shared" si="2"/>
        <v>56</v>
      </c>
      <c r="AL19" s="182" t="str">
        <f t="shared" si="3"/>
        <v>215GROS</v>
      </c>
      <c r="AM19" s="182">
        <f t="shared" si="4"/>
        <v>215</v>
      </c>
    </row>
    <row r="20" spans="1:39" x14ac:dyDescent="0.25">
      <c r="A20" s="106">
        <v>13</v>
      </c>
      <c r="B20" s="157">
        <f t="shared" si="5"/>
        <v>1</v>
      </c>
      <c r="C20" s="105">
        <v>214</v>
      </c>
      <c r="D20" s="106" t="str">
        <f>IF(ISERROR(VLOOKUP(C20,FSGT3_Inscr!$F$7:$L$103,2,FALSE))=TRUE,VLOOKUP(C20,FSGT4_Inscr!$F$7:$L$103,2,FALSE),(VLOOKUP(C20,FSGT3_Inscr!$F$7:$L$103,2,FALSE)))</f>
        <v>DERANGERE</v>
      </c>
      <c r="E20" s="106" t="str">
        <f>IF(ISERROR(VLOOKUP(C20,FSGT3_Inscr!$F$7:$L$103,3,FALSE))=TRUE,VLOOKUP(C20,FSGT4_Inscr!$F$7:$L$103,3,FALSE),(VLOOKUP(C20,FSGT3_Inscr!$F$7:$L$103,3,FALSE)))</f>
        <v>Christian</v>
      </c>
      <c r="F20" s="106" t="str">
        <f>IF(ISERROR(VLOOKUP(C20,FSGT3_Inscr!$F$7:$L$103,4,FALSE))=TRUE,VLOOKUP(C20,FSGT4_Inscr!$F$7:$L$103,4,FALSE),(VLOOKUP(C20,FSGT3_Inscr!$F$7:$L$103,4,FALSE)))</f>
        <v>Creusot Cyclisme</v>
      </c>
      <c r="G20" s="106">
        <f>IF(ISERROR(VLOOKUP(C20,FSGT3_Inscr!$F$7:$L$103,5,FALSE))=TRUE,VLOOKUP(C20,FSGT4_Inscr!$F$7:$L$103,5,FALSE),(VLOOKUP(C20,FSGT3_Inscr!$F$7:$L$103,5,FALSE)))</f>
        <v>71</v>
      </c>
      <c r="H20" s="106">
        <f>IF(ISERROR(VLOOKUP(C20,FSGT3_Inscr!$F$7:$L$103,6,FALSE))=TRUE,VLOOKUP(C20,FSGT4_Inscr!$F$7:$L$103,6,FALSE),(VLOOKUP(C20,FSGT3_Inscr!$F$7:$L$103,6,FALSE)))</f>
        <v>3</v>
      </c>
      <c r="I20" s="196"/>
      <c r="J20" s="159">
        <f t="shared" si="6"/>
        <v>1</v>
      </c>
      <c r="K20" s="109">
        <f>SUM($J$8:J20)*J20</f>
        <v>13</v>
      </c>
      <c r="L20" s="160">
        <f t="shared" si="7"/>
        <v>52</v>
      </c>
      <c r="M20" s="201">
        <f t="shared" si="8"/>
        <v>52</v>
      </c>
      <c r="N20" s="217">
        <f t="shared" si="0"/>
        <v>52</v>
      </c>
      <c r="O20" s="159">
        <f t="shared" si="9"/>
        <v>0</v>
      </c>
      <c r="P20" s="109">
        <f>SUM($O$8:O20)*O20</f>
        <v>0</v>
      </c>
      <c r="Q20" s="160">
        <f t="shared" si="10"/>
        <v>0</v>
      </c>
      <c r="R20" s="201" t="str">
        <f t="shared" si="11"/>
        <v/>
      </c>
      <c r="S20" s="217" t="b">
        <f t="shared" si="1"/>
        <v>0</v>
      </c>
      <c r="T20" s="110"/>
      <c r="U20" s="159">
        <f t="shared" si="12"/>
        <v>1</v>
      </c>
      <c r="V20" s="109">
        <f>SUM($U$8:U20)*U20</f>
        <v>13</v>
      </c>
      <c r="W20" s="160">
        <f t="shared" si="13"/>
        <v>52</v>
      </c>
      <c r="X20" s="201">
        <f t="shared" si="14"/>
        <v>52</v>
      </c>
      <c r="Y20" s="217">
        <f t="shared" si="2"/>
        <v>52</v>
      </c>
      <c r="AL20" s="182" t="str">
        <f t="shared" si="3"/>
        <v>214DERANGERE</v>
      </c>
      <c r="AM20" s="182">
        <f t="shared" si="4"/>
        <v>214</v>
      </c>
    </row>
    <row r="21" spans="1:39" x14ac:dyDescent="0.25">
      <c r="A21" s="106">
        <v>14</v>
      </c>
      <c r="B21" s="157">
        <f t="shared" si="5"/>
        <v>1</v>
      </c>
      <c r="C21" s="105">
        <v>223</v>
      </c>
      <c r="D21" s="106" t="str">
        <f>IF(ISERROR(VLOOKUP(C21,FSGT3_Inscr!$F$7:$L$103,2,FALSE))=TRUE,VLOOKUP(C21,FSGT4_Inscr!$F$7:$L$103,2,FALSE),(VLOOKUP(C21,FSGT3_Inscr!$F$7:$L$103,2,FALSE)))</f>
        <v>GANDREY</v>
      </c>
      <c r="E21" s="106" t="str">
        <f>IF(ISERROR(VLOOKUP(C21,FSGT3_Inscr!$F$7:$L$103,3,FALSE))=TRUE,VLOOKUP(C21,FSGT4_Inscr!$F$7:$L$103,3,FALSE),(VLOOKUP(C21,FSGT3_Inscr!$F$7:$L$103,3,FALSE)))</f>
        <v>Carl</v>
      </c>
      <c r="F21" s="106" t="str">
        <f>IF(ISERROR(VLOOKUP(C21,FSGT3_Inscr!$F$7:$L$103,4,FALSE))=TRUE,VLOOKUP(C21,FSGT4_Inscr!$F$7:$L$103,4,FALSE),(VLOOKUP(C21,FSGT3_Inscr!$F$7:$L$103,4,FALSE)))</f>
        <v>Tournus</v>
      </c>
      <c r="G21" s="106">
        <f>IF(ISERROR(VLOOKUP(C21,FSGT3_Inscr!$F$7:$L$103,5,FALSE))=TRUE,VLOOKUP(C21,FSGT4_Inscr!$F$7:$L$103,5,FALSE),(VLOOKUP(C21,FSGT3_Inscr!$F$7:$L$103,5,FALSE)))</f>
        <v>71</v>
      </c>
      <c r="H21" s="106">
        <f>IF(ISERROR(VLOOKUP(C21,FSGT3_Inscr!$F$7:$L$103,6,FALSE))=TRUE,VLOOKUP(C21,FSGT4_Inscr!$F$7:$L$103,6,FALSE),(VLOOKUP(C21,FSGT3_Inscr!$F$7:$L$103,6,FALSE)))</f>
        <v>3</v>
      </c>
      <c r="I21" s="196"/>
      <c r="J21" s="159">
        <f t="shared" si="6"/>
        <v>1</v>
      </c>
      <c r="K21" s="109">
        <f>SUM($J$8:J21)*J21</f>
        <v>14</v>
      </c>
      <c r="L21" s="160">
        <f t="shared" si="7"/>
        <v>48</v>
      </c>
      <c r="M21" s="201">
        <f t="shared" si="8"/>
        <v>48</v>
      </c>
      <c r="N21" s="217">
        <f t="shared" si="0"/>
        <v>48</v>
      </c>
      <c r="O21" s="159">
        <f t="shared" si="9"/>
        <v>0</v>
      </c>
      <c r="P21" s="109">
        <f>SUM($O$8:O21)*O21</f>
        <v>0</v>
      </c>
      <c r="Q21" s="160">
        <f t="shared" si="10"/>
        <v>0</v>
      </c>
      <c r="R21" s="201" t="str">
        <f t="shared" si="11"/>
        <v/>
      </c>
      <c r="S21" s="217" t="b">
        <f t="shared" si="1"/>
        <v>0</v>
      </c>
      <c r="T21" s="110"/>
      <c r="U21" s="159">
        <f t="shared" si="12"/>
        <v>1</v>
      </c>
      <c r="V21" s="109">
        <f>SUM($U$8:U21)*U21</f>
        <v>14</v>
      </c>
      <c r="W21" s="160">
        <f t="shared" si="13"/>
        <v>48</v>
      </c>
      <c r="X21" s="201">
        <f t="shared" si="14"/>
        <v>48</v>
      </c>
      <c r="Y21" s="217">
        <f t="shared" si="2"/>
        <v>48</v>
      </c>
      <c r="AL21" s="182" t="str">
        <f t="shared" si="3"/>
        <v>223GANDREY</v>
      </c>
      <c r="AM21" s="182">
        <f t="shared" si="4"/>
        <v>223</v>
      </c>
    </row>
    <row r="22" spans="1:39" x14ac:dyDescent="0.25">
      <c r="A22" s="106">
        <v>15</v>
      </c>
      <c r="B22" s="157">
        <f t="shared" si="5"/>
        <v>1</v>
      </c>
      <c r="C22" s="105">
        <v>205</v>
      </c>
      <c r="D22" s="106" t="str">
        <f>IF(ISERROR(VLOOKUP(C22,FSGT3_Inscr!$F$7:$L$103,2,FALSE))=TRUE,VLOOKUP(C22,FSGT4_Inscr!$F$7:$L$103,2,FALSE),(VLOOKUP(C22,FSGT3_Inscr!$F$7:$L$103,2,FALSE)))</f>
        <v>MASA</v>
      </c>
      <c r="E22" s="106" t="str">
        <f>IF(ISERROR(VLOOKUP(C22,FSGT3_Inscr!$F$7:$L$103,3,FALSE))=TRUE,VLOOKUP(C22,FSGT4_Inscr!$F$7:$L$103,3,FALSE),(VLOOKUP(C22,FSGT3_Inscr!$F$7:$L$103,3,FALSE)))</f>
        <v>Elliott</v>
      </c>
      <c r="F22" s="106" t="str">
        <f>IF(ISERROR(VLOOKUP(C22,FSGT3_Inscr!$F$7:$L$103,4,FALSE))=TRUE,VLOOKUP(C22,FSGT4_Inscr!$F$7:$L$103,4,FALSE),(VLOOKUP(C22,FSGT3_Inscr!$F$7:$L$103,4,FALSE)))</f>
        <v>Louhans</v>
      </c>
      <c r="G22" s="106">
        <f>IF(ISERROR(VLOOKUP(C22,FSGT3_Inscr!$F$7:$L$103,5,FALSE))=TRUE,VLOOKUP(C22,FSGT4_Inscr!$F$7:$L$103,5,FALSE),(VLOOKUP(C22,FSGT3_Inscr!$F$7:$L$103,5,FALSE)))</f>
        <v>71</v>
      </c>
      <c r="H22" s="106">
        <f>IF(ISERROR(VLOOKUP(C22,FSGT3_Inscr!$F$7:$L$103,6,FALSE))=TRUE,VLOOKUP(C22,FSGT4_Inscr!$F$7:$L$103,6,FALSE),(VLOOKUP(C22,FSGT3_Inscr!$F$7:$L$103,6,FALSE)))</f>
        <v>3</v>
      </c>
      <c r="I22" s="196"/>
      <c r="J22" s="159">
        <f t="shared" si="6"/>
        <v>1</v>
      </c>
      <c r="K22" s="109">
        <f>SUM($J$8:J22)*J22</f>
        <v>15</v>
      </c>
      <c r="L22" s="160">
        <f t="shared" si="7"/>
        <v>44</v>
      </c>
      <c r="M22" s="201">
        <f t="shared" si="8"/>
        <v>44</v>
      </c>
      <c r="N22" s="217">
        <f t="shared" si="0"/>
        <v>44</v>
      </c>
      <c r="O22" s="159">
        <f t="shared" si="9"/>
        <v>0</v>
      </c>
      <c r="P22" s="109">
        <f>SUM($O$8:O22)*O22</f>
        <v>0</v>
      </c>
      <c r="Q22" s="160">
        <f t="shared" si="10"/>
        <v>0</v>
      </c>
      <c r="R22" s="201" t="str">
        <f t="shared" si="11"/>
        <v/>
      </c>
      <c r="S22" s="217" t="b">
        <f t="shared" si="1"/>
        <v>0</v>
      </c>
      <c r="T22" s="110"/>
      <c r="U22" s="159">
        <f t="shared" si="12"/>
        <v>1</v>
      </c>
      <c r="V22" s="109">
        <f>SUM($U$8:U22)*U22</f>
        <v>15</v>
      </c>
      <c r="W22" s="160">
        <f t="shared" si="13"/>
        <v>44</v>
      </c>
      <c r="X22" s="201">
        <f t="shared" si="14"/>
        <v>44</v>
      </c>
      <c r="Y22" s="217">
        <f t="shared" si="2"/>
        <v>44</v>
      </c>
      <c r="AL22" s="182" t="str">
        <f t="shared" si="3"/>
        <v>205MASA</v>
      </c>
      <c r="AM22" s="182">
        <f t="shared" si="4"/>
        <v>205</v>
      </c>
    </row>
    <row r="23" spans="1:39" x14ac:dyDescent="0.25">
      <c r="A23" s="106">
        <v>16</v>
      </c>
      <c r="B23" s="157">
        <f t="shared" si="5"/>
        <v>1</v>
      </c>
      <c r="C23" s="105">
        <v>222</v>
      </c>
      <c r="D23" s="106" t="str">
        <f>IF(ISERROR(VLOOKUP(C23,FSGT3_Inscr!$F$7:$L$103,2,FALSE))=TRUE,VLOOKUP(C23,FSGT4_Inscr!$F$7:$L$103,2,FALSE),(VLOOKUP(C23,FSGT3_Inscr!$F$7:$L$103,2,FALSE)))</f>
        <v>REBILLARD</v>
      </c>
      <c r="E23" s="106" t="str">
        <f>IF(ISERROR(VLOOKUP(C23,FSGT3_Inscr!$F$7:$L$103,3,FALSE))=TRUE,VLOOKUP(C23,FSGT4_Inscr!$F$7:$L$103,3,FALSE),(VLOOKUP(C23,FSGT3_Inscr!$F$7:$L$103,3,FALSE)))</f>
        <v>Stéphane</v>
      </c>
      <c r="F23" s="106" t="str">
        <f>IF(ISERROR(VLOOKUP(C23,FSGT3_Inscr!$F$7:$L$103,4,FALSE))=TRUE,VLOOKUP(C23,FSGT4_Inscr!$F$7:$L$103,4,FALSE),(VLOOKUP(C23,FSGT3_Inscr!$F$7:$L$103,4,FALSE)))</f>
        <v>Mercurey</v>
      </c>
      <c r="G23" s="106">
        <f>IF(ISERROR(VLOOKUP(C23,FSGT3_Inscr!$F$7:$L$103,5,FALSE))=TRUE,VLOOKUP(C23,FSGT4_Inscr!$F$7:$L$103,5,FALSE),(VLOOKUP(C23,FSGT3_Inscr!$F$7:$L$103,5,FALSE)))</f>
        <v>71</v>
      </c>
      <c r="H23" s="106">
        <f>IF(ISERROR(VLOOKUP(C23,FSGT3_Inscr!$F$7:$L$103,6,FALSE))=TRUE,VLOOKUP(C23,FSGT4_Inscr!$F$7:$L$103,6,FALSE),(VLOOKUP(C23,FSGT3_Inscr!$F$7:$L$103,6,FALSE)))</f>
        <v>3</v>
      </c>
      <c r="I23" s="196"/>
      <c r="J23" s="159">
        <f t="shared" si="6"/>
        <v>1</v>
      </c>
      <c r="K23" s="109">
        <f>SUM($J$8:J23)*J23</f>
        <v>16</v>
      </c>
      <c r="L23" s="160">
        <f t="shared" si="7"/>
        <v>40</v>
      </c>
      <c r="M23" s="201">
        <f t="shared" si="8"/>
        <v>40</v>
      </c>
      <c r="N23" s="217">
        <f t="shared" si="0"/>
        <v>40</v>
      </c>
      <c r="O23" s="159">
        <f t="shared" si="9"/>
        <v>0</v>
      </c>
      <c r="P23" s="109">
        <f>SUM($O$8:O23)*O23</f>
        <v>0</v>
      </c>
      <c r="Q23" s="160">
        <f t="shared" si="10"/>
        <v>0</v>
      </c>
      <c r="R23" s="201" t="str">
        <f t="shared" si="11"/>
        <v/>
      </c>
      <c r="S23" s="217" t="b">
        <f t="shared" si="1"/>
        <v>0</v>
      </c>
      <c r="T23" s="110"/>
      <c r="U23" s="159">
        <f t="shared" si="12"/>
        <v>1</v>
      </c>
      <c r="V23" s="109">
        <f>SUM($U$8:U23)*U23</f>
        <v>16</v>
      </c>
      <c r="W23" s="160">
        <f t="shared" si="13"/>
        <v>40</v>
      </c>
      <c r="X23" s="201">
        <f t="shared" si="14"/>
        <v>40</v>
      </c>
      <c r="Y23" s="217">
        <f t="shared" si="2"/>
        <v>40</v>
      </c>
      <c r="AL23" s="182" t="str">
        <f t="shared" si="3"/>
        <v>222REBILLARD</v>
      </c>
      <c r="AM23" s="182">
        <f t="shared" si="4"/>
        <v>222</v>
      </c>
    </row>
    <row r="24" spans="1:39" x14ac:dyDescent="0.25">
      <c r="A24" s="106">
        <v>17</v>
      </c>
      <c r="B24" s="157">
        <f t="shared" si="5"/>
        <v>1</v>
      </c>
      <c r="C24" s="105">
        <v>207</v>
      </c>
      <c r="D24" s="106" t="str">
        <f>IF(ISERROR(VLOOKUP(C24,FSGT3_Inscr!$F$7:$L$103,2,FALSE))=TRUE,VLOOKUP(C24,FSGT4_Inscr!$F$7:$L$103,2,FALSE),(VLOOKUP(C24,FSGT3_Inscr!$F$7:$L$103,2,FALSE)))</f>
        <v>STIER</v>
      </c>
      <c r="E24" s="106" t="str">
        <f>IF(ISERROR(VLOOKUP(C24,FSGT3_Inscr!$F$7:$L$103,3,FALSE))=TRUE,VLOOKUP(C24,FSGT4_Inscr!$F$7:$L$103,3,FALSE),(VLOOKUP(C24,FSGT3_Inscr!$F$7:$L$103,3,FALSE)))</f>
        <v>Guillaume</v>
      </c>
      <c r="F24" s="106" t="str">
        <f>IF(ISERROR(VLOOKUP(C24,FSGT3_Inscr!$F$7:$L$103,4,FALSE))=TRUE,VLOOKUP(C24,FSGT4_Inscr!$F$7:$L$103,4,FALSE),(VLOOKUP(C24,FSGT3_Inscr!$F$7:$L$103,4,FALSE)))</f>
        <v>St-Martin en Br.</v>
      </c>
      <c r="G24" s="106">
        <f>IF(ISERROR(VLOOKUP(C24,FSGT3_Inscr!$F$7:$L$103,5,FALSE))=TRUE,VLOOKUP(C24,FSGT4_Inscr!$F$7:$L$103,5,FALSE),(VLOOKUP(C24,FSGT3_Inscr!$F$7:$L$103,5,FALSE)))</f>
        <v>71</v>
      </c>
      <c r="H24" s="106">
        <f>IF(ISERROR(VLOOKUP(C24,FSGT3_Inscr!$F$7:$L$103,6,FALSE))=TRUE,VLOOKUP(C24,FSGT4_Inscr!$F$7:$L$103,6,FALSE),(VLOOKUP(C24,FSGT3_Inscr!$F$7:$L$103,6,FALSE)))</f>
        <v>3</v>
      </c>
      <c r="I24" s="196"/>
      <c r="J24" s="159">
        <f t="shared" si="6"/>
        <v>1</v>
      </c>
      <c r="K24" s="109">
        <f>SUM($J$8:J24)*J24</f>
        <v>17</v>
      </c>
      <c r="L24" s="160">
        <f t="shared" si="7"/>
        <v>36</v>
      </c>
      <c r="M24" s="201">
        <f t="shared" si="8"/>
        <v>36</v>
      </c>
      <c r="N24" s="217">
        <f t="shared" si="0"/>
        <v>36</v>
      </c>
      <c r="O24" s="159">
        <f t="shared" si="9"/>
        <v>0</v>
      </c>
      <c r="P24" s="109">
        <f>SUM($O$8:O24)*O24</f>
        <v>0</v>
      </c>
      <c r="Q24" s="160">
        <f t="shared" si="10"/>
        <v>0</v>
      </c>
      <c r="R24" s="201" t="str">
        <f t="shared" si="11"/>
        <v/>
      </c>
      <c r="S24" s="217" t="b">
        <f t="shared" si="1"/>
        <v>0</v>
      </c>
      <c r="T24" s="110"/>
      <c r="U24" s="159">
        <f t="shared" si="12"/>
        <v>1</v>
      </c>
      <c r="V24" s="109">
        <f>SUM($U$8:U24)*U24</f>
        <v>17</v>
      </c>
      <c r="W24" s="160">
        <f t="shared" si="13"/>
        <v>36</v>
      </c>
      <c r="X24" s="201">
        <f t="shared" si="14"/>
        <v>36</v>
      </c>
      <c r="Y24" s="217">
        <f t="shared" si="2"/>
        <v>36</v>
      </c>
      <c r="AL24" s="182" t="str">
        <f t="shared" ref="AL24:AL87" si="15">CONCATENATE(C24,D24)</f>
        <v>207STIER</v>
      </c>
      <c r="AM24" s="182">
        <f t="shared" ref="AM24:AM87" si="16">C24</f>
        <v>207</v>
      </c>
    </row>
    <row r="25" spans="1:39" x14ac:dyDescent="0.25">
      <c r="A25" s="106">
        <v>18</v>
      </c>
      <c r="B25" s="157">
        <f t="shared" si="5"/>
        <v>1</v>
      </c>
      <c r="C25" s="105">
        <v>203</v>
      </c>
      <c r="D25" s="106" t="str">
        <f>IF(ISERROR(VLOOKUP(C25,FSGT3_Inscr!$F$7:$L$103,2,FALSE))=TRUE,VLOOKUP(C25,FSGT4_Inscr!$F$7:$L$103,2,FALSE),(VLOOKUP(C25,FSGT3_Inscr!$F$7:$L$103,2,FALSE)))</f>
        <v>BERLAND</v>
      </c>
      <c r="E25" s="106" t="str">
        <f>IF(ISERROR(VLOOKUP(C25,FSGT3_Inscr!$F$7:$L$103,3,FALSE))=TRUE,VLOOKUP(C25,FSGT4_Inscr!$F$7:$L$103,3,FALSE),(VLOOKUP(C25,FSGT3_Inscr!$F$7:$L$103,3,FALSE)))</f>
        <v>Mathieu</v>
      </c>
      <c r="F25" s="106" t="str">
        <f>IF(ISERROR(VLOOKUP(C25,FSGT3_Inscr!$F$7:$L$103,4,FALSE))=TRUE,VLOOKUP(C25,FSGT4_Inscr!$F$7:$L$103,4,FALSE),(VLOOKUP(C25,FSGT3_Inscr!$F$7:$L$103,4,FALSE)))</f>
        <v>St-Martin en Br.</v>
      </c>
      <c r="G25" s="106">
        <f>IF(ISERROR(VLOOKUP(C25,FSGT3_Inscr!$F$7:$L$103,5,FALSE))=TRUE,VLOOKUP(C25,FSGT4_Inscr!$F$7:$L$103,5,FALSE),(VLOOKUP(C25,FSGT3_Inscr!$F$7:$L$103,5,FALSE)))</f>
        <v>71</v>
      </c>
      <c r="H25" s="106">
        <f>IF(ISERROR(VLOOKUP(C25,FSGT3_Inscr!$F$7:$L$103,6,FALSE))=TRUE,VLOOKUP(C25,FSGT4_Inscr!$F$7:$L$103,6,FALSE),(VLOOKUP(C25,FSGT3_Inscr!$F$7:$L$103,6,FALSE)))</f>
        <v>3</v>
      </c>
      <c r="I25" s="196"/>
      <c r="J25" s="159">
        <f t="shared" si="6"/>
        <v>1</v>
      </c>
      <c r="K25" s="109">
        <f>SUM($J$8:J25)*J25</f>
        <v>18</v>
      </c>
      <c r="L25" s="160">
        <f t="shared" si="7"/>
        <v>32</v>
      </c>
      <c r="M25" s="201">
        <f t="shared" si="8"/>
        <v>32</v>
      </c>
      <c r="N25" s="217">
        <f t="shared" si="0"/>
        <v>32</v>
      </c>
      <c r="O25" s="159">
        <f t="shared" si="9"/>
        <v>0</v>
      </c>
      <c r="P25" s="109">
        <f>SUM($O$8:O25)*O25</f>
        <v>0</v>
      </c>
      <c r="Q25" s="160">
        <f t="shared" si="10"/>
        <v>0</v>
      </c>
      <c r="R25" s="201" t="str">
        <f t="shared" si="11"/>
        <v/>
      </c>
      <c r="S25" s="217" t="b">
        <f t="shared" si="1"/>
        <v>0</v>
      </c>
      <c r="T25" s="110"/>
      <c r="U25" s="159">
        <f t="shared" si="12"/>
        <v>1</v>
      </c>
      <c r="V25" s="109">
        <f>SUM($U$8:U25)*U25</f>
        <v>18</v>
      </c>
      <c r="W25" s="160">
        <f t="shared" si="13"/>
        <v>32</v>
      </c>
      <c r="X25" s="201">
        <f t="shared" si="14"/>
        <v>32</v>
      </c>
      <c r="Y25" s="217">
        <f t="shared" si="2"/>
        <v>32</v>
      </c>
      <c r="AL25" s="182" t="str">
        <f t="shared" si="15"/>
        <v>203BERLAND</v>
      </c>
      <c r="AM25" s="182">
        <f t="shared" si="16"/>
        <v>203</v>
      </c>
    </row>
    <row r="26" spans="1:39" x14ac:dyDescent="0.25">
      <c r="A26" s="106"/>
      <c r="B26" s="157">
        <f t="shared" si="5"/>
        <v>1</v>
      </c>
      <c r="C26" s="105"/>
      <c r="D26" s="106">
        <f>IF(ISERROR(VLOOKUP(C26,FSGT3_Inscr!$F$7:$L$103,2,FALSE))=TRUE,VLOOKUP(C26,FSGT4_Inscr!$F$7:$L$103,2,FALSE),(VLOOKUP(C26,FSGT3_Inscr!$F$7:$L$103,2,FALSE)))</f>
        <v>0</v>
      </c>
      <c r="E26" s="106">
        <f>IF(ISERROR(VLOOKUP(C26,FSGT3_Inscr!$F$7:$L$103,3,FALSE))=TRUE,VLOOKUP(C26,FSGT4_Inscr!$F$7:$L$103,3,FALSE),(VLOOKUP(C26,FSGT3_Inscr!$F$7:$L$103,3,FALSE)))</f>
        <v>0</v>
      </c>
      <c r="F26" s="106">
        <f>IF(ISERROR(VLOOKUP(C26,FSGT3_Inscr!$F$7:$L$103,4,FALSE))=TRUE,VLOOKUP(C26,FSGT4_Inscr!$F$7:$L$103,4,FALSE),(VLOOKUP(C26,FSGT3_Inscr!$F$7:$L$103,4,FALSE)))</f>
        <v>0</v>
      </c>
      <c r="G26" s="106">
        <f>IF(ISERROR(VLOOKUP(C26,FSGT3_Inscr!$F$7:$L$103,5,FALSE))=TRUE,VLOOKUP(C26,FSGT4_Inscr!$F$7:$L$103,5,FALSE),(VLOOKUP(C26,FSGT3_Inscr!$F$7:$L$103,5,FALSE)))</f>
        <v>0</v>
      </c>
      <c r="H26" s="106">
        <f>IF(ISERROR(VLOOKUP(C26,FSGT3_Inscr!$F$7:$L$103,6,FALSE))=TRUE,VLOOKUP(C26,FSGT4_Inscr!$F$7:$L$103,6,FALSE),(VLOOKUP(C26,FSGT3_Inscr!$F$7:$L$103,6,FALSE)))</f>
        <v>0</v>
      </c>
      <c r="I26" s="196"/>
      <c r="J26" s="159">
        <f t="shared" si="6"/>
        <v>0</v>
      </c>
      <c r="K26" s="109">
        <f>SUM($J$8:J26)*J26</f>
        <v>0</v>
      </c>
      <c r="L26" s="160">
        <f t="shared" si="7"/>
        <v>0</v>
      </c>
      <c r="M26" s="201" t="str">
        <f t="shared" si="8"/>
        <v/>
      </c>
      <c r="N26" s="217" t="b">
        <f t="shared" si="0"/>
        <v>0</v>
      </c>
      <c r="O26" s="159">
        <f t="shared" si="9"/>
        <v>0</v>
      </c>
      <c r="P26" s="109">
        <f>SUM($O$8:O26)*O26</f>
        <v>0</v>
      </c>
      <c r="Q26" s="160">
        <f t="shared" si="10"/>
        <v>0</v>
      </c>
      <c r="R26" s="201" t="str">
        <f t="shared" si="11"/>
        <v/>
      </c>
      <c r="S26" s="217" t="b">
        <f t="shared" si="1"/>
        <v>0</v>
      </c>
      <c r="T26" s="110"/>
      <c r="U26" s="159">
        <f t="shared" si="12"/>
        <v>0</v>
      </c>
      <c r="V26" s="109">
        <f>SUM($U$8:U26)*U26</f>
        <v>0</v>
      </c>
      <c r="W26" s="160">
        <f t="shared" si="13"/>
        <v>0</v>
      </c>
      <c r="X26" s="201" t="str">
        <f t="shared" si="14"/>
        <v/>
      </c>
      <c r="Y26" s="217" t="str">
        <f t="shared" si="2"/>
        <v/>
      </c>
      <c r="AL26" s="182" t="str">
        <f t="shared" si="15"/>
        <v>0</v>
      </c>
      <c r="AM26" s="182">
        <f t="shared" si="16"/>
        <v>0</v>
      </c>
    </row>
    <row r="27" spans="1:39" x14ac:dyDescent="0.25">
      <c r="A27" s="106"/>
      <c r="B27" s="157">
        <f t="shared" si="5"/>
        <v>1</v>
      </c>
      <c r="C27" s="105"/>
      <c r="D27" s="106">
        <f>IF(ISERROR(VLOOKUP(C27,FSGT3_Inscr!$F$7:$L$103,2,FALSE))=TRUE,VLOOKUP(C27,FSGT4_Inscr!$F$7:$L$103,2,FALSE),(VLOOKUP(C27,FSGT3_Inscr!$F$7:$L$103,2,FALSE)))</f>
        <v>0</v>
      </c>
      <c r="E27" s="106">
        <f>IF(ISERROR(VLOOKUP(C27,FSGT3_Inscr!$F$7:$L$103,3,FALSE))=TRUE,VLOOKUP(C27,FSGT4_Inscr!$F$7:$L$103,3,FALSE),(VLOOKUP(C27,FSGT3_Inscr!$F$7:$L$103,3,FALSE)))</f>
        <v>0</v>
      </c>
      <c r="F27" s="106">
        <f>IF(ISERROR(VLOOKUP(C27,FSGT3_Inscr!$F$7:$L$103,4,FALSE))=TRUE,VLOOKUP(C27,FSGT4_Inscr!$F$7:$L$103,4,FALSE),(VLOOKUP(C27,FSGT3_Inscr!$F$7:$L$103,4,FALSE)))</f>
        <v>0</v>
      </c>
      <c r="G27" s="106">
        <f>IF(ISERROR(VLOOKUP(C27,FSGT3_Inscr!$F$7:$L$103,5,FALSE))=TRUE,VLOOKUP(C27,FSGT4_Inscr!$F$7:$L$103,5,FALSE),(VLOOKUP(C27,FSGT3_Inscr!$F$7:$L$103,5,FALSE)))</f>
        <v>0</v>
      </c>
      <c r="H27" s="106">
        <f>IF(ISERROR(VLOOKUP(C27,FSGT3_Inscr!$F$7:$L$103,6,FALSE))=TRUE,VLOOKUP(C27,FSGT4_Inscr!$F$7:$L$103,6,FALSE),(VLOOKUP(C27,FSGT3_Inscr!$F$7:$L$103,6,FALSE)))</f>
        <v>0</v>
      </c>
      <c r="I27" s="196"/>
      <c r="J27" s="159">
        <f t="shared" si="6"/>
        <v>0</v>
      </c>
      <c r="K27" s="109">
        <f>SUM($J$8:J27)*J27</f>
        <v>0</v>
      </c>
      <c r="L27" s="160">
        <f t="shared" si="7"/>
        <v>0</v>
      </c>
      <c r="M27" s="201" t="str">
        <f t="shared" si="8"/>
        <v/>
      </c>
      <c r="N27" s="217" t="b">
        <f t="shared" si="0"/>
        <v>0</v>
      </c>
      <c r="O27" s="159">
        <f t="shared" si="9"/>
        <v>0</v>
      </c>
      <c r="P27" s="109">
        <f>SUM($O$8:O27)*O27</f>
        <v>0</v>
      </c>
      <c r="Q27" s="160">
        <f t="shared" si="10"/>
        <v>0</v>
      </c>
      <c r="R27" s="201" t="str">
        <f t="shared" si="11"/>
        <v/>
      </c>
      <c r="S27" s="217" t="b">
        <f t="shared" si="1"/>
        <v>0</v>
      </c>
      <c r="T27" s="110"/>
      <c r="U27" s="159">
        <f t="shared" si="12"/>
        <v>0</v>
      </c>
      <c r="V27" s="109">
        <f>SUM($U$8:U27)*U27</f>
        <v>0</v>
      </c>
      <c r="W27" s="160">
        <f t="shared" si="13"/>
        <v>0</v>
      </c>
      <c r="X27" s="201" t="str">
        <f t="shared" si="14"/>
        <v/>
      </c>
      <c r="Y27" s="217" t="str">
        <f t="shared" si="2"/>
        <v/>
      </c>
      <c r="AL27" s="182" t="str">
        <f t="shared" si="15"/>
        <v>0</v>
      </c>
      <c r="AM27" s="182">
        <f t="shared" si="16"/>
        <v>0</v>
      </c>
    </row>
    <row r="28" spans="1:39" x14ac:dyDescent="0.25">
      <c r="A28" s="106"/>
      <c r="B28" s="157">
        <f t="shared" si="5"/>
        <v>1</v>
      </c>
      <c r="C28" s="105"/>
      <c r="D28" s="106">
        <f>IF(ISERROR(VLOOKUP(C28,FSGT3_Inscr!$F$7:$L$103,2,FALSE))=TRUE,VLOOKUP(C28,FSGT4_Inscr!$F$7:$L$103,2,FALSE),(VLOOKUP(C28,FSGT3_Inscr!$F$7:$L$103,2,FALSE)))</f>
        <v>0</v>
      </c>
      <c r="E28" s="106">
        <f>IF(ISERROR(VLOOKUP(C28,FSGT3_Inscr!$F$7:$L$103,3,FALSE))=TRUE,VLOOKUP(C28,FSGT4_Inscr!$F$7:$L$103,3,FALSE),(VLOOKUP(C28,FSGT3_Inscr!$F$7:$L$103,3,FALSE)))</f>
        <v>0</v>
      </c>
      <c r="F28" s="106">
        <f>IF(ISERROR(VLOOKUP(C28,FSGT3_Inscr!$F$7:$L$103,4,FALSE))=TRUE,VLOOKUP(C28,FSGT4_Inscr!$F$7:$L$103,4,FALSE),(VLOOKUP(C28,FSGT3_Inscr!$F$7:$L$103,4,FALSE)))</f>
        <v>0</v>
      </c>
      <c r="G28" s="106">
        <f>IF(ISERROR(VLOOKUP(C28,FSGT3_Inscr!$F$7:$L$103,5,FALSE))=TRUE,VLOOKUP(C28,FSGT4_Inscr!$F$7:$L$103,5,FALSE),(VLOOKUP(C28,FSGT3_Inscr!$F$7:$L$103,5,FALSE)))</f>
        <v>0</v>
      </c>
      <c r="H28" s="106">
        <f>IF(ISERROR(VLOOKUP(C28,FSGT3_Inscr!$F$7:$L$103,6,FALSE))=TRUE,VLOOKUP(C28,FSGT4_Inscr!$F$7:$L$103,6,FALSE),(VLOOKUP(C28,FSGT3_Inscr!$F$7:$L$103,6,FALSE)))</f>
        <v>0</v>
      </c>
      <c r="I28" s="196"/>
      <c r="J28" s="159">
        <f t="shared" si="6"/>
        <v>0</v>
      </c>
      <c r="K28" s="109">
        <f>SUM($J$8:J28)*J28</f>
        <v>0</v>
      </c>
      <c r="L28" s="160">
        <f t="shared" si="7"/>
        <v>0</v>
      </c>
      <c r="M28" s="201" t="str">
        <f t="shared" si="8"/>
        <v/>
      </c>
      <c r="N28" s="217" t="b">
        <f t="shared" si="0"/>
        <v>0</v>
      </c>
      <c r="O28" s="159">
        <f t="shared" si="9"/>
        <v>0</v>
      </c>
      <c r="P28" s="109">
        <f>SUM($O$8:O28)*O28</f>
        <v>0</v>
      </c>
      <c r="Q28" s="160">
        <f t="shared" si="10"/>
        <v>0</v>
      </c>
      <c r="R28" s="201" t="str">
        <f t="shared" si="11"/>
        <v/>
      </c>
      <c r="S28" s="217" t="b">
        <f t="shared" si="1"/>
        <v>0</v>
      </c>
      <c r="T28" s="110"/>
      <c r="U28" s="159">
        <f t="shared" si="12"/>
        <v>0</v>
      </c>
      <c r="V28" s="109">
        <f>SUM($U$8:U28)*U28</f>
        <v>0</v>
      </c>
      <c r="W28" s="160">
        <f t="shared" si="13"/>
        <v>0</v>
      </c>
      <c r="X28" s="201" t="str">
        <f t="shared" si="14"/>
        <v/>
      </c>
      <c r="Y28" s="217" t="str">
        <f t="shared" si="2"/>
        <v/>
      </c>
      <c r="AL28" s="182" t="str">
        <f t="shared" si="15"/>
        <v>0</v>
      </c>
      <c r="AM28" s="182">
        <f t="shared" si="16"/>
        <v>0</v>
      </c>
    </row>
    <row r="29" spans="1:39" x14ac:dyDescent="0.25">
      <c r="A29" s="106"/>
      <c r="B29" s="157">
        <f t="shared" si="5"/>
        <v>1</v>
      </c>
      <c r="C29" s="105"/>
      <c r="D29" s="106">
        <f>IF(ISERROR(VLOOKUP(C29,FSGT3_Inscr!$F$7:$L$103,2,FALSE))=TRUE,VLOOKUP(C29,FSGT4_Inscr!$F$7:$L$103,2,FALSE),(VLOOKUP(C29,FSGT3_Inscr!$F$7:$L$103,2,FALSE)))</f>
        <v>0</v>
      </c>
      <c r="E29" s="106">
        <f>IF(ISERROR(VLOOKUP(C29,FSGT3_Inscr!$F$7:$L$103,3,FALSE))=TRUE,VLOOKUP(C29,FSGT4_Inscr!$F$7:$L$103,3,FALSE),(VLOOKUP(C29,FSGT3_Inscr!$F$7:$L$103,3,FALSE)))</f>
        <v>0</v>
      </c>
      <c r="F29" s="106">
        <f>IF(ISERROR(VLOOKUP(C29,FSGT3_Inscr!$F$7:$L$103,4,FALSE))=TRUE,VLOOKUP(C29,FSGT4_Inscr!$F$7:$L$103,4,FALSE),(VLOOKUP(C29,FSGT3_Inscr!$F$7:$L$103,4,FALSE)))</f>
        <v>0</v>
      </c>
      <c r="G29" s="106">
        <f>IF(ISERROR(VLOOKUP(C29,FSGT3_Inscr!$F$7:$L$103,5,FALSE))=TRUE,VLOOKUP(C29,FSGT4_Inscr!$F$7:$L$103,5,FALSE),(VLOOKUP(C29,FSGT3_Inscr!$F$7:$L$103,5,FALSE)))</f>
        <v>0</v>
      </c>
      <c r="H29" s="106">
        <f>IF(ISERROR(VLOOKUP(C29,FSGT3_Inscr!$F$7:$L$103,6,FALSE))=TRUE,VLOOKUP(C29,FSGT4_Inscr!$F$7:$L$103,6,FALSE),(VLOOKUP(C29,FSGT3_Inscr!$F$7:$L$103,6,FALSE)))</f>
        <v>0</v>
      </c>
      <c r="I29" s="196"/>
      <c r="J29" s="159">
        <f t="shared" si="6"/>
        <v>0</v>
      </c>
      <c r="K29" s="109">
        <f>SUM($J$8:J29)*J29</f>
        <v>0</v>
      </c>
      <c r="L29" s="160">
        <f t="shared" si="7"/>
        <v>0</v>
      </c>
      <c r="M29" s="201" t="str">
        <f t="shared" si="8"/>
        <v/>
      </c>
      <c r="N29" s="217" t="b">
        <f t="shared" si="0"/>
        <v>0</v>
      </c>
      <c r="O29" s="159">
        <f t="shared" si="9"/>
        <v>0</v>
      </c>
      <c r="P29" s="109">
        <f>SUM($O$8:O29)*O29</f>
        <v>0</v>
      </c>
      <c r="Q29" s="160">
        <f t="shared" si="10"/>
        <v>0</v>
      </c>
      <c r="R29" s="201" t="str">
        <f t="shared" si="11"/>
        <v/>
      </c>
      <c r="S29" s="217" t="b">
        <f t="shared" si="1"/>
        <v>0</v>
      </c>
      <c r="T29" s="110"/>
      <c r="U29" s="159">
        <f t="shared" si="12"/>
        <v>0</v>
      </c>
      <c r="V29" s="109">
        <f>SUM($U$8:U29)*U29</f>
        <v>0</v>
      </c>
      <c r="W29" s="160">
        <f t="shared" si="13"/>
        <v>0</v>
      </c>
      <c r="X29" s="201" t="str">
        <f t="shared" si="14"/>
        <v/>
      </c>
      <c r="Y29" s="217" t="str">
        <f t="shared" si="2"/>
        <v/>
      </c>
      <c r="AL29" s="182" t="str">
        <f t="shared" si="15"/>
        <v>0</v>
      </c>
      <c r="AM29" s="182">
        <f t="shared" si="16"/>
        <v>0</v>
      </c>
    </row>
    <row r="30" spans="1:39" x14ac:dyDescent="0.25">
      <c r="A30" s="106"/>
      <c r="B30" s="157">
        <f t="shared" si="5"/>
        <v>1</v>
      </c>
      <c r="C30" s="105"/>
      <c r="D30" s="106">
        <f>IF(ISERROR(VLOOKUP(C30,FSGT3_Inscr!$F$7:$L$103,2,FALSE))=TRUE,VLOOKUP(C30,FSGT4_Inscr!$F$7:$L$103,2,FALSE),(VLOOKUP(C30,FSGT3_Inscr!$F$7:$L$103,2,FALSE)))</f>
        <v>0</v>
      </c>
      <c r="E30" s="106">
        <f>IF(ISERROR(VLOOKUP(C30,FSGT3_Inscr!$F$7:$L$103,3,FALSE))=TRUE,VLOOKUP(C30,FSGT4_Inscr!$F$7:$L$103,3,FALSE),(VLOOKUP(C30,FSGT3_Inscr!$F$7:$L$103,3,FALSE)))</f>
        <v>0</v>
      </c>
      <c r="F30" s="106">
        <f>IF(ISERROR(VLOOKUP(C30,FSGT3_Inscr!$F$7:$L$103,4,FALSE))=TRUE,VLOOKUP(C30,FSGT4_Inscr!$F$7:$L$103,4,FALSE),(VLOOKUP(C30,FSGT3_Inscr!$F$7:$L$103,4,FALSE)))</f>
        <v>0</v>
      </c>
      <c r="G30" s="106">
        <f>IF(ISERROR(VLOOKUP(C30,FSGT3_Inscr!$F$7:$L$103,5,FALSE))=TRUE,VLOOKUP(C30,FSGT4_Inscr!$F$7:$L$103,5,FALSE),(VLOOKUP(C30,FSGT3_Inscr!$F$7:$L$103,5,FALSE)))</f>
        <v>0</v>
      </c>
      <c r="H30" s="106">
        <f>IF(ISERROR(VLOOKUP(C30,FSGT3_Inscr!$F$7:$L$103,6,FALSE))=TRUE,VLOOKUP(C30,FSGT4_Inscr!$F$7:$L$103,6,FALSE),(VLOOKUP(C30,FSGT3_Inscr!$F$7:$L$103,6,FALSE)))</f>
        <v>0</v>
      </c>
      <c r="I30" s="196"/>
      <c r="J30" s="159">
        <f t="shared" si="6"/>
        <v>0</v>
      </c>
      <c r="K30" s="109">
        <f>SUM($J$8:J30)*J30</f>
        <v>0</v>
      </c>
      <c r="L30" s="160">
        <f t="shared" si="7"/>
        <v>0</v>
      </c>
      <c r="M30" s="201" t="str">
        <f t="shared" si="8"/>
        <v/>
      </c>
      <c r="N30" s="217" t="b">
        <f t="shared" si="0"/>
        <v>0</v>
      </c>
      <c r="O30" s="159">
        <f t="shared" si="9"/>
        <v>0</v>
      </c>
      <c r="P30" s="109">
        <f>SUM($O$8:O30)*O30</f>
        <v>0</v>
      </c>
      <c r="Q30" s="160">
        <f t="shared" si="10"/>
        <v>0</v>
      </c>
      <c r="R30" s="201" t="str">
        <f t="shared" si="11"/>
        <v/>
      </c>
      <c r="S30" s="217" t="b">
        <f t="shared" si="1"/>
        <v>0</v>
      </c>
      <c r="T30" s="110"/>
      <c r="U30" s="159">
        <f t="shared" si="12"/>
        <v>0</v>
      </c>
      <c r="V30" s="109">
        <f>SUM($U$8:U30)*U30</f>
        <v>0</v>
      </c>
      <c r="W30" s="160">
        <f t="shared" si="13"/>
        <v>0</v>
      </c>
      <c r="X30" s="201" t="str">
        <f t="shared" si="14"/>
        <v/>
      </c>
      <c r="Y30" s="217" t="str">
        <f t="shared" si="2"/>
        <v/>
      </c>
      <c r="AL30" s="182" t="str">
        <f t="shared" si="15"/>
        <v>0</v>
      </c>
      <c r="AM30" s="182">
        <f t="shared" si="16"/>
        <v>0</v>
      </c>
    </row>
    <row r="31" spans="1:39" x14ac:dyDescent="0.25">
      <c r="A31" s="106"/>
      <c r="B31" s="157">
        <f t="shared" si="5"/>
        <v>1</v>
      </c>
      <c r="C31" s="105"/>
      <c r="D31" s="106">
        <f>IF(ISERROR(VLOOKUP(C31,FSGT3_Inscr!$F$7:$L$103,2,FALSE))=TRUE,VLOOKUP(C31,FSGT4_Inscr!$F$7:$L$103,2,FALSE),(VLOOKUP(C31,FSGT3_Inscr!$F$7:$L$103,2,FALSE)))</f>
        <v>0</v>
      </c>
      <c r="E31" s="106">
        <f>IF(ISERROR(VLOOKUP(C31,FSGT3_Inscr!$F$7:$L$103,3,FALSE))=TRUE,VLOOKUP(C31,FSGT4_Inscr!$F$7:$L$103,3,FALSE),(VLOOKUP(C31,FSGT3_Inscr!$F$7:$L$103,3,FALSE)))</f>
        <v>0</v>
      </c>
      <c r="F31" s="106">
        <f>IF(ISERROR(VLOOKUP(C31,FSGT3_Inscr!$F$7:$L$103,4,FALSE))=TRUE,VLOOKUP(C31,FSGT4_Inscr!$F$7:$L$103,4,FALSE),(VLOOKUP(C31,FSGT3_Inscr!$F$7:$L$103,4,FALSE)))</f>
        <v>0</v>
      </c>
      <c r="G31" s="106">
        <f>IF(ISERROR(VLOOKUP(C31,FSGT3_Inscr!$F$7:$L$103,5,FALSE))=TRUE,VLOOKUP(C31,FSGT4_Inscr!$F$7:$L$103,5,FALSE),(VLOOKUP(C31,FSGT3_Inscr!$F$7:$L$103,5,FALSE)))</f>
        <v>0</v>
      </c>
      <c r="H31" s="106">
        <f>IF(ISERROR(VLOOKUP(C31,FSGT3_Inscr!$F$7:$L$103,6,FALSE))=TRUE,VLOOKUP(C31,FSGT4_Inscr!$F$7:$L$103,6,FALSE),(VLOOKUP(C31,FSGT3_Inscr!$F$7:$L$103,6,FALSE)))</f>
        <v>0</v>
      </c>
      <c r="I31" s="196"/>
      <c r="J31" s="159">
        <f t="shared" si="6"/>
        <v>0</v>
      </c>
      <c r="K31" s="109">
        <f>SUM($J$8:J31)*J31</f>
        <v>0</v>
      </c>
      <c r="L31" s="160">
        <f t="shared" si="7"/>
        <v>0</v>
      </c>
      <c r="M31" s="201" t="str">
        <f t="shared" si="8"/>
        <v/>
      </c>
      <c r="N31" s="217" t="b">
        <f t="shared" si="0"/>
        <v>0</v>
      </c>
      <c r="O31" s="159">
        <f t="shared" si="9"/>
        <v>0</v>
      </c>
      <c r="P31" s="109">
        <f>SUM($O$8:O31)*O31</f>
        <v>0</v>
      </c>
      <c r="Q31" s="160">
        <f t="shared" si="10"/>
        <v>0</v>
      </c>
      <c r="R31" s="201" t="str">
        <f t="shared" si="11"/>
        <v/>
      </c>
      <c r="S31" s="217" t="b">
        <f t="shared" si="1"/>
        <v>0</v>
      </c>
      <c r="T31" s="110"/>
      <c r="U31" s="159">
        <f t="shared" si="12"/>
        <v>0</v>
      </c>
      <c r="V31" s="109">
        <f>SUM($U$8:U31)*U31</f>
        <v>0</v>
      </c>
      <c r="W31" s="160">
        <f t="shared" si="13"/>
        <v>0</v>
      </c>
      <c r="X31" s="201" t="str">
        <f t="shared" si="14"/>
        <v/>
      </c>
      <c r="Y31" s="217" t="str">
        <f t="shared" si="2"/>
        <v/>
      </c>
      <c r="AL31" s="182" t="str">
        <f t="shared" si="15"/>
        <v>0</v>
      </c>
      <c r="AM31" s="182">
        <f t="shared" si="16"/>
        <v>0</v>
      </c>
    </row>
    <row r="32" spans="1:39" x14ac:dyDescent="0.25">
      <c r="A32" s="106"/>
      <c r="B32" s="157">
        <f t="shared" si="5"/>
        <v>1</v>
      </c>
      <c r="C32" s="105"/>
      <c r="D32" s="106">
        <f>IF(ISERROR(VLOOKUP(C32,FSGT3_Inscr!$F$7:$L$103,2,FALSE))=TRUE,VLOOKUP(C32,FSGT4_Inscr!$F$7:$L$103,2,FALSE),(VLOOKUP(C32,FSGT3_Inscr!$F$7:$L$103,2,FALSE)))</f>
        <v>0</v>
      </c>
      <c r="E32" s="106">
        <f>IF(ISERROR(VLOOKUP(C32,FSGT3_Inscr!$F$7:$L$103,3,FALSE))=TRUE,VLOOKUP(C32,FSGT4_Inscr!$F$7:$L$103,3,FALSE),(VLOOKUP(C32,FSGT3_Inscr!$F$7:$L$103,3,FALSE)))</f>
        <v>0</v>
      </c>
      <c r="F32" s="106">
        <f>IF(ISERROR(VLOOKUP(C32,FSGT3_Inscr!$F$7:$L$103,4,FALSE))=TRUE,VLOOKUP(C32,FSGT4_Inscr!$F$7:$L$103,4,FALSE),(VLOOKUP(C32,FSGT3_Inscr!$F$7:$L$103,4,FALSE)))</f>
        <v>0</v>
      </c>
      <c r="G32" s="106">
        <f>IF(ISERROR(VLOOKUP(C32,FSGT3_Inscr!$F$7:$L$103,5,FALSE))=TRUE,VLOOKUP(C32,FSGT4_Inscr!$F$7:$L$103,5,FALSE),(VLOOKUP(C32,FSGT3_Inscr!$F$7:$L$103,5,FALSE)))</f>
        <v>0</v>
      </c>
      <c r="H32" s="106">
        <f>IF(ISERROR(VLOOKUP(C32,FSGT3_Inscr!$F$7:$L$103,6,FALSE))=TRUE,VLOOKUP(C32,FSGT4_Inscr!$F$7:$L$103,6,FALSE),(VLOOKUP(C32,FSGT3_Inscr!$F$7:$L$103,6,FALSE)))</f>
        <v>0</v>
      </c>
      <c r="I32" s="196"/>
      <c r="J32" s="159">
        <f t="shared" si="6"/>
        <v>0</v>
      </c>
      <c r="K32" s="109">
        <f>SUM($J$8:J32)*J32</f>
        <v>0</v>
      </c>
      <c r="L32" s="160">
        <f t="shared" si="7"/>
        <v>0</v>
      </c>
      <c r="M32" s="201" t="str">
        <f t="shared" si="8"/>
        <v/>
      </c>
      <c r="N32" s="217" t="b">
        <f t="shared" si="0"/>
        <v>0</v>
      </c>
      <c r="O32" s="159">
        <f t="shared" si="9"/>
        <v>0</v>
      </c>
      <c r="P32" s="109">
        <f>SUM($O$8:O32)*O32</f>
        <v>0</v>
      </c>
      <c r="Q32" s="160">
        <f t="shared" si="10"/>
        <v>0</v>
      </c>
      <c r="R32" s="201" t="str">
        <f t="shared" si="11"/>
        <v/>
      </c>
      <c r="S32" s="217" t="b">
        <f t="shared" si="1"/>
        <v>0</v>
      </c>
      <c r="T32" s="110"/>
      <c r="U32" s="159">
        <f t="shared" si="12"/>
        <v>0</v>
      </c>
      <c r="V32" s="109">
        <f>SUM($U$8:U32)*U32</f>
        <v>0</v>
      </c>
      <c r="W32" s="160">
        <f t="shared" si="13"/>
        <v>0</v>
      </c>
      <c r="X32" s="201" t="str">
        <f t="shared" si="14"/>
        <v/>
      </c>
      <c r="Y32" s="217" t="str">
        <f t="shared" si="2"/>
        <v/>
      </c>
      <c r="AL32" s="182" t="str">
        <f t="shared" si="15"/>
        <v>0</v>
      </c>
      <c r="AM32" s="182">
        <f t="shared" si="16"/>
        <v>0</v>
      </c>
    </row>
    <row r="33" spans="1:39" x14ac:dyDescent="0.25">
      <c r="A33" s="106"/>
      <c r="B33" s="157">
        <f t="shared" si="5"/>
        <v>1</v>
      </c>
      <c r="C33" s="105"/>
      <c r="D33" s="106">
        <f>IF(ISERROR(VLOOKUP(C33,FSGT3_Inscr!$F$7:$L$103,2,FALSE))=TRUE,VLOOKUP(C33,FSGT4_Inscr!$F$7:$L$103,2,FALSE),(VLOOKUP(C33,FSGT3_Inscr!$F$7:$L$103,2,FALSE)))</f>
        <v>0</v>
      </c>
      <c r="E33" s="106">
        <f>IF(ISERROR(VLOOKUP(C33,FSGT3_Inscr!$F$7:$L$103,3,FALSE))=TRUE,VLOOKUP(C33,FSGT4_Inscr!$F$7:$L$103,3,FALSE),(VLOOKUP(C33,FSGT3_Inscr!$F$7:$L$103,3,FALSE)))</f>
        <v>0</v>
      </c>
      <c r="F33" s="106">
        <f>IF(ISERROR(VLOOKUP(C33,FSGT3_Inscr!$F$7:$L$103,4,FALSE))=TRUE,VLOOKUP(C33,FSGT4_Inscr!$F$7:$L$103,4,FALSE),(VLOOKUP(C33,FSGT3_Inscr!$F$7:$L$103,4,FALSE)))</f>
        <v>0</v>
      </c>
      <c r="G33" s="106">
        <f>IF(ISERROR(VLOOKUP(C33,FSGT3_Inscr!$F$7:$L$103,5,FALSE))=TRUE,VLOOKUP(C33,FSGT4_Inscr!$F$7:$L$103,5,FALSE),(VLOOKUP(C33,FSGT3_Inscr!$F$7:$L$103,5,FALSE)))</f>
        <v>0</v>
      </c>
      <c r="H33" s="106">
        <f>IF(ISERROR(VLOOKUP(C33,FSGT3_Inscr!$F$7:$L$103,6,FALSE))=TRUE,VLOOKUP(C33,FSGT4_Inscr!$F$7:$L$103,6,FALSE),(VLOOKUP(C33,FSGT3_Inscr!$F$7:$L$103,6,FALSE)))</f>
        <v>0</v>
      </c>
      <c r="I33" s="196"/>
      <c r="J33" s="159">
        <f t="shared" si="6"/>
        <v>0</v>
      </c>
      <c r="K33" s="109">
        <f>SUM($J$8:J33)*J33</f>
        <v>0</v>
      </c>
      <c r="L33" s="160">
        <f t="shared" si="7"/>
        <v>0</v>
      </c>
      <c r="M33" s="201" t="str">
        <f t="shared" si="8"/>
        <v/>
      </c>
      <c r="N33" s="217" t="b">
        <f t="shared" si="0"/>
        <v>0</v>
      </c>
      <c r="O33" s="159">
        <f t="shared" si="9"/>
        <v>0</v>
      </c>
      <c r="P33" s="109">
        <f>SUM($O$8:O33)*O33</f>
        <v>0</v>
      </c>
      <c r="Q33" s="160">
        <f t="shared" si="10"/>
        <v>0</v>
      </c>
      <c r="R33" s="201" t="str">
        <f t="shared" si="11"/>
        <v/>
      </c>
      <c r="S33" s="217" t="b">
        <f t="shared" si="1"/>
        <v>0</v>
      </c>
      <c r="T33" s="110"/>
      <c r="U33" s="159">
        <f t="shared" si="12"/>
        <v>0</v>
      </c>
      <c r="V33" s="109">
        <f>SUM($U$8:U33)*U33</f>
        <v>0</v>
      </c>
      <c r="W33" s="160">
        <f t="shared" si="13"/>
        <v>0</v>
      </c>
      <c r="X33" s="201" t="str">
        <f t="shared" si="14"/>
        <v/>
      </c>
      <c r="Y33" s="217" t="str">
        <f t="shared" si="2"/>
        <v/>
      </c>
      <c r="AL33" s="182" t="str">
        <f t="shared" si="15"/>
        <v>0</v>
      </c>
      <c r="AM33" s="182">
        <f t="shared" si="16"/>
        <v>0</v>
      </c>
    </row>
    <row r="34" spans="1:39" x14ac:dyDescent="0.25">
      <c r="A34" s="106"/>
      <c r="B34" s="157">
        <f t="shared" si="5"/>
        <v>1</v>
      </c>
      <c r="C34" s="105"/>
      <c r="D34" s="106">
        <f>IF(ISERROR(VLOOKUP(C34,FSGT3_Inscr!$F$7:$L$103,2,FALSE))=TRUE,VLOOKUP(C34,FSGT4_Inscr!$F$7:$L$103,2,FALSE),(VLOOKUP(C34,FSGT3_Inscr!$F$7:$L$103,2,FALSE)))</f>
        <v>0</v>
      </c>
      <c r="E34" s="106">
        <f>IF(ISERROR(VLOOKUP(C34,FSGT3_Inscr!$F$7:$L$103,3,FALSE))=TRUE,VLOOKUP(C34,FSGT4_Inscr!$F$7:$L$103,3,FALSE),(VLOOKUP(C34,FSGT3_Inscr!$F$7:$L$103,3,FALSE)))</f>
        <v>0</v>
      </c>
      <c r="F34" s="106">
        <f>IF(ISERROR(VLOOKUP(C34,FSGT3_Inscr!$F$7:$L$103,4,FALSE))=TRUE,VLOOKUP(C34,FSGT4_Inscr!$F$7:$L$103,4,FALSE),(VLOOKUP(C34,FSGT3_Inscr!$F$7:$L$103,4,FALSE)))</f>
        <v>0</v>
      </c>
      <c r="G34" s="106">
        <f>IF(ISERROR(VLOOKUP(C34,FSGT3_Inscr!$F$7:$L$103,5,FALSE))=TRUE,VLOOKUP(C34,FSGT4_Inscr!$F$7:$L$103,5,FALSE),(VLOOKUP(C34,FSGT3_Inscr!$F$7:$L$103,5,FALSE)))</f>
        <v>0</v>
      </c>
      <c r="H34" s="106">
        <f>IF(ISERROR(VLOOKUP(C34,FSGT3_Inscr!$F$7:$L$103,6,FALSE))=TRUE,VLOOKUP(C34,FSGT4_Inscr!$F$7:$L$103,6,FALSE),(VLOOKUP(C34,FSGT3_Inscr!$F$7:$L$103,6,FALSE)))</f>
        <v>0</v>
      </c>
      <c r="I34" s="196"/>
      <c r="J34" s="159">
        <f t="shared" si="6"/>
        <v>0</v>
      </c>
      <c r="K34" s="109">
        <f>SUM($J$8:J34)*J34</f>
        <v>0</v>
      </c>
      <c r="L34" s="160">
        <f t="shared" si="7"/>
        <v>0</v>
      </c>
      <c r="M34" s="201" t="str">
        <f t="shared" si="8"/>
        <v/>
      </c>
      <c r="N34" s="217" t="b">
        <f t="shared" si="0"/>
        <v>0</v>
      </c>
      <c r="O34" s="159">
        <f t="shared" si="9"/>
        <v>0</v>
      </c>
      <c r="P34" s="109">
        <f>SUM($O$8:O34)*O34</f>
        <v>0</v>
      </c>
      <c r="Q34" s="160">
        <f t="shared" si="10"/>
        <v>0</v>
      </c>
      <c r="R34" s="201" t="str">
        <f t="shared" si="11"/>
        <v/>
      </c>
      <c r="S34" s="217" t="b">
        <f t="shared" si="1"/>
        <v>0</v>
      </c>
      <c r="T34" s="110"/>
      <c r="U34" s="159">
        <f t="shared" si="12"/>
        <v>0</v>
      </c>
      <c r="V34" s="109">
        <f>SUM($U$8:U34)*U34</f>
        <v>0</v>
      </c>
      <c r="W34" s="160">
        <f t="shared" si="13"/>
        <v>0</v>
      </c>
      <c r="X34" s="201" t="str">
        <f t="shared" si="14"/>
        <v/>
      </c>
      <c r="Y34" s="217" t="str">
        <f t="shared" si="2"/>
        <v/>
      </c>
      <c r="AL34" s="182" t="str">
        <f t="shared" si="15"/>
        <v>0</v>
      </c>
      <c r="AM34" s="182">
        <f t="shared" si="16"/>
        <v>0</v>
      </c>
    </row>
    <row r="35" spans="1:39" x14ac:dyDescent="0.25">
      <c r="A35" s="106"/>
      <c r="B35" s="157">
        <f t="shared" si="5"/>
        <v>1</v>
      </c>
      <c r="C35" s="105"/>
      <c r="D35" s="106">
        <f>IF(ISERROR(VLOOKUP(C35,FSGT3_Inscr!$F$7:$L$103,2,FALSE))=TRUE,VLOOKUP(C35,FSGT4_Inscr!$F$7:$L$103,2,FALSE),(VLOOKUP(C35,FSGT3_Inscr!$F$7:$L$103,2,FALSE)))</f>
        <v>0</v>
      </c>
      <c r="E35" s="106">
        <f>IF(ISERROR(VLOOKUP(C35,FSGT3_Inscr!$F$7:$L$103,3,FALSE))=TRUE,VLOOKUP(C35,FSGT4_Inscr!$F$7:$L$103,3,FALSE),(VLOOKUP(C35,FSGT3_Inscr!$F$7:$L$103,3,FALSE)))</f>
        <v>0</v>
      </c>
      <c r="F35" s="106">
        <f>IF(ISERROR(VLOOKUP(C35,FSGT3_Inscr!$F$7:$L$103,4,FALSE))=TRUE,VLOOKUP(C35,FSGT4_Inscr!$F$7:$L$103,4,FALSE),(VLOOKUP(C35,FSGT3_Inscr!$F$7:$L$103,4,FALSE)))</f>
        <v>0</v>
      </c>
      <c r="G35" s="106">
        <f>IF(ISERROR(VLOOKUP(C35,FSGT3_Inscr!$F$7:$L$103,5,FALSE))=TRUE,VLOOKUP(C35,FSGT4_Inscr!$F$7:$L$103,5,FALSE),(VLOOKUP(C35,FSGT3_Inscr!$F$7:$L$103,5,FALSE)))</f>
        <v>0</v>
      </c>
      <c r="H35" s="106">
        <f>IF(ISERROR(VLOOKUP(C35,FSGT3_Inscr!$F$7:$L$103,6,FALSE))=TRUE,VLOOKUP(C35,FSGT4_Inscr!$F$7:$L$103,6,FALSE),(VLOOKUP(C35,FSGT3_Inscr!$F$7:$L$103,6,FALSE)))</f>
        <v>0</v>
      </c>
      <c r="I35" s="196"/>
      <c r="J35" s="159">
        <f t="shared" si="6"/>
        <v>0</v>
      </c>
      <c r="K35" s="109">
        <f>SUM($J$8:J35)*J35</f>
        <v>0</v>
      </c>
      <c r="L35" s="160">
        <f t="shared" si="7"/>
        <v>0</v>
      </c>
      <c r="M35" s="201" t="str">
        <f t="shared" si="8"/>
        <v/>
      </c>
      <c r="N35" s="217" t="b">
        <f t="shared" si="0"/>
        <v>0</v>
      </c>
      <c r="O35" s="159">
        <f t="shared" si="9"/>
        <v>0</v>
      </c>
      <c r="P35" s="109">
        <f>SUM($O$8:O35)*O35</f>
        <v>0</v>
      </c>
      <c r="Q35" s="160">
        <f t="shared" si="10"/>
        <v>0</v>
      </c>
      <c r="R35" s="201" t="str">
        <f t="shared" si="11"/>
        <v/>
      </c>
      <c r="S35" s="217" t="b">
        <f t="shared" si="1"/>
        <v>0</v>
      </c>
      <c r="T35" s="110"/>
      <c r="U35" s="159">
        <f t="shared" si="12"/>
        <v>0</v>
      </c>
      <c r="V35" s="109">
        <f>SUM($U$8:U35)*U35</f>
        <v>0</v>
      </c>
      <c r="W35" s="160">
        <f t="shared" si="13"/>
        <v>0</v>
      </c>
      <c r="X35" s="201" t="str">
        <f t="shared" si="14"/>
        <v/>
      </c>
      <c r="Y35" s="217" t="str">
        <f t="shared" si="2"/>
        <v/>
      </c>
      <c r="AL35" s="182" t="str">
        <f t="shared" si="15"/>
        <v>0</v>
      </c>
      <c r="AM35" s="182">
        <f t="shared" si="16"/>
        <v>0</v>
      </c>
    </row>
    <row r="36" spans="1:39" x14ac:dyDescent="0.25">
      <c r="A36" s="106"/>
      <c r="B36" s="157">
        <f t="shared" si="5"/>
        <v>1</v>
      </c>
      <c r="C36" s="105"/>
      <c r="D36" s="106">
        <f>IF(ISERROR(VLOOKUP(C36,FSGT3_Inscr!$F$7:$L$103,2,FALSE))=TRUE,VLOOKUP(C36,FSGT4_Inscr!$F$7:$L$103,2,FALSE),(VLOOKUP(C36,FSGT3_Inscr!$F$7:$L$103,2,FALSE)))</f>
        <v>0</v>
      </c>
      <c r="E36" s="106">
        <f>IF(ISERROR(VLOOKUP(C36,FSGT3_Inscr!$F$7:$L$103,3,FALSE))=TRUE,VLOOKUP(C36,FSGT4_Inscr!$F$7:$L$103,3,FALSE),(VLOOKUP(C36,FSGT3_Inscr!$F$7:$L$103,3,FALSE)))</f>
        <v>0</v>
      </c>
      <c r="F36" s="106">
        <f>IF(ISERROR(VLOOKUP(C36,FSGT3_Inscr!$F$7:$L$103,4,FALSE))=TRUE,VLOOKUP(C36,FSGT4_Inscr!$F$7:$L$103,4,FALSE),(VLOOKUP(C36,FSGT3_Inscr!$F$7:$L$103,4,FALSE)))</f>
        <v>0</v>
      </c>
      <c r="G36" s="106">
        <f>IF(ISERROR(VLOOKUP(C36,FSGT3_Inscr!$F$7:$L$103,5,FALSE))=TRUE,VLOOKUP(C36,FSGT4_Inscr!$F$7:$L$103,5,FALSE),(VLOOKUP(C36,FSGT3_Inscr!$F$7:$L$103,5,FALSE)))</f>
        <v>0</v>
      </c>
      <c r="H36" s="106">
        <f>IF(ISERROR(VLOOKUP(C36,FSGT3_Inscr!$F$7:$L$103,6,FALSE))=TRUE,VLOOKUP(C36,FSGT4_Inscr!$F$7:$L$103,6,FALSE),(VLOOKUP(C36,FSGT3_Inscr!$F$7:$L$103,6,FALSE)))</f>
        <v>0</v>
      </c>
      <c r="I36" s="196"/>
      <c r="J36" s="159">
        <f t="shared" si="6"/>
        <v>0</v>
      </c>
      <c r="K36" s="109">
        <f>SUM($J$8:J36)*J36</f>
        <v>0</v>
      </c>
      <c r="L36" s="160">
        <f t="shared" si="7"/>
        <v>0</v>
      </c>
      <c r="M36" s="201" t="str">
        <f t="shared" si="8"/>
        <v/>
      </c>
      <c r="N36" s="217" t="b">
        <f t="shared" si="0"/>
        <v>0</v>
      </c>
      <c r="O36" s="159">
        <f t="shared" si="9"/>
        <v>0</v>
      </c>
      <c r="P36" s="109">
        <f>SUM($O$8:O36)*O36</f>
        <v>0</v>
      </c>
      <c r="Q36" s="160">
        <f t="shared" si="10"/>
        <v>0</v>
      </c>
      <c r="R36" s="201" t="str">
        <f t="shared" si="11"/>
        <v/>
      </c>
      <c r="S36" s="217" t="b">
        <f t="shared" si="1"/>
        <v>0</v>
      </c>
      <c r="T36" s="110"/>
      <c r="U36" s="159">
        <f t="shared" si="12"/>
        <v>0</v>
      </c>
      <c r="V36" s="109">
        <f>SUM($U$8:U36)*U36</f>
        <v>0</v>
      </c>
      <c r="W36" s="160">
        <f t="shared" si="13"/>
        <v>0</v>
      </c>
      <c r="X36" s="201" t="str">
        <f t="shared" si="14"/>
        <v/>
      </c>
      <c r="Y36" s="217" t="str">
        <f t="shared" si="2"/>
        <v/>
      </c>
      <c r="AL36" s="182" t="str">
        <f t="shared" si="15"/>
        <v>0</v>
      </c>
      <c r="AM36" s="182">
        <f t="shared" si="16"/>
        <v>0</v>
      </c>
    </row>
    <row r="37" spans="1:39" x14ac:dyDescent="0.25">
      <c r="A37" s="106"/>
      <c r="B37" s="157">
        <f t="shared" si="5"/>
        <v>1</v>
      </c>
      <c r="C37" s="105"/>
      <c r="D37" s="106">
        <f>IF(ISERROR(VLOOKUP(C37,FSGT3_Inscr!$F$7:$L$103,2,FALSE))=TRUE,VLOOKUP(C37,FSGT4_Inscr!$F$7:$L$103,2,FALSE),(VLOOKUP(C37,FSGT3_Inscr!$F$7:$L$103,2,FALSE)))</f>
        <v>0</v>
      </c>
      <c r="E37" s="106">
        <f>IF(ISERROR(VLOOKUP(C37,FSGT3_Inscr!$F$7:$L$103,3,FALSE))=TRUE,VLOOKUP(C37,FSGT4_Inscr!$F$7:$L$103,3,FALSE),(VLOOKUP(C37,FSGT3_Inscr!$F$7:$L$103,3,FALSE)))</f>
        <v>0</v>
      </c>
      <c r="F37" s="106">
        <f>IF(ISERROR(VLOOKUP(C37,FSGT3_Inscr!$F$7:$L$103,4,FALSE))=TRUE,VLOOKUP(C37,FSGT4_Inscr!$F$7:$L$103,4,FALSE),(VLOOKUP(C37,FSGT3_Inscr!$F$7:$L$103,4,FALSE)))</f>
        <v>0</v>
      </c>
      <c r="G37" s="106">
        <f>IF(ISERROR(VLOOKUP(C37,FSGT3_Inscr!$F$7:$L$103,5,FALSE))=TRUE,VLOOKUP(C37,FSGT4_Inscr!$F$7:$L$103,5,FALSE),(VLOOKUP(C37,FSGT3_Inscr!$F$7:$L$103,5,FALSE)))</f>
        <v>0</v>
      </c>
      <c r="H37" s="106">
        <f>IF(ISERROR(VLOOKUP(C37,FSGT3_Inscr!$F$7:$L$103,6,FALSE))=TRUE,VLOOKUP(C37,FSGT4_Inscr!$F$7:$L$103,6,FALSE),(VLOOKUP(C37,FSGT3_Inscr!$F$7:$L$103,6,FALSE)))</f>
        <v>0</v>
      </c>
      <c r="I37" s="196"/>
      <c r="J37" s="159">
        <f t="shared" si="6"/>
        <v>0</v>
      </c>
      <c r="K37" s="109">
        <f>SUM($J$8:J37)*J37</f>
        <v>0</v>
      </c>
      <c r="L37" s="160">
        <f t="shared" si="7"/>
        <v>0</v>
      </c>
      <c r="M37" s="201" t="str">
        <f t="shared" si="8"/>
        <v/>
      </c>
      <c r="N37" s="217" t="b">
        <f t="shared" si="0"/>
        <v>0</v>
      </c>
      <c r="O37" s="159">
        <f t="shared" si="9"/>
        <v>0</v>
      </c>
      <c r="P37" s="109">
        <f>SUM($O$8:O37)*O37</f>
        <v>0</v>
      </c>
      <c r="Q37" s="160">
        <f t="shared" si="10"/>
        <v>0</v>
      </c>
      <c r="R37" s="201" t="str">
        <f t="shared" si="11"/>
        <v/>
      </c>
      <c r="S37" s="217" t="b">
        <f t="shared" si="1"/>
        <v>0</v>
      </c>
      <c r="T37" s="110"/>
      <c r="U37" s="159">
        <f t="shared" si="12"/>
        <v>0</v>
      </c>
      <c r="V37" s="109">
        <f>SUM($U$8:U37)*U37</f>
        <v>0</v>
      </c>
      <c r="W37" s="160">
        <f t="shared" si="13"/>
        <v>0</v>
      </c>
      <c r="X37" s="201" t="str">
        <f t="shared" si="14"/>
        <v/>
      </c>
      <c r="Y37" s="217" t="str">
        <f t="shared" si="2"/>
        <v/>
      </c>
      <c r="AL37" s="182" t="str">
        <f t="shared" si="15"/>
        <v>0</v>
      </c>
      <c r="AM37" s="182">
        <f t="shared" si="16"/>
        <v>0</v>
      </c>
    </row>
    <row r="38" spans="1:39" x14ac:dyDescent="0.25">
      <c r="A38" s="106"/>
      <c r="B38" s="157">
        <f t="shared" si="5"/>
        <v>1</v>
      </c>
      <c r="C38" s="105"/>
      <c r="D38" s="106">
        <f>IF(ISERROR(VLOOKUP(C38,FSGT3_Inscr!$F$7:$L$103,2,FALSE))=TRUE,VLOOKUP(C38,FSGT4_Inscr!$F$7:$L$103,2,FALSE),(VLOOKUP(C38,FSGT3_Inscr!$F$7:$L$103,2,FALSE)))</f>
        <v>0</v>
      </c>
      <c r="E38" s="106">
        <f>IF(ISERROR(VLOOKUP(C38,FSGT3_Inscr!$F$7:$L$103,3,FALSE))=TRUE,VLOOKUP(C38,FSGT4_Inscr!$F$7:$L$103,3,FALSE),(VLOOKUP(C38,FSGT3_Inscr!$F$7:$L$103,3,FALSE)))</f>
        <v>0</v>
      </c>
      <c r="F38" s="106">
        <f>IF(ISERROR(VLOOKUP(C38,FSGT3_Inscr!$F$7:$L$103,4,FALSE))=TRUE,VLOOKUP(C38,FSGT4_Inscr!$F$7:$L$103,4,FALSE),(VLOOKUP(C38,FSGT3_Inscr!$F$7:$L$103,4,FALSE)))</f>
        <v>0</v>
      </c>
      <c r="G38" s="106">
        <f>IF(ISERROR(VLOOKUP(C38,FSGT3_Inscr!$F$7:$L$103,5,FALSE))=TRUE,VLOOKUP(C38,FSGT4_Inscr!$F$7:$L$103,5,FALSE),(VLOOKUP(C38,FSGT3_Inscr!$F$7:$L$103,5,FALSE)))</f>
        <v>0</v>
      </c>
      <c r="H38" s="106">
        <f>IF(ISERROR(VLOOKUP(C38,FSGT3_Inscr!$F$7:$L$103,6,FALSE))=TRUE,VLOOKUP(C38,FSGT4_Inscr!$F$7:$L$103,6,FALSE),(VLOOKUP(C38,FSGT3_Inscr!$F$7:$L$103,6,FALSE)))</f>
        <v>0</v>
      </c>
      <c r="I38" s="196"/>
      <c r="J38" s="159">
        <f t="shared" si="6"/>
        <v>0</v>
      </c>
      <c r="K38" s="109">
        <f>SUM($J$8:J38)*J38</f>
        <v>0</v>
      </c>
      <c r="L38" s="160">
        <f t="shared" si="7"/>
        <v>0</v>
      </c>
      <c r="M38" s="201" t="str">
        <f t="shared" si="8"/>
        <v/>
      </c>
      <c r="N38" s="217" t="b">
        <f t="shared" si="0"/>
        <v>0</v>
      </c>
      <c r="O38" s="159">
        <f t="shared" si="9"/>
        <v>0</v>
      </c>
      <c r="P38" s="109">
        <f>SUM($O$8:O38)*O38</f>
        <v>0</v>
      </c>
      <c r="Q38" s="160">
        <f t="shared" si="10"/>
        <v>0</v>
      </c>
      <c r="R38" s="201" t="str">
        <f t="shared" si="11"/>
        <v/>
      </c>
      <c r="S38" s="217" t="b">
        <f t="shared" si="1"/>
        <v>0</v>
      </c>
      <c r="T38" s="110"/>
      <c r="U38" s="159">
        <f t="shared" si="12"/>
        <v>0</v>
      </c>
      <c r="V38" s="109">
        <f>SUM($U$8:U38)*U38</f>
        <v>0</v>
      </c>
      <c r="W38" s="160">
        <f t="shared" si="13"/>
        <v>0</v>
      </c>
      <c r="X38" s="201" t="str">
        <f t="shared" si="14"/>
        <v/>
      </c>
      <c r="Y38" s="217" t="str">
        <f t="shared" si="2"/>
        <v/>
      </c>
      <c r="AL38" s="182" t="str">
        <f t="shared" si="15"/>
        <v>0</v>
      </c>
      <c r="AM38" s="182">
        <f t="shared" si="16"/>
        <v>0</v>
      </c>
    </row>
    <row r="39" spans="1:39" x14ac:dyDescent="0.25">
      <c r="A39" s="106">
        <v>32</v>
      </c>
      <c r="B39" s="157">
        <f t="shared" si="5"/>
        <v>1</v>
      </c>
      <c r="C39" s="105"/>
      <c r="D39" s="106">
        <f>IF(ISERROR(VLOOKUP(C39,FSGT3_Inscr!$F$7:$L$103,2,FALSE))=TRUE,VLOOKUP(C39,FSGT4_Inscr!$F$7:$L$103,2,FALSE),(VLOOKUP(C39,FSGT3_Inscr!$F$7:$L$103,2,FALSE)))</f>
        <v>0</v>
      </c>
      <c r="E39" s="106">
        <f>IF(ISERROR(VLOOKUP(C39,FSGT3_Inscr!$F$7:$L$103,3,FALSE))=TRUE,VLOOKUP(C39,FSGT4_Inscr!$F$7:$L$103,3,FALSE),(VLOOKUP(C39,FSGT3_Inscr!$F$7:$L$103,3,FALSE)))</f>
        <v>0</v>
      </c>
      <c r="F39" s="106">
        <f>IF(ISERROR(VLOOKUP(C39,FSGT3_Inscr!$F$7:$L$103,4,FALSE))=TRUE,VLOOKUP(C39,FSGT4_Inscr!$F$7:$L$103,4,FALSE),(VLOOKUP(C39,FSGT3_Inscr!$F$7:$L$103,4,FALSE)))</f>
        <v>0</v>
      </c>
      <c r="G39" s="106">
        <f>IF(ISERROR(VLOOKUP(C39,FSGT3_Inscr!$F$7:$L$103,5,FALSE))=TRUE,VLOOKUP(C39,FSGT4_Inscr!$F$7:$L$103,5,FALSE),(VLOOKUP(C39,FSGT3_Inscr!$F$7:$L$103,5,FALSE)))</f>
        <v>0</v>
      </c>
      <c r="H39" s="106">
        <f>IF(ISERROR(VLOOKUP(C39,FSGT3_Inscr!$F$7:$L$103,6,FALSE))=TRUE,VLOOKUP(C39,FSGT4_Inscr!$F$7:$L$103,6,FALSE),(VLOOKUP(C39,FSGT3_Inscr!$F$7:$L$103,6,FALSE)))</f>
        <v>0</v>
      </c>
      <c r="I39" s="196"/>
      <c r="J39" s="159">
        <f t="shared" si="6"/>
        <v>0</v>
      </c>
      <c r="K39" s="109">
        <f>SUM($J$8:J39)*J39</f>
        <v>0</v>
      </c>
      <c r="L39" s="160">
        <f t="shared" si="7"/>
        <v>0</v>
      </c>
      <c r="M39" s="201" t="str">
        <f t="shared" si="8"/>
        <v/>
      </c>
      <c r="N39" s="217" t="b">
        <f t="shared" si="0"/>
        <v>0</v>
      </c>
      <c r="O39" s="159">
        <f t="shared" si="9"/>
        <v>0</v>
      </c>
      <c r="P39" s="109">
        <f>SUM($O$8:O39)*O39</f>
        <v>0</v>
      </c>
      <c r="Q39" s="160">
        <f t="shared" si="10"/>
        <v>0</v>
      </c>
      <c r="R39" s="201" t="str">
        <f t="shared" si="11"/>
        <v/>
      </c>
      <c r="S39" s="217" t="b">
        <f t="shared" si="1"/>
        <v>0</v>
      </c>
      <c r="T39" s="110"/>
      <c r="U39" s="159">
        <f t="shared" si="12"/>
        <v>0</v>
      </c>
      <c r="V39" s="109">
        <f>SUM($U$8:U39)*U39</f>
        <v>0</v>
      </c>
      <c r="W39" s="160">
        <f t="shared" si="13"/>
        <v>0</v>
      </c>
      <c r="X39" s="201" t="str">
        <f t="shared" si="14"/>
        <v/>
      </c>
      <c r="Y39" s="217" t="str">
        <f t="shared" si="2"/>
        <v/>
      </c>
      <c r="AL39" s="182" t="str">
        <f t="shared" si="15"/>
        <v>0</v>
      </c>
      <c r="AM39" s="182">
        <f t="shared" si="16"/>
        <v>0</v>
      </c>
    </row>
    <row r="40" spans="1:39" x14ac:dyDescent="0.25">
      <c r="A40" s="106">
        <v>33</v>
      </c>
      <c r="B40" s="157">
        <f t="shared" si="5"/>
        <v>1</v>
      </c>
      <c r="C40" s="105"/>
      <c r="D40" s="106">
        <f>IF(ISERROR(VLOOKUP(C40,FSGT3_Inscr!$F$7:$L$103,2,FALSE))=TRUE,VLOOKUP(C40,FSGT4_Inscr!$F$7:$L$103,2,FALSE),(VLOOKUP(C40,FSGT3_Inscr!$F$7:$L$103,2,FALSE)))</f>
        <v>0</v>
      </c>
      <c r="E40" s="106">
        <f>IF(ISERROR(VLOOKUP(C40,FSGT3_Inscr!$F$7:$L$103,3,FALSE))=TRUE,VLOOKUP(C40,FSGT4_Inscr!$F$7:$L$103,3,FALSE),(VLOOKUP(C40,FSGT3_Inscr!$F$7:$L$103,3,FALSE)))</f>
        <v>0</v>
      </c>
      <c r="F40" s="106">
        <f>IF(ISERROR(VLOOKUP(C40,FSGT3_Inscr!$F$7:$L$103,4,FALSE))=TRUE,VLOOKUP(C40,FSGT4_Inscr!$F$7:$L$103,4,FALSE),(VLOOKUP(C40,FSGT3_Inscr!$F$7:$L$103,4,FALSE)))</f>
        <v>0</v>
      </c>
      <c r="G40" s="106">
        <f>IF(ISERROR(VLOOKUP(C40,FSGT3_Inscr!$F$7:$L$103,5,FALSE))=TRUE,VLOOKUP(C40,FSGT4_Inscr!$F$7:$L$103,5,FALSE),(VLOOKUP(C40,FSGT3_Inscr!$F$7:$L$103,5,FALSE)))</f>
        <v>0</v>
      </c>
      <c r="H40" s="106">
        <f>IF(ISERROR(VLOOKUP(C40,FSGT3_Inscr!$F$7:$L$103,6,FALSE))=TRUE,VLOOKUP(C40,FSGT4_Inscr!$F$7:$L$103,6,FALSE),(VLOOKUP(C40,FSGT3_Inscr!$F$7:$L$103,6,FALSE)))</f>
        <v>0</v>
      </c>
      <c r="I40" s="196"/>
      <c r="J40" s="159">
        <f t="shared" si="6"/>
        <v>0</v>
      </c>
      <c r="K40" s="109">
        <f>SUM($J$8:J40)*J40</f>
        <v>0</v>
      </c>
      <c r="L40" s="160">
        <f t="shared" si="7"/>
        <v>0</v>
      </c>
      <c r="M40" s="201" t="str">
        <f t="shared" si="8"/>
        <v/>
      </c>
      <c r="N40" s="217" t="b">
        <f t="shared" si="0"/>
        <v>0</v>
      </c>
      <c r="O40" s="159">
        <f t="shared" si="9"/>
        <v>0</v>
      </c>
      <c r="P40" s="109">
        <f>SUM($O$8:O40)*O40</f>
        <v>0</v>
      </c>
      <c r="Q40" s="160">
        <f t="shared" si="10"/>
        <v>0</v>
      </c>
      <c r="R40" s="201" t="str">
        <f t="shared" si="11"/>
        <v/>
      </c>
      <c r="S40" s="217" t="b">
        <f t="shared" ref="S40:S56" si="17">IF(AND(H40=4),IF(A40="NC",$R$2,R40))</f>
        <v>0</v>
      </c>
      <c r="T40" s="110"/>
      <c r="U40" s="159">
        <f t="shared" si="12"/>
        <v>0</v>
      </c>
      <c r="V40" s="109">
        <f>SUM($U$8:U40)*U40</f>
        <v>0</v>
      </c>
      <c r="W40" s="160">
        <f t="shared" si="13"/>
        <v>0</v>
      </c>
      <c r="X40" s="201" t="str">
        <f t="shared" si="14"/>
        <v/>
      </c>
      <c r="Y40" s="217" t="str">
        <f t="shared" ref="Y40:Y56" si="18">IF(A40="NC",$X$2,X40)</f>
        <v/>
      </c>
      <c r="AL40" s="182" t="str">
        <f t="shared" si="15"/>
        <v>0</v>
      </c>
      <c r="AM40" s="182">
        <f t="shared" si="16"/>
        <v>0</v>
      </c>
    </row>
    <row r="41" spans="1:39" x14ac:dyDescent="0.25">
      <c r="A41" s="106">
        <v>34</v>
      </c>
      <c r="B41" s="157">
        <f t="shared" si="5"/>
        <v>1</v>
      </c>
      <c r="C41" s="105"/>
      <c r="D41" s="106">
        <f>IF(ISERROR(VLOOKUP(C41,FSGT3_Inscr!$F$7:$L$103,2,FALSE))=TRUE,VLOOKUP(C41,FSGT4_Inscr!$F$7:$L$103,2,FALSE),(VLOOKUP(C41,FSGT3_Inscr!$F$7:$L$103,2,FALSE)))</f>
        <v>0</v>
      </c>
      <c r="E41" s="106">
        <f>IF(ISERROR(VLOOKUP(C41,FSGT3_Inscr!$F$7:$L$103,3,FALSE))=TRUE,VLOOKUP(C41,FSGT4_Inscr!$F$7:$L$103,3,FALSE),(VLOOKUP(C41,FSGT3_Inscr!$F$7:$L$103,3,FALSE)))</f>
        <v>0</v>
      </c>
      <c r="F41" s="106">
        <f>IF(ISERROR(VLOOKUP(C41,FSGT3_Inscr!$F$7:$L$103,4,FALSE))=TRUE,VLOOKUP(C41,FSGT4_Inscr!$F$7:$L$103,4,FALSE),(VLOOKUP(C41,FSGT3_Inscr!$F$7:$L$103,4,FALSE)))</f>
        <v>0</v>
      </c>
      <c r="G41" s="106">
        <f>IF(ISERROR(VLOOKUP(C41,FSGT3_Inscr!$F$7:$L$103,5,FALSE))=TRUE,VLOOKUP(C41,FSGT4_Inscr!$F$7:$L$103,5,FALSE),(VLOOKUP(C41,FSGT3_Inscr!$F$7:$L$103,5,FALSE)))</f>
        <v>0</v>
      </c>
      <c r="H41" s="106">
        <f>IF(ISERROR(VLOOKUP(C41,FSGT3_Inscr!$F$7:$L$103,6,FALSE))=TRUE,VLOOKUP(C41,FSGT4_Inscr!$F$7:$L$103,6,FALSE),(VLOOKUP(C41,FSGT3_Inscr!$F$7:$L$103,6,FALSE)))</f>
        <v>0</v>
      </c>
      <c r="I41" s="196"/>
      <c r="J41" s="159">
        <f t="shared" si="6"/>
        <v>0</v>
      </c>
      <c r="K41" s="109">
        <f>SUM($J$8:J41)*J41</f>
        <v>0</v>
      </c>
      <c r="L41" s="160">
        <f t="shared" si="7"/>
        <v>0</v>
      </c>
      <c r="M41" s="201" t="str">
        <f t="shared" si="8"/>
        <v/>
      </c>
      <c r="N41" s="217" t="b">
        <f t="shared" si="0"/>
        <v>0</v>
      </c>
      <c r="O41" s="159">
        <f t="shared" si="9"/>
        <v>0</v>
      </c>
      <c r="P41" s="109">
        <f>SUM($O$8:O41)*O41</f>
        <v>0</v>
      </c>
      <c r="Q41" s="160">
        <f t="shared" si="10"/>
        <v>0</v>
      </c>
      <c r="R41" s="201" t="str">
        <f t="shared" si="11"/>
        <v/>
      </c>
      <c r="S41" s="217" t="b">
        <f t="shared" si="17"/>
        <v>0</v>
      </c>
      <c r="T41" s="110"/>
      <c r="U41" s="159">
        <f t="shared" si="12"/>
        <v>0</v>
      </c>
      <c r="V41" s="109">
        <f>SUM($U$8:U41)*U41</f>
        <v>0</v>
      </c>
      <c r="W41" s="160">
        <f t="shared" si="13"/>
        <v>0</v>
      </c>
      <c r="X41" s="201" t="str">
        <f t="shared" si="14"/>
        <v/>
      </c>
      <c r="Y41" s="217" t="str">
        <f t="shared" si="18"/>
        <v/>
      </c>
      <c r="AL41" s="182" t="str">
        <f t="shared" si="15"/>
        <v>0</v>
      </c>
      <c r="AM41" s="182">
        <f t="shared" si="16"/>
        <v>0</v>
      </c>
    </row>
    <row r="42" spans="1:39" x14ac:dyDescent="0.25">
      <c r="A42" s="106">
        <v>35</v>
      </c>
      <c r="B42" s="157">
        <f t="shared" si="5"/>
        <v>1</v>
      </c>
      <c r="C42" s="105"/>
      <c r="D42" s="106">
        <f>IF(ISERROR(VLOOKUP(C42,FSGT3_Inscr!$F$7:$L$103,2,FALSE))=TRUE,VLOOKUP(C42,FSGT4_Inscr!$F$7:$L$103,2,FALSE),(VLOOKUP(C42,FSGT3_Inscr!$F$7:$L$103,2,FALSE)))</f>
        <v>0</v>
      </c>
      <c r="E42" s="106">
        <f>IF(ISERROR(VLOOKUP(C42,FSGT3_Inscr!$F$7:$L$103,3,FALSE))=TRUE,VLOOKUP(C42,FSGT4_Inscr!$F$7:$L$103,3,FALSE),(VLOOKUP(C42,FSGT3_Inscr!$F$7:$L$103,3,FALSE)))</f>
        <v>0</v>
      </c>
      <c r="F42" s="106">
        <f>IF(ISERROR(VLOOKUP(C42,FSGT3_Inscr!$F$7:$L$103,4,FALSE))=TRUE,VLOOKUP(C42,FSGT4_Inscr!$F$7:$L$103,4,FALSE),(VLOOKUP(C42,FSGT3_Inscr!$F$7:$L$103,4,FALSE)))</f>
        <v>0</v>
      </c>
      <c r="G42" s="106">
        <f>IF(ISERROR(VLOOKUP(C42,FSGT3_Inscr!$F$7:$L$103,5,FALSE))=TRUE,VLOOKUP(C42,FSGT4_Inscr!$F$7:$L$103,5,FALSE),(VLOOKUP(C42,FSGT3_Inscr!$F$7:$L$103,5,FALSE)))</f>
        <v>0</v>
      </c>
      <c r="H42" s="106">
        <f>IF(ISERROR(VLOOKUP(C42,FSGT3_Inscr!$F$7:$L$103,6,FALSE))=TRUE,VLOOKUP(C42,FSGT4_Inscr!$F$7:$L$103,6,FALSE),(VLOOKUP(C42,FSGT3_Inscr!$F$7:$L$103,6,FALSE)))</f>
        <v>0</v>
      </c>
      <c r="I42" s="196"/>
      <c r="J42" s="159">
        <f t="shared" si="6"/>
        <v>0</v>
      </c>
      <c r="K42" s="109">
        <f>SUM($J$8:J42)*J42</f>
        <v>0</v>
      </c>
      <c r="L42" s="160">
        <f t="shared" si="7"/>
        <v>0</v>
      </c>
      <c r="M42" s="201" t="str">
        <f t="shared" si="8"/>
        <v/>
      </c>
      <c r="N42" s="217" t="b">
        <f t="shared" si="0"/>
        <v>0</v>
      </c>
      <c r="O42" s="159">
        <f t="shared" si="9"/>
        <v>0</v>
      </c>
      <c r="P42" s="109">
        <f>SUM($O$8:O42)*O42</f>
        <v>0</v>
      </c>
      <c r="Q42" s="160">
        <f t="shared" si="10"/>
        <v>0</v>
      </c>
      <c r="R42" s="201" t="str">
        <f t="shared" si="11"/>
        <v/>
      </c>
      <c r="S42" s="217" t="b">
        <f t="shared" si="17"/>
        <v>0</v>
      </c>
      <c r="T42" s="110"/>
      <c r="U42" s="159">
        <f t="shared" si="12"/>
        <v>0</v>
      </c>
      <c r="V42" s="109">
        <f>SUM($U$8:U42)*U42</f>
        <v>0</v>
      </c>
      <c r="W42" s="160">
        <f t="shared" si="13"/>
        <v>0</v>
      </c>
      <c r="X42" s="201" t="str">
        <f t="shared" si="14"/>
        <v/>
      </c>
      <c r="Y42" s="217" t="str">
        <f t="shared" si="18"/>
        <v/>
      </c>
      <c r="AL42" s="182" t="str">
        <f t="shared" si="15"/>
        <v>0</v>
      </c>
      <c r="AM42" s="182">
        <f t="shared" si="16"/>
        <v>0</v>
      </c>
    </row>
    <row r="43" spans="1:39" x14ac:dyDescent="0.25">
      <c r="A43" s="106">
        <v>36</v>
      </c>
      <c r="B43" s="157">
        <f t="shared" si="5"/>
        <v>1</v>
      </c>
      <c r="C43" s="105"/>
      <c r="D43" s="106">
        <f>IF(ISERROR(VLOOKUP(C43,FSGT3_Inscr!$F$7:$L$103,2,FALSE))=TRUE,VLOOKUP(C43,FSGT4_Inscr!$F$7:$L$103,2,FALSE),(VLOOKUP(C43,FSGT3_Inscr!$F$7:$L$103,2,FALSE)))</f>
        <v>0</v>
      </c>
      <c r="E43" s="106">
        <f>IF(ISERROR(VLOOKUP(C43,FSGT3_Inscr!$F$7:$L$103,3,FALSE))=TRUE,VLOOKUP(C43,FSGT4_Inscr!$F$7:$L$103,3,FALSE),(VLOOKUP(C43,FSGT3_Inscr!$F$7:$L$103,3,FALSE)))</f>
        <v>0</v>
      </c>
      <c r="F43" s="106">
        <f>IF(ISERROR(VLOOKUP(C43,FSGT3_Inscr!$F$7:$L$103,4,FALSE))=TRUE,VLOOKUP(C43,FSGT4_Inscr!$F$7:$L$103,4,FALSE),(VLOOKUP(C43,FSGT3_Inscr!$F$7:$L$103,4,FALSE)))</f>
        <v>0</v>
      </c>
      <c r="G43" s="106">
        <f>IF(ISERROR(VLOOKUP(C43,FSGT3_Inscr!$F$7:$L$103,5,FALSE))=TRUE,VLOOKUP(C43,FSGT4_Inscr!$F$7:$L$103,5,FALSE),(VLOOKUP(C43,FSGT3_Inscr!$F$7:$L$103,5,FALSE)))</f>
        <v>0</v>
      </c>
      <c r="H43" s="106">
        <f>IF(ISERROR(VLOOKUP(C43,FSGT3_Inscr!$F$7:$L$103,6,FALSE))=TRUE,VLOOKUP(C43,FSGT4_Inscr!$F$7:$L$103,6,FALSE),(VLOOKUP(C43,FSGT3_Inscr!$F$7:$L$103,6,FALSE)))</f>
        <v>0</v>
      </c>
      <c r="I43" s="196"/>
      <c r="J43" s="159">
        <f t="shared" si="6"/>
        <v>0</v>
      </c>
      <c r="K43" s="109">
        <f>SUM($J$8:J43)*J43</f>
        <v>0</v>
      </c>
      <c r="L43" s="160">
        <f t="shared" si="7"/>
        <v>0</v>
      </c>
      <c r="M43" s="201" t="str">
        <f t="shared" si="8"/>
        <v/>
      </c>
      <c r="N43" s="217" t="b">
        <f t="shared" si="0"/>
        <v>0</v>
      </c>
      <c r="O43" s="159">
        <f t="shared" si="9"/>
        <v>0</v>
      </c>
      <c r="P43" s="109">
        <f>SUM($O$8:O43)*O43</f>
        <v>0</v>
      </c>
      <c r="Q43" s="160">
        <f t="shared" si="10"/>
        <v>0</v>
      </c>
      <c r="R43" s="201" t="str">
        <f t="shared" si="11"/>
        <v/>
      </c>
      <c r="S43" s="217" t="b">
        <f t="shared" si="17"/>
        <v>0</v>
      </c>
      <c r="T43" s="110"/>
      <c r="U43" s="159">
        <f t="shared" si="12"/>
        <v>0</v>
      </c>
      <c r="V43" s="109">
        <f>SUM($U$8:U43)*U43</f>
        <v>0</v>
      </c>
      <c r="W43" s="160">
        <f t="shared" si="13"/>
        <v>0</v>
      </c>
      <c r="X43" s="201" t="str">
        <f t="shared" si="14"/>
        <v/>
      </c>
      <c r="Y43" s="217" t="str">
        <f t="shared" si="18"/>
        <v/>
      </c>
      <c r="AL43" s="182" t="str">
        <f t="shared" si="15"/>
        <v>0</v>
      </c>
      <c r="AM43" s="182">
        <f t="shared" si="16"/>
        <v>0</v>
      </c>
    </row>
    <row r="44" spans="1:39" x14ac:dyDescent="0.25">
      <c r="A44" s="106">
        <v>37</v>
      </c>
      <c r="B44" s="157">
        <f t="shared" si="5"/>
        <v>1</v>
      </c>
      <c r="C44" s="105"/>
      <c r="D44" s="106">
        <f>IF(ISERROR(VLOOKUP(C44,FSGT3_Inscr!$F$7:$L$103,2,FALSE))=TRUE,VLOOKUP(C44,FSGT4_Inscr!$F$7:$L$103,2,FALSE),(VLOOKUP(C44,FSGT3_Inscr!$F$7:$L$103,2,FALSE)))</f>
        <v>0</v>
      </c>
      <c r="E44" s="106">
        <f>IF(ISERROR(VLOOKUP(C44,FSGT3_Inscr!$F$7:$L$103,3,FALSE))=TRUE,VLOOKUP(C44,FSGT4_Inscr!$F$7:$L$103,3,FALSE),(VLOOKUP(C44,FSGT3_Inscr!$F$7:$L$103,3,FALSE)))</f>
        <v>0</v>
      </c>
      <c r="F44" s="106">
        <f>IF(ISERROR(VLOOKUP(C44,FSGT3_Inscr!$F$7:$L$103,4,FALSE))=TRUE,VLOOKUP(C44,FSGT4_Inscr!$F$7:$L$103,4,FALSE),(VLOOKUP(C44,FSGT3_Inscr!$F$7:$L$103,4,FALSE)))</f>
        <v>0</v>
      </c>
      <c r="G44" s="106">
        <f>IF(ISERROR(VLOOKUP(C44,FSGT3_Inscr!$F$7:$L$103,5,FALSE))=TRUE,VLOOKUP(C44,FSGT4_Inscr!$F$7:$L$103,5,FALSE),(VLOOKUP(C44,FSGT3_Inscr!$F$7:$L$103,5,FALSE)))</f>
        <v>0</v>
      </c>
      <c r="H44" s="106">
        <f>IF(ISERROR(VLOOKUP(C44,FSGT3_Inscr!$F$7:$L$103,6,FALSE))=TRUE,VLOOKUP(C44,FSGT4_Inscr!$F$7:$L$103,6,FALSE),(VLOOKUP(C44,FSGT3_Inscr!$F$7:$L$103,6,FALSE)))</f>
        <v>0</v>
      </c>
      <c r="I44" s="196"/>
      <c r="J44" s="159">
        <f t="shared" si="6"/>
        <v>0</v>
      </c>
      <c r="K44" s="109">
        <f>SUM($J$8:J44)*J44</f>
        <v>0</v>
      </c>
      <c r="L44" s="160">
        <f t="shared" si="7"/>
        <v>0</v>
      </c>
      <c r="M44" s="201" t="str">
        <f t="shared" si="8"/>
        <v/>
      </c>
      <c r="N44" s="217" t="b">
        <f t="shared" si="0"/>
        <v>0</v>
      </c>
      <c r="O44" s="159">
        <f t="shared" si="9"/>
        <v>0</v>
      </c>
      <c r="P44" s="109">
        <f>SUM($O$8:O44)*O44</f>
        <v>0</v>
      </c>
      <c r="Q44" s="160">
        <f t="shared" si="10"/>
        <v>0</v>
      </c>
      <c r="R44" s="201" t="str">
        <f t="shared" si="11"/>
        <v/>
      </c>
      <c r="S44" s="217" t="b">
        <f t="shared" si="17"/>
        <v>0</v>
      </c>
      <c r="T44" s="110"/>
      <c r="U44" s="159">
        <f t="shared" si="12"/>
        <v>0</v>
      </c>
      <c r="V44" s="109">
        <f>SUM($U$8:U44)*U44</f>
        <v>0</v>
      </c>
      <c r="W44" s="160">
        <f t="shared" si="13"/>
        <v>0</v>
      </c>
      <c r="X44" s="201" t="str">
        <f t="shared" si="14"/>
        <v/>
      </c>
      <c r="Y44" s="217" t="str">
        <f t="shared" si="18"/>
        <v/>
      </c>
      <c r="AL44" s="182" t="str">
        <f t="shared" si="15"/>
        <v>0</v>
      </c>
      <c r="AM44" s="182">
        <f t="shared" si="16"/>
        <v>0</v>
      </c>
    </row>
    <row r="45" spans="1:39" x14ac:dyDescent="0.25">
      <c r="A45" s="106">
        <v>38</v>
      </c>
      <c r="B45" s="157">
        <f t="shared" si="5"/>
        <v>1</v>
      </c>
      <c r="C45" s="105"/>
      <c r="D45" s="106">
        <f>IF(ISERROR(VLOOKUP(C45,FSGT3_Inscr!$F$7:$L$103,2,FALSE))=TRUE,VLOOKUP(C45,FSGT4_Inscr!$F$7:$L$103,2,FALSE),(VLOOKUP(C45,FSGT3_Inscr!$F$7:$L$103,2,FALSE)))</f>
        <v>0</v>
      </c>
      <c r="E45" s="106">
        <f>IF(ISERROR(VLOOKUP(C45,FSGT3_Inscr!$F$7:$L$103,3,FALSE))=TRUE,VLOOKUP(C45,FSGT4_Inscr!$F$7:$L$103,3,FALSE),(VLOOKUP(C45,FSGT3_Inscr!$F$7:$L$103,3,FALSE)))</f>
        <v>0</v>
      </c>
      <c r="F45" s="106">
        <f>IF(ISERROR(VLOOKUP(C45,FSGT3_Inscr!$F$7:$L$103,4,FALSE))=TRUE,VLOOKUP(C45,FSGT4_Inscr!$F$7:$L$103,4,FALSE),(VLOOKUP(C45,FSGT3_Inscr!$F$7:$L$103,4,FALSE)))</f>
        <v>0</v>
      </c>
      <c r="G45" s="106">
        <f>IF(ISERROR(VLOOKUP(C45,FSGT3_Inscr!$F$7:$L$103,5,FALSE))=TRUE,VLOOKUP(C45,FSGT4_Inscr!$F$7:$L$103,5,FALSE),(VLOOKUP(C45,FSGT3_Inscr!$F$7:$L$103,5,FALSE)))</f>
        <v>0</v>
      </c>
      <c r="H45" s="106">
        <f>IF(ISERROR(VLOOKUP(C45,FSGT3_Inscr!$F$7:$L$103,6,FALSE))=TRUE,VLOOKUP(C45,FSGT4_Inscr!$F$7:$L$103,6,FALSE),(VLOOKUP(C45,FSGT3_Inscr!$F$7:$L$103,6,FALSE)))</f>
        <v>0</v>
      </c>
      <c r="I45" s="196"/>
      <c r="J45" s="159">
        <f t="shared" si="6"/>
        <v>0</v>
      </c>
      <c r="K45" s="109">
        <f>SUM($J$8:J45)*J45</f>
        <v>0</v>
      </c>
      <c r="L45" s="160">
        <f t="shared" si="7"/>
        <v>0</v>
      </c>
      <c r="M45" s="201" t="str">
        <f t="shared" si="8"/>
        <v/>
      </c>
      <c r="N45" s="217" t="b">
        <f t="shared" si="0"/>
        <v>0</v>
      </c>
      <c r="O45" s="159">
        <f t="shared" si="9"/>
        <v>0</v>
      </c>
      <c r="P45" s="109">
        <f>SUM($O$8:O45)*O45</f>
        <v>0</v>
      </c>
      <c r="Q45" s="160">
        <f t="shared" si="10"/>
        <v>0</v>
      </c>
      <c r="R45" s="201" t="str">
        <f t="shared" si="11"/>
        <v/>
      </c>
      <c r="S45" s="217" t="b">
        <f t="shared" si="17"/>
        <v>0</v>
      </c>
      <c r="T45" s="110"/>
      <c r="U45" s="159">
        <f t="shared" si="12"/>
        <v>0</v>
      </c>
      <c r="V45" s="109">
        <f>SUM($U$8:U45)*U45</f>
        <v>0</v>
      </c>
      <c r="W45" s="160">
        <f t="shared" si="13"/>
        <v>0</v>
      </c>
      <c r="X45" s="201" t="str">
        <f t="shared" si="14"/>
        <v/>
      </c>
      <c r="Y45" s="217" t="str">
        <f t="shared" si="18"/>
        <v/>
      </c>
      <c r="AL45" s="182" t="str">
        <f t="shared" si="15"/>
        <v>0</v>
      </c>
      <c r="AM45" s="182">
        <f t="shared" si="16"/>
        <v>0</v>
      </c>
    </row>
    <row r="46" spans="1:39" x14ac:dyDescent="0.25">
      <c r="A46" s="106">
        <v>39</v>
      </c>
      <c r="B46" s="157">
        <f t="shared" si="5"/>
        <v>1</v>
      </c>
      <c r="C46" s="105"/>
      <c r="D46" s="106">
        <f>IF(ISERROR(VLOOKUP(C46,FSGT3_Inscr!$F$7:$L$103,2,FALSE))=TRUE,VLOOKUP(C46,FSGT4_Inscr!$F$7:$L$103,2,FALSE),(VLOOKUP(C46,FSGT3_Inscr!$F$7:$L$103,2,FALSE)))</f>
        <v>0</v>
      </c>
      <c r="E46" s="106">
        <f>IF(ISERROR(VLOOKUP(C46,FSGT3_Inscr!$F$7:$L$103,3,FALSE))=TRUE,VLOOKUP(C46,FSGT4_Inscr!$F$7:$L$103,3,FALSE),(VLOOKUP(C46,FSGT3_Inscr!$F$7:$L$103,3,FALSE)))</f>
        <v>0</v>
      </c>
      <c r="F46" s="106">
        <f>IF(ISERROR(VLOOKUP(C46,FSGT3_Inscr!$F$7:$L$103,4,FALSE))=TRUE,VLOOKUP(C46,FSGT4_Inscr!$F$7:$L$103,4,FALSE),(VLOOKUP(C46,FSGT3_Inscr!$F$7:$L$103,4,FALSE)))</f>
        <v>0</v>
      </c>
      <c r="G46" s="106">
        <f>IF(ISERROR(VLOOKUP(C46,FSGT3_Inscr!$F$7:$L$103,5,FALSE))=TRUE,VLOOKUP(C46,FSGT4_Inscr!$F$7:$L$103,5,FALSE),(VLOOKUP(C46,FSGT3_Inscr!$F$7:$L$103,5,FALSE)))</f>
        <v>0</v>
      </c>
      <c r="H46" s="106">
        <f>IF(ISERROR(VLOOKUP(C46,FSGT3_Inscr!$F$7:$L$103,6,FALSE))=TRUE,VLOOKUP(C46,FSGT4_Inscr!$F$7:$L$103,6,FALSE),(VLOOKUP(C46,FSGT3_Inscr!$F$7:$L$103,6,FALSE)))</f>
        <v>0</v>
      </c>
      <c r="I46" s="196"/>
      <c r="J46" s="159">
        <f t="shared" si="6"/>
        <v>0</v>
      </c>
      <c r="K46" s="109">
        <f>SUM($J$8:J46)*J46</f>
        <v>0</v>
      </c>
      <c r="L46" s="160">
        <f t="shared" si="7"/>
        <v>0</v>
      </c>
      <c r="M46" s="201" t="str">
        <f t="shared" si="8"/>
        <v/>
      </c>
      <c r="N46" s="217" t="b">
        <f t="shared" si="0"/>
        <v>0</v>
      </c>
      <c r="O46" s="159">
        <f t="shared" si="9"/>
        <v>0</v>
      </c>
      <c r="P46" s="109">
        <f>SUM($O$8:O46)*O46</f>
        <v>0</v>
      </c>
      <c r="Q46" s="160">
        <f t="shared" si="10"/>
        <v>0</v>
      </c>
      <c r="R46" s="201" t="str">
        <f t="shared" si="11"/>
        <v/>
      </c>
      <c r="S46" s="217" t="b">
        <f t="shared" si="17"/>
        <v>0</v>
      </c>
      <c r="T46" s="110"/>
      <c r="U46" s="159">
        <f t="shared" si="12"/>
        <v>0</v>
      </c>
      <c r="V46" s="109">
        <f>SUM($U$8:U46)*U46</f>
        <v>0</v>
      </c>
      <c r="W46" s="160">
        <f t="shared" si="13"/>
        <v>0</v>
      </c>
      <c r="X46" s="201" t="str">
        <f t="shared" si="14"/>
        <v/>
      </c>
      <c r="Y46" s="217" t="str">
        <f t="shared" si="18"/>
        <v/>
      </c>
      <c r="AL46" s="182" t="str">
        <f t="shared" si="15"/>
        <v>0</v>
      </c>
      <c r="AM46" s="182">
        <f t="shared" si="16"/>
        <v>0</v>
      </c>
    </row>
    <row r="47" spans="1:39" x14ac:dyDescent="0.25">
      <c r="A47" s="106">
        <v>40</v>
      </c>
      <c r="B47" s="157">
        <f t="shared" si="5"/>
        <v>1</v>
      </c>
      <c r="C47" s="105"/>
      <c r="D47" s="106">
        <f>IF(ISERROR(VLOOKUP(C47,FSGT3_Inscr!$F$7:$L$103,2,FALSE))=TRUE,VLOOKUP(C47,FSGT4_Inscr!$F$7:$L$103,2,FALSE),(VLOOKUP(C47,FSGT3_Inscr!$F$7:$L$103,2,FALSE)))</f>
        <v>0</v>
      </c>
      <c r="E47" s="106">
        <f>IF(ISERROR(VLOOKUP(C47,FSGT3_Inscr!$F$7:$L$103,3,FALSE))=TRUE,VLOOKUP(C47,FSGT4_Inscr!$F$7:$L$103,3,FALSE),(VLOOKUP(C47,FSGT3_Inscr!$F$7:$L$103,3,FALSE)))</f>
        <v>0</v>
      </c>
      <c r="F47" s="106">
        <f>IF(ISERROR(VLOOKUP(C47,FSGT3_Inscr!$F$7:$L$103,4,FALSE))=TRUE,VLOOKUP(C47,FSGT4_Inscr!$F$7:$L$103,4,FALSE),(VLOOKUP(C47,FSGT3_Inscr!$F$7:$L$103,4,FALSE)))</f>
        <v>0</v>
      </c>
      <c r="G47" s="106">
        <f>IF(ISERROR(VLOOKUP(C47,FSGT3_Inscr!$F$7:$L$103,5,FALSE))=TRUE,VLOOKUP(C47,FSGT4_Inscr!$F$7:$L$103,5,FALSE),(VLOOKUP(C47,FSGT3_Inscr!$F$7:$L$103,5,FALSE)))</f>
        <v>0</v>
      </c>
      <c r="H47" s="106">
        <f>IF(ISERROR(VLOOKUP(C47,FSGT3_Inscr!$F$7:$L$103,6,FALSE))=TRUE,VLOOKUP(C47,FSGT4_Inscr!$F$7:$L$103,6,FALSE),(VLOOKUP(C47,FSGT3_Inscr!$F$7:$L$103,6,FALSE)))</f>
        <v>0</v>
      </c>
      <c r="I47" s="196"/>
      <c r="J47" s="159">
        <f t="shared" si="6"/>
        <v>0</v>
      </c>
      <c r="K47" s="109">
        <f>SUM($J$8:J47)*J47</f>
        <v>0</v>
      </c>
      <c r="L47" s="160">
        <f t="shared" si="7"/>
        <v>0</v>
      </c>
      <c r="M47" s="201" t="str">
        <f t="shared" si="8"/>
        <v/>
      </c>
      <c r="N47" s="217" t="b">
        <f t="shared" si="0"/>
        <v>0</v>
      </c>
      <c r="O47" s="159">
        <f t="shared" si="9"/>
        <v>0</v>
      </c>
      <c r="P47" s="109">
        <f>SUM($O$8:O47)*O47</f>
        <v>0</v>
      </c>
      <c r="Q47" s="160">
        <f t="shared" si="10"/>
        <v>0</v>
      </c>
      <c r="R47" s="201" t="str">
        <f t="shared" si="11"/>
        <v/>
      </c>
      <c r="S47" s="217" t="b">
        <f t="shared" si="17"/>
        <v>0</v>
      </c>
      <c r="T47" s="110"/>
      <c r="U47" s="159">
        <f t="shared" si="12"/>
        <v>0</v>
      </c>
      <c r="V47" s="109">
        <f>SUM($U$8:U47)*U47</f>
        <v>0</v>
      </c>
      <c r="W47" s="160">
        <f t="shared" si="13"/>
        <v>0</v>
      </c>
      <c r="X47" s="201" t="str">
        <f t="shared" si="14"/>
        <v/>
      </c>
      <c r="Y47" s="217" t="str">
        <f t="shared" si="18"/>
        <v/>
      </c>
      <c r="AL47" s="182" t="str">
        <f t="shared" si="15"/>
        <v>0</v>
      </c>
      <c r="AM47" s="182">
        <f t="shared" si="16"/>
        <v>0</v>
      </c>
    </row>
    <row r="48" spans="1:39" x14ac:dyDescent="0.25">
      <c r="A48" s="106">
        <v>41</v>
      </c>
      <c r="B48" s="157">
        <f t="shared" si="5"/>
        <v>1</v>
      </c>
      <c r="C48" s="105"/>
      <c r="D48" s="106">
        <f>IF(ISERROR(VLOOKUP(C48,FSGT3_Inscr!$F$7:$L$103,2,FALSE))=TRUE,VLOOKUP(C48,FSGT4_Inscr!$F$7:$L$103,2,FALSE),(VLOOKUP(C48,FSGT3_Inscr!$F$7:$L$103,2,FALSE)))</f>
        <v>0</v>
      </c>
      <c r="E48" s="106">
        <f>IF(ISERROR(VLOOKUP(C48,FSGT3_Inscr!$F$7:$L$103,3,FALSE))=TRUE,VLOOKUP(C48,FSGT4_Inscr!$F$7:$L$103,3,FALSE),(VLOOKUP(C48,FSGT3_Inscr!$F$7:$L$103,3,FALSE)))</f>
        <v>0</v>
      </c>
      <c r="F48" s="106">
        <f>IF(ISERROR(VLOOKUP(C48,FSGT3_Inscr!$F$7:$L$103,4,FALSE))=TRUE,VLOOKUP(C48,FSGT4_Inscr!$F$7:$L$103,4,FALSE),(VLOOKUP(C48,FSGT3_Inscr!$F$7:$L$103,4,FALSE)))</f>
        <v>0</v>
      </c>
      <c r="G48" s="106">
        <f>IF(ISERROR(VLOOKUP(C48,FSGT3_Inscr!$F$7:$L$103,5,FALSE))=TRUE,VLOOKUP(C48,FSGT4_Inscr!$F$7:$L$103,5,FALSE),(VLOOKUP(C48,FSGT3_Inscr!$F$7:$L$103,5,FALSE)))</f>
        <v>0</v>
      </c>
      <c r="H48" s="106">
        <f>IF(ISERROR(VLOOKUP(C48,FSGT3_Inscr!$F$7:$L$103,6,FALSE))=TRUE,VLOOKUP(C48,FSGT4_Inscr!$F$7:$L$103,6,FALSE),(VLOOKUP(C48,FSGT3_Inscr!$F$7:$L$103,6,FALSE)))</f>
        <v>0</v>
      </c>
      <c r="I48" s="196"/>
      <c r="J48" s="159">
        <f t="shared" si="6"/>
        <v>0</v>
      </c>
      <c r="K48" s="109">
        <f>SUM($J$8:J48)*J48</f>
        <v>0</v>
      </c>
      <c r="L48" s="160">
        <f t="shared" si="7"/>
        <v>0</v>
      </c>
      <c r="M48" s="201" t="str">
        <f t="shared" si="8"/>
        <v/>
      </c>
      <c r="N48" s="217" t="b">
        <f t="shared" si="0"/>
        <v>0</v>
      </c>
      <c r="O48" s="159">
        <f t="shared" si="9"/>
        <v>0</v>
      </c>
      <c r="P48" s="109">
        <f>SUM($O$8:O48)*O48</f>
        <v>0</v>
      </c>
      <c r="Q48" s="160">
        <f t="shared" si="10"/>
        <v>0</v>
      </c>
      <c r="R48" s="201" t="str">
        <f t="shared" si="11"/>
        <v/>
      </c>
      <c r="S48" s="217" t="b">
        <f t="shared" si="17"/>
        <v>0</v>
      </c>
      <c r="T48" s="110"/>
      <c r="U48" s="159">
        <f t="shared" si="12"/>
        <v>0</v>
      </c>
      <c r="V48" s="109">
        <f>SUM($U$8:U48)*U48</f>
        <v>0</v>
      </c>
      <c r="W48" s="160">
        <f t="shared" si="13"/>
        <v>0</v>
      </c>
      <c r="X48" s="201" t="str">
        <f t="shared" si="14"/>
        <v/>
      </c>
      <c r="Y48" s="217" t="str">
        <f t="shared" si="18"/>
        <v/>
      </c>
      <c r="AL48" s="182" t="str">
        <f t="shared" si="15"/>
        <v>0</v>
      </c>
      <c r="AM48" s="182">
        <f t="shared" si="16"/>
        <v>0</v>
      </c>
    </row>
    <row r="49" spans="1:39" x14ac:dyDescent="0.25">
      <c r="A49" s="106">
        <v>42</v>
      </c>
      <c r="B49" s="157">
        <f t="shared" si="5"/>
        <v>1</v>
      </c>
      <c r="C49" s="105"/>
      <c r="D49" s="106">
        <f>IF(ISERROR(VLOOKUP(C49,FSGT3_Inscr!$F$7:$L$103,2,FALSE))=TRUE,VLOOKUP(C49,FSGT4_Inscr!$F$7:$L$103,2,FALSE),(VLOOKUP(C49,FSGT3_Inscr!$F$7:$L$103,2,FALSE)))</f>
        <v>0</v>
      </c>
      <c r="E49" s="106">
        <f>IF(ISERROR(VLOOKUP(C49,FSGT3_Inscr!$F$7:$L$103,3,FALSE))=TRUE,VLOOKUP(C49,FSGT4_Inscr!$F$7:$L$103,3,FALSE),(VLOOKUP(C49,FSGT3_Inscr!$F$7:$L$103,3,FALSE)))</f>
        <v>0</v>
      </c>
      <c r="F49" s="106">
        <f>IF(ISERROR(VLOOKUP(C49,FSGT3_Inscr!$F$7:$L$103,4,FALSE))=TRUE,VLOOKUP(C49,FSGT4_Inscr!$F$7:$L$103,4,FALSE),(VLOOKUP(C49,FSGT3_Inscr!$F$7:$L$103,4,FALSE)))</f>
        <v>0</v>
      </c>
      <c r="G49" s="106">
        <f>IF(ISERROR(VLOOKUP(C49,FSGT3_Inscr!$F$7:$L$103,5,FALSE))=TRUE,VLOOKUP(C49,FSGT4_Inscr!$F$7:$L$103,5,FALSE),(VLOOKUP(C49,FSGT3_Inscr!$F$7:$L$103,5,FALSE)))</f>
        <v>0</v>
      </c>
      <c r="H49" s="106">
        <f>IF(ISERROR(VLOOKUP(C49,FSGT3_Inscr!$F$7:$L$103,6,FALSE))=TRUE,VLOOKUP(C49,FSGT4_Inscr!$F$7:$L$103,6,FALSE),(VLOOKUP(C49,FSGT3_Inscr!$F$7:$L$103,6,FALSE)))</f>
        <v>0</v>
      </c>
      <c r="I49" s="196"/>
      <c r="J49" s="159">
        <f t="shared" si="6"/>
        <v>0</v>
      </c>
      <c r="K49" s="109">
        <f>SUM($J$8:J49)*J49</f>
        <v>0</v>
      </c>
      <c r="L49" s="160">
        <f t="shared" si="7"/>
        <v>0</v>
      </c>
      <c r="M49" s="201" t="str">
        <f t="shared" si="8"/>
        <v/>
      </c>
      <c r="N49" s="217" t="b">
        <f t="shared" si="0"/>
        <v>0</v>
      </c>
      <c r="O49" s="159">
        <f t="shared" si="9"/>
        <v>0</v>
      </c>
      <c r="P49" s="109">
        <f>SUM($O$8:O49)*O49</f>
        <v>0</v>
      </c>
      <c r="Q49" s="160">
        <f t="shared" si="10"/>
        <v>0</v>
      </c>
      <c r="R49" s="201" t="str">
        <f t="shared" si="11"/>
        <v/>
      </c>
      <c r="S49" s="217" t="b">
        <f t="shared" si="17"/>
        <v>0</v>
      </c>
      <c r="T49" s="110"/>
      <c r="U49" s="159">
        <f t="shared" si="12"/>
        <v>0</v>
      </c>
      <c r="V49" s="109">
        <f>SUM($U$8:U49)*U49</f>
        <v>0</v>
      </c>
      <c r="W49" s="160">
        <f t="shared" si="13"/>
        <v>0</v>
      </c>
      <c r="X49" s="201" t="str">
        <f t="shared" si="14"/>
        <v/>
      </c>
      <c r="Y49" s="217" t="str">
        <f t="shared" si="18"/>
        <v/>
      </c>
      <c r="AL49" s="182" t="str">
        <f t="shared" si="15"/>
        <v>0</v>
      </c>
      <c r="AM49" s="182">
        <f t="shared" si="16"/>
        <v>0</v>
      </c>
    </row>
    <row r="50" spans="1:39" x14ac:dyDescent="0.25">
      <c r="A50" s="106">
        <v>43</v>
      </c>
      <c r="B50" s="157">
        <f t="shared" si="5"/>
        <v>1</v>
      </c>
      <c r="C50" s="105"/>
      <c r="D50" s="106">
        <f>IF(ISERROR(VLOOKUP(C50,FSGT3_Inscr!$F$7:$L$103,2,FALSE))=TRUE,VLOOKUP(C50,FSGT4_Inscr!$F$7:$L$103,2,FALSE),(VLOOKUP(C50,FSGT3_Inscr!$F$7:$L$103,2,FALSE)))</f>
        <v>0</v>
      </c>
      <c r="E50" s="106">
        <f>IF(ISERROR(VLOOKUP(C50,FSGT3_Inscr!$F$7:$L$103,3,FALSE))=TRUE,VLOOKUP(C50,FSGT4_Inscr!$F$7:$L$103,3,FALSE),(VLOOKUP(C50,FSGT3_Inscr!$F$7:$L$103,3,FALSE)))</f>
        <v>0</v>
      </c>
      <c r="F50" s="106">
        <f>IF(ISERROR(VLOOKUP(C50,FSGT3_Inscr!$F$7:$L$103,4,FALSE))=TRUE,VLOOKUP(C50,FSGT4_Inscr!$F$7:$L$103,4,FALSE),(VLOOKUP(C50,FSGT3_Inscr!$F$7:$L$103,4,FALSE)))</f>
        <v>0</v>
      </c>
      <c r="G50" s="106">
        <f>IF(ISERROR(VLOOKUP(C50,FSGT3_Inscr!$F$7:$L$103,5,FALSE))=TRUE,VLOOKUP(C50,FSGT4_Inscr!$F$7:$L$103,5,FALSE),(VLOOKUP(C50,FSGT3_Inscr!$F$7:$L$103,5,FALSE)))</f>
        <v>0</v>
      </c>
      <c r="H50" s="106">
        <f>IF(ISERROR(VLOOKUP(C50,FSGT3_Inscr!$F$7:$L$103,6,FALSE))=TRUE,VLOOKUP(C50,FSGT4_Inscr!$F$7:$L$103,6,FALSE),(VLOOKUP(C50,FSGT3_Inscr!$F$7:$L$103,6,FALSE)))</f>
        <v>0</v>
      </c>
      <c r="I50" s="196"/>
      <c r="J50" s="159">
        <f t="shared" si="6"/>
        <v>0</v>
      </c>
      <c r="K50" s="109">
        <f>SUM($J$8:J50)*J50</f>
        <v>0</v>
      </c>
      <c r="L50" s="160">
        <f t="shared" si="7"/>
        <v>0</v>
      </c>
      <c r="M50" s="201" t="str">
        <f t="shared" si="8"/>
        <v/>
      </c>
      <c r="N50" s="217" t="b">
        <f t="shared" si="0"/>
        <v>0</v>
      </c>
      <c r="O50" s="159">
        <f t="shared" si="9"/>
        <v>0</v>
      </c>
      <c r="P50" s="109">
        <f>SUM($O$8:O50)*O50</f>
        <v>0</v>
      </c>
      <c r="Q50" s="160">
        <f t="shared" si="10"/>
        <v>0</v>
      </c>
      <c r="R50" s="201" t="str">
        <f t="shared" si="11"/>
        <v/>
      </c>
      <c r="S50" s="217" t="b">
        <f t="shared" si="17"/>
        <v>0</v>
      </c>
      <c r="T50" s="110"/>
      <c r="U50" s="159">
        <f t="shared" si="12"/>
        <v>0</v>
      </c>
      <c r="V50" s="109">
        <f>SUM($U$8:U50)*U50</f>
        <v>0</v>
      </c>
      <c r="W50" s="160">
        <f t="shared" si="13"/>
        <v>0</v>
      </c>
      <c r="X50" s="201" t="str">
        <f t="shared" si="14"/>
        <v/>
      </c>
      <c r="Y50" s="217" t="str">
        <f t="shared" si="18"/>
        <v/>
      </c>
      <c r="AL50" s="182" t="str">
        <f t="shared" si="15"/>
        <v>0</v>
      </c>
      <c r="AM50" s="182">
        <f t="shared" si="16"/>
        <v>0</v>
      </c>
    </row>
    <row r="51" spans="1:39" x14ac:dyDescent="0.25">
      <c r="A51" s="106">
        <v>44</v>
      </c>
      <c r="B51" s="157">
        <f t="shared" si="5"/>
        <v>1</v>
      </c>
      <c r="C51" s="105"/>
      <c r="D51" s="106">
        <f>IF(ISERROR(VLOOKUP(C51,FSGT3_Inscr!$F$7:$L$103,2,FALSE))=TRUE,VLOOKUP(C51,FSGT4_Inscr!$F$7:$L$103,2,FALSE),(VLOOKUP(C51,FSGT3_Inscr!$F$7:$L$103,2,FALSE)))</f>
        <v>0</v>
      </c>
      <c r="E51" s="106">
        <f>IF(ISERROR(VLOOKUP(C51,FSGT3_Inscr!$F$7:$L$103,3,FALSE))=TRUE,VLOOKUP(C51,FSGT4_Inscr!$F$7:$L$103,3,FALSE),(VLOOKUP(C51,FSGT3_Inscr!$F$7:$L$103,3,FALSE)))</f>
        <v>0</v>
      </c>
      <c r="F51" s="106">
        <f>IF(ISERROR(VLOOKUP(C51,FSGT3_Inscr!$F$7:$L$103,4,FALSE))=TRUE,VLOOKUP(C51,FSGT4_Inscr!$F$7:$L$103,4,FALSE),(VLOOKUP(C51,FSGT3_Inscr!$F$7:$L$103,4,FALSE)))</f>
        <v>0</v>
      </c>
      <c r="G51" s="106">
        <f>IF(ISERROR(VLOOKUP(C51,FSGT3_Inscr!$F$7:$L$103,5,FALSE))=TRUE,VLOOKUP(C51,FSGT4_Inscr!$F$7:$L$103,5,FALSE),(VLOOKUP(C51,FSGT3_Inscr!$F$7:$L$103,5,FALSE)))</f>
        <v>0</v>
      </c>
      <c r="H51" s="106">
        <f>IF(ISERROR(VLOOKUP(C51,FSGT3_Inscr!$F$7:$L$103,6,FALSE))=TRUE,VLOOKUP(C51,FSGT4_Inscr!$F$7:$L$103,6,FALSE),(VLOOKUP(C51,FSGT3_Inscr!$F$7:$L$103,6,FALSE)))</f>
        <v>0</v>
      </c>
      <c r="I51" s="196"/>
      <c r="J51" s="159">
        <f t="shared" si="6"/>
        <v>0</v>
      </c>
      <c r="K51" s="109">
        <f>SUM($J$8:J51)*J51</f>
        <v>0</v>
      </c>
      <c r="L51" s="160">
        <f t="shared" si="7"/>
        <v>0</v>
      </c>
      <c r="M51" s="201" t="str">
        <f t="shared" si="8"/>
        <v/>
      </c>
      <c r="N51" s="217" t="b">
        <f t="shared" si="0"/>
        <v>0</v>
      </c>
      <c r="O51" s="159">
        <f t="shared" si="9"/>
        <v>0</v>
      </c>
      <c r="P51" s="109">
        <f>SUM($O$8:O51)*O51</f>
        <v>0</v>
      </c>
      <c r="Q51" s="160">
        <f t="shared" si="10"/>
        <v>0</v>
      </c>
      <c r="R51" s="201" t="str">
        <f t="shared" si="11"/>
        <v/>
      </c>
      <c r="S51" s="217" t="b">
        <f t="shared" si="17"/>
        <v>0</v>
      </c>
      <c r="T51" s="110"/>
      <c r="U51" s="159">
        <f t="shared" si="12"/>
        <v>0</v>
      </c>
      <c r="V51" s="109">
        <f>SUM($U$8:U51)*U51</f>
        <v>0</v>
      </c>
      <c r="W51" s="160">
        <f t="shared" si="13"/>
        <v>0</v>
      </c>
      <c r="X51" s="201" t="str">
        <f t="shared" si="14"/>
        <v/>
      </c>
      <c r="Y51" s="217" t="str">
        <f t="shared" si="18"/>
        <v/>
      </c>
      <c r="AL51" s="182" t="str">
        <f t="shared" si="15"/>
        <v>0</v>
      </c>
      <c r="AM51" s="182">
        <f t="shared" si="16"/>
        <v>0</v>
      </c>
    </row>
    <row r="52" spans="1:39" x14ac:dyDescent="0.25">
      <c r="A52" s="106">
        <v>45</v>
      </c>
      <c r="B52" s="157">
        <f t="shared" si="5"/>
        <v>1</v>
      </c>
      <c r="C52" s="105"/>
      <c r="D52" s="106">
        <f>IF(ISERROR(VLOOKUP(C52,FSGT3_Inscr!$F$7:$L$103,2,FALSE))=TRUE,VLOOKUP(C52,FSGT4_Inscr!$F$7:$L$103,2,FALSE),(VLOOKUP(C52,FSGT3_Inscr!$F$7:$L$103,2,FALSE)))</f>
        <v>0</v>
      </c>
      <c r="E52" s="106">
        <f>IF(ISERROR(VLOOKUP(C52,FSGT3_Inscr!$F$7:$L$103,3,FALSE))=TRUE,VLOOKUP(C52,FSGT4_Inscr!$F$7:$L$103,3,FALSE),(VLOOKUP(C52,FSGT3_Inscr!$F$7:$L$103,3,FALSE)))</f>
        <v>0</v>
      </c>
      <c r="F52" s="106">
        <f>IF(ISERROR(VLOOKUP(C52,FSGT3_Inscr!$F$7:$L$103,4,FALSE))=TRUE,VLOOKUP(C52,FSGT4_Inscr!$F$7:$L$103,4,FALSE),(VLOOKUP(C52,FSGT3_Inscr!$F$7:$L$103,4,FALSE)))</f>
        <v>0</v>
      </c>
      <c r="G52" s="106">
        <f>IF(ISERROR(VLOOKUP(C52,FSGT3_Inscr!$F$7:$L$103,5,FALSE))=TRUE,VLOOKUP(C52,FSGT4_Inscr!$F$7:$L$103,5,FALSE),(VLOOKUP(C52,FSGT3_Inscr!$F$7:$L$103,5,FALSE)))</f>
        <v>0</v>
      </c>
      <c r="H52" s="106">
        <f>IF(ISERROR(VLOOKUP(C52,FSGT3_Inscr!$F$7:$L$103,6,FALSE))=TRUE,VLOOKUP(C52,FSGT4_Inscr!$F$7:$L$103,6,FALSE),(VLOOKUP(C52,FSGT3_Inscr!$F$7:$L$103,6,FALSE)))</f>
        <v>0</v>
      </c>
      <c r="I52" s="196"/>
      <c r="J52" s="159">
        <f t="shared" si="6"/>
        <v>0</v>
      </c>
      <c r="K52" s="109">
        <f>SUM($J$8:J52)*J52</f>
        <v>0</v>
      </c>
      <c r="L52" s="160">
        <f t="shared" si="7"/>
        <v>0</v>
      </c>
      <c r="M52" s="201" t="str">
        <f t="shared" si="8"/>
        <v/>
      </c>
      <c r="N52" s="217" t="b">
        <f t="shared" si="0"/>
        <v>0</v>
      </c>
      <c r="O52" s="159">
        <f t="shared" si="9"/>
        <v>0</v>
      </c>
      <c r="P52" s="109">
        <f>SUM($O$8:O52)*O52</f>
        <v>0</v>
      </c>
      <c r="Q52" s="160">
        <f t="shared" si="10"/>
        <v>0</v>
      </c>
      <c r="R52" s="201" t="str">
        <f t="shared" si="11"/>
        <v/>
      </c>
      <c r="S52" s="217" t="b">
        <f t="shared" si="17"/>
        <v>0</v>
      </c>
      <c r="T52" s="110"/>
      <c r="U52" s="159">
        <f t="shared" si="12"/>
        <v>0</v>
      </c>
      <c r="V52" s="109">
        <f>SUM($U$8:U52)*U52</f>
        <v>0</v>
      </c>
      <c r="W52" s="160">
        <f t="shared" si="13"/>
        <v>0</v>
      </c>
      <c r="X52" s="201" t="str">
        <f t="shared" si="14"/>
        <v/>
      </c>
      <c r="Y52" s="217" t="str">
        <f t="shared" si="18"/>
        <v/>
      </c>
      <c r="AL52" s="182" t="str">
        <f t="shared" si="15"/>
        <v>0</v>
      </c>
      <c r="AM52" s="182">
        <f t="shared" si="16"/>
        <v>0</v>
      </c>
    </row>
    <row r="53" spans="1:39" x14ac:dyDescent="0.25">
      <c r="A53" s="106">
        <v>46</v>
      </c>
      <c r="B53" s="157">
        <f t="shared" si="5"/>
        <v>1</v>
      </c>
      <c r="C53" s="105"/>
      <c r="D53" s="106">
        <f>IF(ISERROR(VLOOKUP(C53,FSGT3_Inscr!$F$7:$L$103,2,FALSE))=TRUE,VLOOKUP(C53,FSGT4_Inscr!$F$7:$L$103,2,FALSE),(VLOOKUP(C53,FSGT3_Inscr!$F$7:$L$103,2,FALSE)))</f>
        <v>0</v>
      </c>
      <c r="E53" s="106">
        <f>IF(ISERROR(VLOOKUP(C53,FSGT3_Inscr!$F$7:$L$103,3,FALSE))=TRUE,VLOOKUP(C53,FSGT4_Inscr!$F$7:$L$103,3,FALSE),(VLOOKUP(C53,FSGT3_Inscr!$F$7:$L$103,3,FALSE)))</f>
        <v>0</v>
      </c>
      <c r="F53" s="106">
        <f>IF(ISERROR(VLOOKUP(C53,FSGT3_Inscr!$F$7:$L$103,4,FALSE))=TRUE,VLOOKUP(C53,FSGT4_Inscr!$F$7:$L$103,4,FALSE),(VLOOKUP(C53,FSGT3_Inscr!$F$7:$L$103,4,FALSE)))</f>
        <v>0</v>
      </c>
      <c r="G53" s="106">
        <f>IF(ISERROR(VLOOKUP(C53,FSGT3_Inscr!$F$7:$L$103,5,FALSE))=TRUE,VLOOKUP(C53,FSGT4_Inscr!$F$7:$L$103,5,FALSE),(VLOOKUP(C53,FSGT3_Inscr!$F$7:$L$103,5,FALSE)))</f>
        <v>0</v>
      </c>
      <c r="H53" s="106">
        <f>IF(ISERROR(VLOOKUP(C53,FSGT3_Inscr!$F$7:$L$103,6,FALSE))=TRUE,VLOOKUP(C53,FSGT4_Inscr!$F$7:$L$103,6,FALSE),(VLOOKUP(C53,FSGT3_Inscr!$F$7:$L$103,6,FALSE)))</f>
        <v>0</v>
      </c>
      <c r="I53" s="196"/>
      <c r="J53" s="159">
        <f t="shared" si="6"/>
        <v>0</v>
      </c>
      <c r="K53" s="109">
        <f>SUM($J$8:J53)*J53</f>
        <v>0</v>
      </c>
      <c r="L53" s="160">
        <f t="shared" si="7"/>
        <v>0</v>
      </c>
      <c r="M53" s="201" t="str">
        <f t="shared" si="8"/>
        <v/>
      </c>
      <c r="N53" s="217" t="b">
        <f t="shared" si="0"/>
        <v>0</v>
      </c>
      <c r="O53" s="159">
        <f t="shared" si="9"/>
        <v>0</v>
      </c>
      <c r="P53" s="109">
        <f>SUM($O$8:O53)*O53</f>
        <v>0</v>
      </c>
      <c r="Q53" s="160">
        <f t="shared" si="10"/>
        <v>0</v>
      </c>
      <c r="R53" s="201" t="str">
        <f t="shared" si="11"/>
        <v/>
      </c>
      <c r="S53" s="217" t="b">
        <f t="shared" si="17"/>
        <v>0</v>
      </c>
      <c r="T53" s="110"/>
      <c r="U53" s="159">
        <f t="shared" si="12"/>
        <v>0</v>
      </c>
      <c r="V53" s="109">
        <f>SUM($U$8:U53)*U53</f>
        <v>0</v>
      </c>
      <c r="W53" s="160">
        <f t="shared" si="13"/>
        <v>0</v>
      </c>
      <c r="X53" s="201" t="str">
        <f t="shared" si="14"/>
        <v/>
      </c>
      <c r="Y53" s="217" t="str">
        <f t="shared" si="18"/>
        <v/>
      </c>
      <c r="AL53" s="182" t="str">
        <f t="shared" si="15"/>
        <v>0</v>
      </c>
      <c r="AM53" s="182">
        <f t="shared" si="16"/>
        <v>0</v>
      </c>
    </row>
    <row r="54" spans="1:39" x14ac:dyDescent="0.25">
      <c r="A54" s="106">
        <v>47</v>
      </c>
      <c r="B54" s="157">
        <f t="shared" si="5"/>
        <v>1</v>
      </c>
      <c r="C54" s="105"/>
      <c r="D54" s="106">
        <f>IF(ISERROR(VLOOKUP(C54,FSGT3_Inscr!$F$7:$L$103,2,FALSE))=TRUE,VLOOKUP(C54,FSGT4_Inscr!$F$7:$L$103,2,FALSE),(VLOOKUP(C54,FSGT3_Inscr!$F$7:$L$103,2,FALSE)))</f>
        <v>0</v>
      </c>
      <c r="E54" s="106">
        <f>IF(ISERROR(VLOOKUP(C54,FSGT3_Inscr!$F$7:$L$103,3,FALSE))=TRUE,VLOOKUP(C54,FSGT4_Inscr!$F$7:$L$103,3,FALSE),(VLOOKUP(C54,FSGT3_Inscr!$F$7:$L$103,3,FALSE)))</f>
        <v>0</v>
      </c>
      <c r="F54" s="106">
        <f>IF(ISERROR(VLOOKUP(C54,FSGT3_Inscr!$F$7:$L$103,4,FALSE))=TRUE,VLOOKUP(C54,FSGT4_Inscr!$F$7:$L$103,4,FALSE),(VLOOKUP(C54,FSGT3_Inscr!$F$7:$L$103,4,FALSE)))</f>
        <v>0</v>
      </c>
      <c r="G54" s="106">
        <f>IF(ISERROR(VLOOKUP(C54,FSGT3_Inscr!$F$7:$L$103,5,FALSE))=TRUE,VLOOKUP(C54,FSGT4_Inscr!$F$7:$L$103,5,FALSE),(VLOOKUP(C54,FSGT3_Inscr!$F$7:$L$103,5,FALSE)))</f>
        <v>0</v>
      </c>
      <c r="H54" s="106">
        <f>IF(ISERROR(VLOOKUP(C54,FSGT3_Inscr!$F$7:$L$103,6,FALSE))=TRUE,VLOOKUP(C54,FSGT4_Inscr!$F$7:$L$103,6,FALSE),(VLOOKUP(C54,FSGT3_Inscr!$F$7:$L$103,6,FALSE)))</f>
        <v>0</v>
      </c>
      <c r="I54" s="196"/>
      <c r="J54" s="159">
        <f t="shared" si="6"/>
        <v>0</v>
      </c>
      <c r="K54" s="109">
        <f>SUM($J$8:J54)*J54</f>
        <v>0</v>
      </c>
      <c r="L54" s="160">
        <f t="shared" si="7"/>
        <v>0</v>
      </c>
      <c r="M54" s="201" t="str">
        <f t="shared" si="8"/>
        <v/>
      </c>
      <c r="N54" s="217" t="b">
        <f t="shared" si="0"/>
        <v>0</v>
      </c>
      <c r="O54" s="159">
        <f t="shared" si="9"/>
        <v>0</v>
      </c>
      <c r="P54" s="109">
        <f>SUM($O$8:O54)*O54</f>
        <v>0</v>
      </c>
      <c r="Q54" s="160">
        <f t="shared" si="10"/>
        <v>0</v>
      </c>
      <c r="R54" s="201" t="str">
        <f t="shared" si="11"/>
        <v/>
      </c>
      <c r="S54" s="217" t="b">
        <f t="shared" si="17"/>
        <v>0</v>
      </c>
      <c r="T54" s="110"/>
      <c r="U54" s="159">
        <f t="shared" si="12"/>
        <v>0</v>
      </c>
      <c r="V54" s="109">
        <f>SUM($U$8:U54)*U54</f>
        <v>0</v>
      </c>
      <c r="W54" s="160">
        <f t="shared" si="13"/>
        <v>0</v>
      </c>
      <c r="X54" s="201" t="str">
        <f t="shared" si="14"/>
        <v/>
      </c>
      <c r="Y54" s="217" t="str">
        <f t="shared" si="18"/>
        <v/>
      </c>
      <c r="AL54" s="182" t="str">
        <f t="shared" si="15"/>
        <v>0</v>
      </c>
      <c r="AM54" s="182">
        <f t="shared" si="16"/>
        <v>0</v>
      </c>
    </row>
    <row r="55" spans="1:39" x14ac:dyDescent="0.25">
      <c r="A55" s="106">
        <v>48</v>
      </c>
      <c r="B55" s="157">
        <f t="shared" si="5"/>
        <v>1</v>
      </c>
      <c r="C55" s="105"/>
      <c r="D55" s="106">
        <f>IF(ISERROR(VLOOKUP(C55,FSGT3_Inscr!$F$7:$L$103,2,FALSE))=TRUE,VLOOKUP(C55,FSGT4_Inscr!$F$7:$L$103,2,FALSE),(VLOOKUP(C55,FSGT3_Inscr!$F$7:$L$103,2,FALSE)))</f>
        <v>0</v>
      </c>
      <c r="E55" s="106">
        <f>IF(ISERROR(VLOOKUP(C55,FSGT3_Inscr!$F$7:$L$103,3,FALSE))=TRUE,VLOOKUP(C55,FSGT4_Inscr!$F$7:$L$103,3,FALSE),(VLOOKUP(C55,FSGT3_Inscr!$F$7:$L$103,3,FALSE)))</f>
        <v>0</v>
      </c>
      <c r="F55" s="106">
        <f>IF(ISERROR(VLOOKUP(C55,FSGT3_Inscr!$F$7:$L$103,4,FALSE))=TRUE,VLOOKUP(C55,FSGT4_Inscr!$F$7:$L$103,4,FALSE),(VLOOKUP(C55,FSGT3_Inscr!$F$7:$L$103,4,FALSE)))</f>
        <v>0</v>
      </c>
      <c r="G55" s="106">
        <f>IF(ISERROR(VLOOKUP(C55,FSGT3_Inscr!$F$7:$L$103,5,FALSE))=TRUE,VLOOKUP(C55,FSGT4_Inscr!$F$7:$L$103,5,FALSE),(VLOOKUP(C55,FSGT3_Inscr!$F$7:$L$103,5,FALSE)))</f>
        <v>0</v>
      </c>
      <c r="H55" s="106">
        <f>IF(ISERROR(VLOOKUP(C55,FSGT3_Inscr!$F$7:$L$103,6,FALSE))=TRUE,VLOOKUP(C55,FSGT4_Inscr!$F$7:$L$103,6,FALSE),(VLOOKUP(C55,FSGT3_Inscr!$F$7:$L$103,6,FALSE)))</f>
        <v>0</v>
      </c>
      <c r="I55" s="196"/>
      <c r="J55" s="159">
        <f t="shared" si="6"/>
        <v>0</v>
      </c>
      <c r="K55" s="109">
        <f>SUM($J$8:J55)*J55</f>
        <v>0</v>
      </c>
      <c r="L55" s="160">
        <f t="shared" si="7"/>
        <v>0</v>
      </c>
      <c r="M55" s="201" t="str">
        <f t="shared" si="8"/>
        <v/>
      </c>
      <c r="N55" s="217" t="b">
        <f t="shared" si="0"/>
        <v>0</v>
      </c>
      <c r="O55" s="159">
        <f t="shared" si="9"/>
        <v>0</v>
      </c>
      <c r="P55" s="109">
        <f>SUM($O$8:O55)*O55</f>
        <v>0</v>
      </c>
      <c r="Q55" s="160">
        <f t="shared" si="10"/>
        <v>0</v>
      </c>
      <c r="R55" s="201" t="str">
        <f t="shared" si="11"/>
        <v/>
      </c>
      <c r="S55" s="217" t="b">
        <f t="shared" si="17"/>
        <v>0</v>
      </c>
      <c r="T55" s="110"/>
      <c r="U55" s="159">
        <f t="shared" si="12"/>
        <v>0</v>
      </c>
      <c r="V55" s="109">
        <f>SUM($U$8:U55)*U55</f>
        <v>0</v>
      </c>
      <c r="W55" s="160">
        <f t="shared" si="13"/>
        <v>0</v>
      </c>
      <c r="X55" s="201" t="str">
        <f t="shared" si="14"/>
        <v/>
      </c>
      <c r="Y55" s="217" t="str">
        <f t="shared" si="18"/>
        <v/>
      </c>
      <c r="AL55" s="182" t="str">
        <f t="shared" si="15"/>
        <v>0</v>
      </c>
      <c r="AM55" s="182">
        <f t="shared" si="16"/>
        <v>0</v>
      </c>
    </row>
    <row r="56" spans="1:39" x14ac:dyDescent="0.25">
      <c r="A56" s="106">
        <v>49</v>
      </c>
      <c r="B56" s="157">
        <f t="shared" si="5"/>
        <v>1</v>
      </c>
      <c r="C56" s="105"/>
      <c r="D56" s="106">
        <f>IF(ISERROR(VLOOKUP(C56,FSGT3_Inscr!$F$7:$L$103,2,FALSE))=TRUE,VLOOKUP(C56,FSGT4_Inscr!$F$7:$L$103,2,FALSE),(VLOOKUP(C56,FSGT3_Inscr!$F$7:$L$103,2,FALSE)))</f>
        <v>0</v>
      </c>
      <c r="E56" s="106">
        <f>IF(ISERROR(VLOOKUP(C56,FSGT3_Inscr!$F$7:$L$103,3,FALSE))=TRUE,VLOOKUP(C56,FSGT4_Inscr!$F$7:$L$103,3,FALSE),(VLOOKUP(C56,FSGT3_Inscr!$F$7:$L$103,3,FALSE)))</f>
        <v>0</v>
      </c>
      <c r="F56" s="106">
        <f>IF(ISERROR(VLOOKUP(C56,FSGT3_Inscr!$F$7:$L$103,4,FALSE))=TRUE,VLOOKUP(C56,FSGT4_Inscr!$F$7:$L$103,4,FALSE),(VLOOKUP(C56,FSGT3_Inscr!$F$7:$L$103,4,FALSE)))</f>
        <v>0</v>
      </c>
      <c r="G56" s="106">
        <f>IF(ISERROR(VLOOKUP(C56,FSGT3_Inscr!$F$7:$L$103,5,FALSE))=TRUE,VLOOKUP(C56,FSGT4_Inscr!$F$7:$L$103,5,FALSE),(VLOOKUP(C56,FSGT3_Inscr!$F$7:$L$103,5,FALSE)))</f>
        <v>0</v>
      </c>
      <c r="H56" s="106">
        <f>IF(ISERROR(VLOOKUP(C56,FSGT3_Inscr!$F$7:$L$103,6,FALSE))=TRUE,VLOOKUP(C56,FSGT4_Inscr!$F$7:$L$103,6,FALSE),(VLOOKUP(C56,FSGT3_Inscr!$F$7:$L$103,6,FALSE)))</f>
        <v>0</v>
      </c>
      <c r="I56" s="196"/>
      <c r="J56" s="159">
        <f t="shared" si="6"/>
        <v>0</v>
      </c>
      <c r="K56" s="109">
        <f>SUM($J$8:J56)*J56</f>
        <v>0</v>
      </c>
      <c r="L56" s="160">
        <f t="shared" si="7"/>
        <v>0</v>
      </c>
      <c r="M56" s="201" t="str">
        <f t="shared" si="8"/>
        <v/>
      </c>
      <c r="N56" s="217" t="b">
        <f t="shared" si="0"/>
        <v>0</v>
      </c>
      <c r="O56" s="159">
        <f t="shared" si="9"/>
        <v>0</v>
      </c>
      <c r="P56" s="109">
        <f>SUM($O$8:O56)*O56</f>
        <v>0</v>
      </c>
      <c r="Q56" s="160">
        <f t="shared" si="10"/>
        <v>0</v>
      </c>
      <c r="R56" s="201" t="str">
        <f t="shared" si="11"/>
        <v/>
      </c>
      <c r="S56" s="217" t="b">
        <f t="shared" si="17"/>
        <v>0</v>
      </c>
      <c r="T56" s="110"/>
      <c r="U56" s="159">
        <f t="shared" si="12"/>
        <v>0</v>
      </c>
      <c r="V56" s="109">
        <f>SUM($U$8:U56)*U56</f>
        <v>0</v>
      </c>
      <c r="W56" s="160">
        <f t="shared" si="13"/>
        <v>0</v>
      </c>
      <c r="X56" s="201" t="str">
        <f t="shared" si="14"/>
        <v/>
      </c>
      <c r="Y56" s="217" t="str">
        <f t="shared" si="18"/>
        <v/>
      </c>
      <c r="AL56" s="182" t="str">
        <f t="shared" si="15"/>
        <v>0</v>
      </c>
      <c r="AM56" s="182">
        <f t="shared" si="16"/>
        <v>0</v>
      </c>
    </row>
    <row r="57" spans="1:39" x14ac:dyDescent="0.25">
      <c r="A57" s="106">
        <v>50</v>
      </c>
      <c r="B57" s="157">
        <f t="shared" si="5"/>
        <v>1</v>
      </c>
      <c r="C57" s="105"/>
      <c r="D57" s="106">
        <f>IF(ISERROR(VLOOKUP(C57,FSGT3_Inscr!$F$7:$L$103,2,FALSE))=TRUE,VLOOKUP(C57,FSGT4_Inscr!$F$7:$L$103,2,FALSE),(VLOOKUP(C57,FSGT3_Inscr!$F$7:$L$103,2,FALSE)))</f>
        <v>0</v>
      </c>
      <c r="E57" s="106">
        <f>IF(ISERROR(VLOOKUP(C57,FSGT3_Inscr!$F$7:$L$103,3,FALSE))=TRUE,VLOOKUP(C57,FSGT4_Inscr!$F$7:$L$103,3,FALSE),(VLOOKUP(C57,FSGT3_Inscr!$F$7:$L$103,3,FALSE)))</f>
        <v>0</v>
      </c>
      <c r="F57" s="106">
        <f>IF(ISERROR(VLOOKUP(C57,FSGT3_Inscr!$F$7:$L$103,4,FALSE))=TRUE,VLOOKUP(C57,FSGT4_Inscr!$F$7:$L$103,4,FALSE),(VLOOKUP(C57,FSGT3_Inscr!$F$7:$L$103,4,FALSE)))</f>
        <v>0</v>
      </c>
      <c r="G57" s="106">
        <f>IF(ISERROR(VLOOKUP(C57,FSGT3_Inscr!$F$7:$L$103,5,FALSE))=TRUE,VLOOKUP(C57,FSGT4_Inscr!$F$7:$L$103,5,FALSE),(VLOOKUP(C57,FSGT3_Inscr!$F$7:$L$103,5,FALSE)))</f>
        <v>0</v>
      </c>
      <c r="H57" s="106">
        <f>IF(ISERROR(VLOOKUP(C57,FSGT3_Inscr!$F$7:$L$103,6,FALSE))=TRUE,VLOOKUP(C57,FSGT4_Inscr!$F$7:$L$103,6,FALSE),(VLOOKUP(C57,FSGT3_Inscr!$F$7:$L$103,6,FALSE)))</f>
        <v>0</v>
      </c>
      <c r="I57" s="196"/>
      <c r="J57" s="159">
        <f t="shared" ref="J57:J107" si="19">IF(H57=3,1,0)*B57</f>
        <v>0</v>
      </c>
      <c r="K57" s="109">
        <f>SUM($J$8:J57)*J57</f>
        <v>0</v>
      </c>
      <c r="L57" s="160">
        <f t="shared" ref="L57:L107" si="20">(100-(K57*4)+4)*J57</f>
        <v>0</v>
      </c>
      <c r="M57" s="201" t="str">
        <f t="shared" ref="M57:M107" si="21">IF(L57&gt;0,L57,"")</f>
        <v/>
      </c>
      <c r="N57" s="217" t="b">
        <f t="shared" si="0"/>
        <v>0</v>
      </c>
      <c r="O57" s="159">
        <f t="shared" ref="O57:O107" si="22">IF(H57=4,1,0)*B57</f>
        <v>0</v>
      </c>
      <c r="P57" s="109">
        <f>SUM($O$8:O57)*O57</f>
        <v>0</v>
      </c>
      <c r="Q57" s="160">
        <f t="shared" ref="Q57:Q107" si="23">(100-(P57*4)+4)*O57</f>
        <v>0</v>
      </c>
      <c r="R57" s="201" t="str">
        <f t="shared" ref="R57:R107" si="24">IF(Q57&gt;0,Q57,"")</f>
        <v/>
      </c>
      <c r="S57" s="217" t="b">
        <f t="shared" ref="S57:S107" si="25">IF(AND(H57=4),IF(A57="NC",$R$2,R57))</f>
        <v>0</v>
      </c>
      <c r="T57" s="110"/>
      <c r="U57" s="159">
        <f t="shared" ref="U57:U107" si="26">IF(OR((H57=3),(H57=4)),1,0)*B57</f>
        <v>0</v>
      </c>
      <c r="V57" s="109">
        <f>SUM($U$8:U57)*U57</f>
        <v>0</v>
      </c>
      <c r="W57" s="160">
        <f t="shared" ref="W57:W107" si="27">(100-(V57*4)+4)*U57</f>
        <v>0</v>
      </c>
      <c r="X57" s="201" t="str">
        <f t="shared" ref="X57:X107" si="28">IF(W57&gt;0,W57,"")</f>
        <v/>
      </c>
      <c r="Y57" s="217" t="str">
        <f t="shared" ref="Y57:Y107" si="29">IF(A57="NC",$X$2,X57)</f>
        <v/>
      </c>
      <c r="AL57" s="182" t="str">
        <f t="shared" si="15"/>
        <v>0</v>
      </c>
      <c r="AM57" s="182">
        <f t="shared" si="16"/>
        <v>0</v>
      </c>
    </row>
    <row r="58" spans="1:39" x14ac:dyDescent="0.25">
      <c r="A58" s="106">
        <v>51</v>
      </c>
      <c r="B58" s="157">
        <f t="shared" si="5"/>
        <v>1</v>
      </c>
      <c r="C58" s="105"/>
      <c r="D58" s="106">
        <f>IF(ISERROR(VLOOKUP(C58,FSGT3_Inscr!$F$7:$L$103,2,FALSE))=TRUE,VLOOKUP(C58,FSGT4_Inscr!$F$7:$L$103,2,FALSE),(VLOOKUP(C58,FSGT3_Inscr!$F$7:$L$103,2,FALSE)))</f>
        <v>0</v>
      </c>
      <c r="E58" s="106">
        <f>IF(ISERROR(VLOOKUP(C58,FSGT3_Inscr!$F$7:$L$103,3,FALSE))=TRUE,VLOOKUP(C58,FSGT4_Inscr!$F$7:$L$103,3,FALSE),(VLOOKUP(C58,FSGT3_Inscr!$F$7:$L$103,3,FALSE)))</f>
        <v>0</v>
      </c>
      <c r="F58" s="106">
        <f>IF(ISERROR(VLOOKUP(C58,FSGT3_Inscr!$F$7:$L$103,4,FALSE))=TRUE,VLOOKUP(C58,FSGT4_Inscr!$F$7:$L$103,4,FALSE),(VLOOKUP(C58,FSGT3_Inscr!$F$7:$L$103,4,FALSE)))</f>
        <v>0</v>
      </c>
      <c r="G58" s="106">
        <f>IF(ISERROR(VLOOKUP(C58,FSGT3_Inscr!$F$7:$L$103,5,FALSE))=TRUE,VLOOKUP(C58,FSGT4_Inscr!$F$7:$L$103,5,FALSE),(VLOOKUP(C58,FSGT3_Inscr!$F$7:$L$103,5,FALSE)))</f>
        <v>0</v>
      </c>
      <c r="H58" s="106">
        <f>IF(ISERROR(VLOOKUP(C58,FSGT3_Inscr!$F$7:$L$103,6,FALSE))=TRUE,VLOOKUP(C58,FSGT4_Inscr!$F$7:$L$103,6,FALSE),(VLOOKUP(C58,FSGT3_Inscr!$F$7:$L$103,6,FALSE)))</f>
        <v>0</v>
      </c>
      <c r="I58" s="196"/>
      <c r="J58" s="159">
        <f t="shared" si="19"/>
        <v>0</v>
      </c>
      <c r="K58" s="109">
        <f>SUM($J$8:J58)*J58</f>
        <v>0</v>
      </c>
      <c r="L58" s="160">
        <f t="shared" si="20"/>
        <v>0</v>
      </c>
      <c r="M58" s="201" t="str">
        <f t="shared" si="21"/>
        <v/>
      </c>
      <c r="N58" s="217" t="b">
        <f t="shared" si="0"/>
        <v>0</v>
      </c>
      <c r="O58" s="159">
        <f t="shared" si="22"/>
        <v>0</v>
      </c>
      <c r="P58" s="109">
        <f>SUM($O$8:O58)*O58</f>
        <v>0</v>
      </c>
      <c r="Q58" s="160">
        <f t="shared" si="23"/>
        <v>0</v>
      </c>
      <c r="R58" s="201" t="str">
        <f t="shared" si="24"/>
        <v/>
      </c>
      <c r="S58" s="217" t="b">
        <f t="shared" si="25"/>
        <v>0</v>
      </c>
      <c r="T58" s="110"/>
      <c r="U58" s="159">
        <f t="shared" si="26"/>
        <v>0</v>
      </c>
      <c r="V58" s="109">
        <f>SUM($U$8:U58)*U58</f>
        <v>0</v>
      </c>
      <c r="W58" s="160">
        <f t="shared" si="27"/>
        <v>0</v>
      </c>
      <c r="X58" s="201" t="str">
        <f t="shared" si="28"/>
        <v/>
      </c>
      <c r="Y58" s="217" t="str">
        <f t="shared" si="29"/>
        <v/>
      </c>
      <c r="AL58" s="182" t="str">
        <f t="shared" si="15"/>
        <v>0</v>
      </c>
      <c r="AM58" s="182">
        <f t="shared" si="16"/>
        <v>0</v>
      </c>
    </row>
    <row r="59" spans="1:39" x14ac:dyDescent="0.25">
      <c r="A59" s="106">
        <v>52</v>
      </c>
      <c r="B59" s="157">
        <f t="shared" si="5"/>
        <v>1</v>
      </c>
      <c r="C59" s="105"/>
      <c r="D59" s="106">
        <f>IF(ISERROR(VLOOKUP(C59,FSGT3_Inscr!$F$7:$L$103,2,FALSE))=TRUE,VLOOKUP(C59,FSGT4_Inscr!$F$7:$L$103,2,FALSE),(VLOOKUP(C59,FSGT3_Inscr!$F$7:$L$103,2,FALSE)))</f>
        <v>0</v>
      </c>
      <c r="E59" s="106">
        <f>IF(ISERROR(VLOOKUP(C59,FSGT3_Inscr!$F$7:$L$103,3,FALSE))=TRUE,VLOOKUP(C59,FSGT4_Inscr!$F$7:$L$103,3,FALSE),(VLOOKUP(C59,FSGT3_Inscr!$F$7:$L$103,3,FALSE)))</f>
        <v>0</v>
      </c>
      <c r="F59" s="106">
        <f>IF(ISERROR(VLOOKUP(C59,FSGT3_Inscr!$F$7:$L$103,4,FALSE))=TRUE,VLOOKUP(C59,FSGT4_Inscr!$F$7:$L$103,4,FALSE),(VLOOKUP(C59,FSGT3_Inscr!$F$7:$L$103,4,FALSE)))</f>
        <v>0</v>
      </c>
      <c r="G59" s="106">
        <f>IF(ISERROR(VLOOKUP(C59,FSGT3_Inscr!$F$7:$L$103,5,FALSE))=TRUE,VLOOKUP(C59,FSGT4_Inscr!$F$7:$L$103,5,FALSE),(VLOOKUP(C59,FSGT3_Inscr!$F$7:$L$103,5,FALSE)))</f>
        <v>0</v>
      </c>
      <c r="H59" s="106">
        <f>IF(ISERROR(VLOOKUP(C59,FSGT3_Inscr!$F$7:$L$103,6,FALSE))=TRUE,VLOOKUP(C59,FSGT4_Inscr!$F$7:$L$103,6,FALSE),(VLOOKUP(C59,FSGT3_Inscr!$F$7:$L$103,6,FALSE)))</f>
        <v>0</v>
      </c>
      <c r="I59" s="196"/>
      <c r="J59" s="159">
        <f t="shared" si="19"/>
        <v>0</v>
      </c>
      <c r="K59" s="109">
        <f>SUM($J$8:J59)*J59</f>
        <v>0</v>
      </c>
      <c r="L59" s="160">
        <f t="shared" si="20"/>
        <v>0</v>
      </c>
      <c r="M59" s="201" t="str">
        <f t="shared" si="21"/>
        <v/>
      </c>
      <c r="N59" s="217" t="b">
        <f t="shared" si="0"/>
        <v>0</v>
      </c>
      <c r="O59" s="159">
        <f t="shared" si="22"/>
        <v>0</v>
      </c>
      <c r="P59" s="109">
        <f>SUM($O$8:O59)*O59</f>
        <v>0</v>
      </c>
      <c r="Q59" s="160">
        <f t="shared" si="23"/>
        <v>0</v>
      </c>
      <c r="R59" s="201" t="str">
        <f t="shared" si="24"/>
        <v/>
      </c>
      <c r="S59" s="217" t="b">
        <f t="shared" si="25"/>
        <v>0</v>
      </c>
      <c r="T59" s="110"/>
      <c r="U59" s="159">
        <f t="shared" si="26"/>
        <v>0</v>
      </c>
      <c r="V59" s="109">
        <f>SUM($U$8:U59)*U59</f>
        <v>0</v>
      </c>
      <c r="W59" s="160">
        <f t="shared" si="27"/>
        <v>0</v>
      </c>
      <c r="X59" s="201" t="str">
        <f t="shared" si="28"/>
        <v/>
      </c>
      <c r="Y59" s="217" t="str">
        <f t="shared" si="29"/>
        <v/>
      </c>
      <c r="AL59" s="182" t="str">
        <f t="shared" si="15"/>
        <v>0</v>
      </c>
      <c r="AM59" s="182">
        <f t="shared" si="16"/>
        <v>0</v>
      </c>
    </row>
    <row r="60" spans="1:39" x14ac:dyDescent="0.25">
      <c r="A60" s="106">
        <v>53</v>
      </c>
      <c r="B60" s="157">
        <f t="shared" si="5"/>
        <v>1</v>
      </c>
      <c r="C60" s="105"/>
      <c r="D60" s="106">
        <f>IF(ISERROR(VLOOKUP(C60,FSGT3_Inscr!$F$7:$L$103,2,FALSE))=TRUE,VLOOKUP(C60,FSGT4_Inscr!$F$7:$L$103,2,FALSE),(VLOOKUP(C60,FSGT3_Inscr!$F$7:$L$103,2,FALSE)))</f>
        <v>0</v>
      </c>
      <c r="E60" s="106">
        <f>IF(ISERROR(VLOOKUP(C60,FSGT3_Inscr!$F$7:$L$103,3,FALSE))=TRUE,VLOOKUP(C60,FSGT4_Inscr!$F$7:$L$103,3,FALSE),(VLOOKUP(C60,FSGT3_Inscr!$F$7:$L$103,3,FALSE)))</f>
        <v>0</v>
      </c>
      <c r="F60" s="106">
        <f>IF(ISERROR(VLOOKUP(C60,FSGT3_Inscr!$F$7:$L$103,4,FALSE))=TRUE,VLOOKUP(C60,FSGT4_Inscr!$F$7:$L$103,4,FALSE),(VLOOKUP(C60,FSGT3_Inscr!$F$7:$L$103,4,FALSE)))</f>
        <v>0</v>
      </c>
      <c r="G60" s="106">
        <f>IF(ISERROR(VLOOKUP(C60,FSGT3_Inscr!$F$7:$L$103,5,FALSE))=TRUE,VLOOKUP(C60,FSGT4_Inscr!$F$7:$L$103,5,FALSE),(VLOOKUP(C60,FSGT3_Inscr!$F$7:$L$103,5,FALSE)))</f>
        <v>0</v>
      </c>
      <c r="H60" s="106">
        <f>IF(ISERROR(VLOOKUP(C60,FSGT3_Inscr!$F$7:$L$103,6,FALSE))=TRUE,VLOOKUP(C60,FSGT4_Inscr!$F$7:$L$103,6,FALSE),(VLOOKUP(C60,FSGT3_Inscr!$F$7:$L$103,6,FALSE)))</f>
        <v>0</v>
      </c>
      <c r="I60" s="196"/>
      <c r="J60" s="159">
        <f t="shared" si="19"/>
        <v>0</v>
      </c>
      <c r="K60" s="109">
        <f>SUM($J$8:J60)*J60</f>
        <v>0</v>
      </c>
      <c r="L60" s="160">
        <f t="shared" si="20"/>
        <v>0</v>
      </c>
      <c r="M60" s="201" t="str">
        <f t="shared" si="21"/>
        <v/>
      </c>
      <c r="N60" s="217" t="b">
        <f t="shared" si="0"/>
        <v>0</v>
      </c>
      <c r="O60" s="159">
        <f t="shared" si="22"/>
        <v>0</v>
      </c>
      <c r="P60" s="109">
        <f>SUM($O$8:O60)*O60</f>
        <v>0</v>
      </c>
      <c r="Q60" s="160">
        <f t="shared" si="23"/>
        <v>0</v>
      </c>
      <c r="R60" s="201" t="str">
        <f t="shared" si="24"/>
        <v/>
      </c>
      <c r="S60" s="217" t="b">
        <f t="shared" si="25"/>
        <v>0</v>
      </c>
      <c r="T60" s="110"/>
      <c r="U60" s="159">
        <f t="shared" si="26"/>
        <v>0</v>
      </c>
      <c r="V60" s="109">
        <f>SUM($U$8:U60)*U60</f>
        <v>0</v>
      </c>
      <c r="W60" s="160">
        <f t="shared" si="27"/>
        <v>0</v>
      </c>
      <c r="X60" s="201" t="str">
        <f t="shared" si="28"/>
        <v/>
      </c>
      <c r="Y60" s="217" t="str">
        <f t="shared" si="29"/>
        <v/>
      </c>
      <c r="AL60" s="182" t="str">
        <f t="shared" si="15"/>
        <v>0</v>
      </c>
      <c r="AM60" s="182">
        <f t="shared" si="16"/>
        <v>0</v>
      </c>
    </row>
    <row r="61" spans="1:39" x14ac:dyDescent="0.25">
      <c r="A61" s="106">
        <v>54</v>
      </c>
      <c r="B61" s="157">
        <f t="shared" si="5"/>
        <v>1</v>
      </c>
      <c r="C61" s="105"/>
      <c r="D61" s="106">
        <f>IF(ISERROR(VLOOKUP(C61,FSGT3_Inscr!$F$7:$L$103,2,FALSE))=TRUE,VLOOKUP(C61,FSGT4_Inscr!$F$7:$L$103,2,FALSE),(VLOOKUP(C61,FSGT3_Inscr!$F$7:$L$103,2,FALSE)))</f>
        <v>0</v>
      </c>
      <c r="E61" s="106">
        <f>IF(ISERROR(VLOOKUP(C61,FSGT3_Inscr!$F$7:$L$103,3,FALSE))=TRUE,VLOOKUP(C61,FSGT4_Inscr!$F$7:$L$103,3,FALSE),(VLOOKUP(C61,FSGT3_Inscr!$F$7:$L$103,3,FALSE)))</f>
        <v>0</v>
      </c>
      <c r="F61" s="106">
        <f>IF(ISERROR(VLOOKUP(C61,FSGT3_Inscr!$F$7:$L$103,4,FALSE))=TRUE,VLOOKUP(C61,FSGT4_Inscr!$F$7:$L$103,4,FALSE),(VLOOKUP(C61,FSGT3_Inscr!$F$7:$L$103,4,FALSE)))</f>
        <v>0</v>
      </c>
      <c r="G61" s="106">
        <f>IF(ISERROR(VLOOKUP(C61,FSGT3_Inscr!$F$7:$L$103,5,FALSE))=TRUE,VLOOKUP(C61,FSGT4_Inscr!$F$7:$L$103,5,FALSE),(VLOOKUP(C61,FSGT3_Inscr!$F$7:$L$103,5,FALSE)))</f>
        <v>0</v>
      </c>
      <c r="H61" s="106">
        <f>IF(ISERROR(VLOOKUP(C61,FSGT3_Inscr!$F$7:$L$103,6,FALSE))=TRUE,VLOOKUP(C61,FSGT4_Inscr!$F$7:$L$103,6,FALSE),(VLOOKUP(C61,FSGT3_Inscr!$F$7:$L$103,6,FALSE)))</f>
        <v>0</v>
      </c>
      <c r="I61" s="196"/>
      <c r="J61" s="159">
        <f t="shared" si="19"/>
        <v>0</v>
      </c>
      <c r="K61" s="109">
        <f>SUM($J$8:J61)*J61</f>
        <v>0</v>
      </c>
      <c r="L61" s="160">
        <f t="shared" si="20"/>
        <v>0</v>
      </c>
      <c r="M61" s="201" t="str">
        <f t="shared" si="21"/>
        <v/>
      </c>
      <c r="N61" s="217" t="b">
        <f t="shared" si="0"/>
        <v>0</v>
      </c>
      <c r="O61" s="159">
        <f t="shared" si="22"/>
        <v>0</v>
      </c>
      <c r="P61" s="109">
        <f>SUM($O$8:O61)*O61</f>
        <v>0</v>
      </c>
      <c r="Q61" s="160">
        <f t="shared" si="23"/>
        <v>0</v>
      </c>
      <c r="R61" s="201" t="str">
        <f t="shared" si="24"/>
        <v/>
      </c>
      <c r="S61" s="217" t="b">
        <f t="shared" si="25"/>
        <v>0</v>
      </c>
      <c r="T61" s="110"/>
      <c r="U61" s="159">
        <f t="shared" si="26"/>
        <v>0</v>
      </c>
      <c r="V61" s="109">
        <f>SUM($U$8:U61)*U61</f>
        <v>0</v>
      </c>
      <c r="W61" s="160">
        <f t="shared" si="27"/>
        <v>0</v>
      </c>
      <c r="X61" s="201" t="str">
        <f t="shared" si="28"/>
        <v/>
      </c>
      <c r="Y61" s="217" t="str">
        <f t="shared" si="29"/>
        <v/>
      </c>
      <c r="AL61" s="182" t="str">
        <f t="shared" si="15"/>
        <v>0</v>
      </c>
      <c r="AM61" s="182">
        <f t="shared" si="16"/>
        <v>0</v>
      </c>
    </row>
    <row r="62" spans="1:39" x14ac:dyDescent="0.25">
      <c r="A62" s="106">
        <v>55</v>
      </c>
      <c r="B62" s="157">
        <f t="shared" si="5"/>
        <v>1</v>
      </c>
      <c r="C62" s="105"/>
      <c r="D62" s="106">
        <f>IF(ISERROR(VLOOKUP(C62,FSGT3_Inscr!$F$7:$L$103,2,FALSE))=TRUE,VLOOKUP(C62,FSGT4_Inscr!$F$7:$L$103,2,FALSE),(VLOOKUP(C62,FSGT3_Inscr!$F$7:$L$103,2,FALSE)))</f>
        <v>0</v>
      </c>
      <c r="E62" s="106">
        <f>IF(ISERROR(VLOOKUP(C62,FSGT3_Inscr!$F$7:$L$103,3,FALSE))=TRUE,VLOOKUP(C62,FSGT4_Inscr!$F$7:$L$103,3,FALSE),(VLOOKUP(C62,FSGT3_Inscr!$F$7:$L$103,3,FALSE)))</f>
        <v>0</v>
      </c>
      <c r="F62" s="106">
        <f>IF(ISERROR(VLOOKUP(C62,FSGT3_Inscr!$F$7:$L$103,4,FALSE))=TRUE,VLOOKUP(C62,FSGT4_Inscr!$F$7:$L$103,4,FALSE),(VLOOKUP(C62,FSGT3_Inscr!$F$7:$L$103,4,FALSE)))</f>
        <v>0</v>
      </c>
      <c r="G62" s="106">
        <f>IF(ISERROR(VLOOKUP(C62,FSGT3_Inscr!$F$7:$L$103,5,FALSE))=TRUE,VLOOKUP(C62,FSGT4_Inscr!$F$7:$L$103,5,FALSE),(VLOOKUP(C62,FSGT3_Inscr!$F$7:$L$103,5,FALSE)))</f>
        <v>0</v>
      </c>
      <c r="H62" s="106">
        <f>IF(ISERROR(VLOOKUP(C62,FSGT3_Inscr!$F$7:$L$103,6,FALSE))=TRUE,VLOOKUP(C62,FSGT4_Inscr!$F$7:$L$103,6,FALSE),(VLOOKUP(C62,FSGT3_Inscr!$F$7:$L$103,6,FALSE)))</f>
        <v>0</v>
      </c>
      <c r="I62" s="196"/>
      <c r="J62" s="159">
        <f t="shared" si="19"/>
        <v>0</v>
      </c>
      <c r="K62" s="109">
        <f>SUM($J$8:J62)*J62</f>
        <v>0</v>
      </c>
      <c r="L62" s="160">
        <f t="shared" si="20"/>
        <v>0</v>
      </c>
      <c r="M62" s="201" t="str">
        <f t="shared" si="21"/>
        <v/>
      </c>
      <c r="N62" s="217" t="b">
        <f t="shared" si="0"/>
        <v>0</v>
      </c>
      <c r="O62" s="159">
        <f t="shared" si="22"/>
        <v>0</v>
      </c>
      <c r="P62" s="109">
        <f>SUM($O$8:O62)*O62</f>
        <v>0</v>
      </c>
      <c r="Q62" s="160">
        <f t="shared" si="23"/>
        <v>0</v>
      </c>
      <c r="R62" s="201" t="str">
        <f t="shared" si="24"/>
        <v/>
      </c>
      <c r="S62" s="217" t="b">
        <f t="shared" si="25"/>
        <v>0</v>
      </c>
      <c r="T62" s="110"/>
      <c r="U62" s="159">
        <f t="shared" si="26"/>
        <v>0</v>
      </c>
      <c r="V62" s="109">
        <f>SUM($U$8:U62)*U62</f>
        <v>0</v>
      </c>
      <c r="W62" s="160">
        <f t="shared" si="27"/>
        <v>0</v>
      </c>
      <c r="X62" s="201" t="str">
        <f t="shared" si="28"/>
        <v/>
      </c>
      <c r="Y62" s="217" t="str">
        <f t="shared" si="29"/>
        <v/>
      </c>
      <c r="AL62" s="182" t="str">
        <f t="shared" si="15"/>
        <v>0</v>
      </c>
      <c r="AM62" s="182">
        <f t="shared" si="16"/>
        <v>0</v>
      </c>
    </row>
    <row r="63" spans="1:39" x14ac:dyDescent="0.25">
      <c r="A63" s="106">
        <v>56</v>
      </c>
      <c r="B63" s="157">
        <f t="shared" si="5"/>
        <v>1</v>
      </c>
      <c r="C63" s="105"/>
      <c r="D63" s="106">
        <f>IF(ISERROR(VLOOKUP(C63,FSGT3_Inscr!$F$7:$L$103,2,FALSE))=TRUE,VLOOKUP(C63,FSGT4_Inscr!$F$7:$L$103,2,FALSE),(VLOOKUP(C63,FSGT3_Inscr!$F$7:$L$103,2,FALSE)))</f>
        <v>0</v>
      </c>
      <c r="E63" s="106">
        <f>IF(ISERROR(VLOOKUP(C63,FSGT3_Inscr!$F$7:$L$103,3,FALSE))=TRUE,VLOOKUP(C63,FSGT4_Inscr!$F$7:$L$103,3,FALSE),(VLOOKUP(C63,FSGT3_Inscr!$F$7:$L$103,3,FALSE)))</f>
        <v>0</v>
      </c>
      <c r="F63" s="106">
        <f>IF(ISERROR(VLOOKUP(C63,FSGT3_Inscr!$F$7:$L$103,4,FALSE))=TRUE,VLOOKUP(C63,FSGT4_Inscr!$F$7:$L$103,4,FALSE),(VLOOKUP(C63,FSGT3_Inscr!$F$7:$L$103,4,FALSE)))</f>
        <v>0</v>
      </c>
      <c r="G63" s="106">
        <f>IF(ISERROR(VLOOKUP(C63,FSGT3_Inscr!$F$7:$L$103,5,FALSE))=TRUE,VLOOKUP(C63,FSGT4_Inscr!$F$7:$L$103,5,FALSE),(VLOOKUP(C63,FSGT3_Inscr!$F$7:$L$103,5,FALSE)))</f>
        <v>0</v>
      </c>
      <c r="H63" s="106">
        <f>IF(ISERROR(VLOOKUP(C63,FSGT3_Inscr!$F$7:$L$103,6,FALSE))=TRUE,VLOOKUP(C63,FSGT4_Inscr!$F$7:$L$103,6,FALSE),(VLOOKUP(C63,FSGT3_Inscr!$F$7:$L$103,6,FALSE)))</f>
        <v>0</v>
      </c>
      <c r="I63" s="196"/>
      <c r="J63" s="159">
        <f t="shared" si="19"/>
        <v>0</v>
      </c>
      <c r="K63" s="109">
        <f>SUM($J$8:J63)*J63</f>
        <v>0</v>
      </c>
      <c r="L63" s="160">
        <f t="shared" si="20"/>
        <v>0</v>
      </c>
      <c r="M63" s="201" t="str">
        <f t="shared" si="21"/>
        <v/>
      </c>
      <c r="N63" s="217" t="b">
        <f t="shared" si="0"/>
        <v>0</v>
      </c>
      <c r="O63" s="159">
        <f t="shared" si="22"/>
        <v>0</v>
      </c>
      <c r="P63" s="109">
        <f>SUM($O$8:O63)*O63</f>
        <v>0</v>
      </c>
      <c r="Q63" s="160">
        <f t="shared" si="23"/>
        <v>0</v>
      </c>
      <c r="R63" s="201" t="str">
        <f t="shared" si="24"/>
        <v/>
      </c>
      <c r="S63" s="217" t="b">
        <f t="shared" si="25"/>
        <v>0</v>
      </c>
      <c r="T63" s="110"/>
      <c r="U63" s="159">
        <f t="shared" si="26"/>
        <v>0</v>
      </c>
      <c r="V63" s="109">
        <f>SUM($U$8:U63)*U63</f>
        <v>0</v>
      </c>
      <c r="W63" s="160">
        <f t="shared" si="27"/>
        <v>0</v>
      </c>
      <c r="X63" s="201" t="str">
        <f t="shared" si="28"/>
        <v/>
      </c>
      <c r="Y63" s="217" t="str">
        <f t="shared" si="29"/>
        <v/>
      </c>
      <c r="AL63" s="182" t="str">
        <f t="shared" si="15"/>
        <v>0</v>
      </c>
      <c r="AM63" s="182">
        <f t="shared" si="16"/>
        <v>0</v>
      </c>
    </row>
    <row r="64" spans="1:39" x14ac:dyDescent="0.25">
      <c r="A64" s="106">
        <v>57</v>
      </c>
      <c r="B64" s="157">
        <f t="shared" si="5"/>
        <v>1</v>
      </c>
      <c r="C64" s="105"/>
      <c r="D64" s="106">
        <f>IF(ISERROR(VLOOKUP(C64,FSGT3_Inscr!$F$7:$L$103,2,FALSE))=TRUE,VLOOKUP(C64,FSGT4_Inscr!$F$7:$L$103,2,FALSE),(VLOOKUP(C64,FSGT3_Inscr!$F$7:$L$103,2,FALSE)))</f>
        <v>0</v>
      </c>
      <c r="E64" s="106">
        <f>IF(ISERROR(VLOOKUP(C64,FSGT3_Inscr!$F$7:$L$103,3,FALSE))=TRUE,VLOOKUP(C64,FSGT4_Inscr!$F$7:$L$103,3,FALSE),(VLOOKUP(C64,FSGT3_Inscr!$F$7:$L$103,3,FALSE)))</f>
        <v>0</v>
      </c>
      <c r="F64" s="106">
        <f>IF(ISERROR(VLOOKUP(C64,FSGT3_Inscr!$F$7:$L$103,4,FALSE))=TRUE,VLOOKUP(C64,FSGT4_Inscr!$F$7:$L$103,4,FALSE),(VLOOKUP(C64,FSGT3_Inscr!$F$7:$L$103,4,FALSE)))</f>
        <v>0</v>
      </c>
      <c r="G64" s="106">
        <f>IF(ISERROR(VLOOKUP(C64,FSGT3_Inscr!$F$7:$L$103,5,FALSE))=TRUE,VLOOKUP(C64,FSGT4_Inscr!$F$7:$L$103,5,FALSE),(VLOOKUP(C64,FSGT3_Inscr!$F$7:$L$103,5,FALSE)))</f>
        <v>0</v>
      </c>
      <c r="H64" s="106">
        <f>IF(ISERROR(VLOOKUP(C64,FSGT3_Inscr!$F$7:$L$103,6,FALSE))=TRUE,VLOOKUP(C64,FSGT4_Inscr!$F$7:$L$103,6,FALSE),(VLOOKUP(C64,FSGT3_Inscr!$F$7:$L$103,6,FALSE)))</f>
        <v>0</v>
      </c>
      <c r="I64" s="196"/>
      <c r="J64" s="159">
        <f t="shared" si="19"/>
        <v>0</v>
      </c>
      <c r="K64" s="109">
        <f>SUM($J$8:J64)*J64</f>
        <v>0</v>
      </c>
      <c r="L64" s="160">
        <f t="shared" si="20"/>
        <v>0</v>
      </c>
      <c r="M64" s="201" t="str">
        <f t="shared" si="21"/>
        <v/>
      </c>
      <c r="N64" s="217" t="b">
        <f t="shared" si="0"/>
        <v>0</v>
      </c>
      <c r="O64" s="159">
        <f t="shared" si="22"/>
        <v>0</v>
      </c>
      <c r="P64" s="109">
        <f>SUM($O$8:O64)*O64</f>
        <v>0</v>
      </c>
      <c r="Q64" s="160">
        <f t="shared" si="23"/>
        <v>0</v>
      </c>
      <c r="R64" s="201" t="str">
        <f t="shared" si="24"/>
        <v/>
      </c>
      <c r="S64" s="217" t="b">
        <f t="shared" si="25"/>
        <v>0</v>
      </c>
      <c r="T64" s="110"/>
      <c r="U64" s="159">
        <f t="shared" si="26"/>
        <v>0</v>
      </c>
      <c r="V64" s="109">
        <f>SUM($U$8:U64)*U64</f>
        <v>0</v>
      </c>
      <c r="W64" s="160">
        <f t="shared" si="27"/>
        <v>0</v>
      </c>
      <c r="X64" s="201" t="str">
        <f t="shared" si="28"/>
        <v/>
      </c>
      <c r="Y64" s="217" t="str">
        <f t="shared" si="29"/>
        <v/>
      </c>
      <c r="AL64" s="182" t="str">
        <f t="shared" si="15"/>
        <v>0</v>
      </c>
      <c r="AM64" s="182">
        <f t="shared" si="16"/>
        <v>0</v>
      </c>
    </row>
    <row r="65" spans="1:39" x14ac:dyDescent="0.25">
      <c r="A65" s="106">
        <v>58</v>
      </c>
      <c r="B65" s="157">
        <f t="shared" si="5"/>
        <v>1</v>
      </c>
      <c r="C65" s="105"/>
      <c r="D65" s="106">
        <f>IF(ISERROR(VLOOKUP(C65,FSGT3_Inscr!$F$7:$L$103,2,FALSE))=TRUE,VLOOKUP(C65,FSGT4_Inscr!$F$7:$L$103,2,FALSE),(VLOOKUP(C65,FSGT3_Inscr!$F$7:$L$103,2,FALSE)))</f>
        <v>0</v>
      </c>
      <c r="E65" s="106">
        <f>IF(ISERROR(VLOOKUP(C65,FSGT3_Inscr!$F$7:$L$103,3,FALSE))=TRUE,VLOOKUP(C65,FSGT4_Inscr!$F$7:$L$103,3,FALSE),(VLOOKUP(C65,FSGT3_Inscr!$F$7:$L$103,3,FALSE)))</f>
        <v>0</v>
      </c>
      <c r="F65" s="106">
        <f>IF(ISERROR(VLOOKUP(C65,FSGT3_Inscr!$F$7:$L$103,4,FALSE))=TRUE,VLOOKUP(C65,FSGT4_Inscr!$F$7:$L$103,4,FALSE),(VLOOKUP(C65,FSGT3_Inscr!$F$7:$L$103,4,FALSE)))</f>
        <v>0</v>
      </c>
      <c r="G65" s="106">
        <f>IF(ISERROR(VLOOKUP(C65,FSGT3_Inscr!$F$7:$L$103,5,FALSE))=TRUE,VLOOKUP(C65,FSGT4_Inscr!$F$7:$L$103,5,FALSE),(VLOOKUP(C65,FSGT3_Inscr!$F$7:$L$103,5,FALSE)))</f>
        <v>0</v>
      </c>
      <c r="H65" s="106">
        <f>IF(ISERROR(VLOOKUP(C65,FSGT3_Inscr!$F$7:$L$103,6,FALSE))=TRUE,VLOOKUP(C65,FSGT4_Inscr!$F$7:$L$103,6,FALSE),(VLOOKUP(C65,FSGT3_Inscr!$F$7:$L$103,6,FALSE)))</f>
        <v>0</v>
      </c>
      <c r="I65" s="196"/>
      <c r="J65" s="159">
        <f t="shared" si="19"/>
        <v>0</v>
      </c>
      <c r="K65" s="109">
        <f>SUM($J$8:J65)*J65</f>
        <v>0</v>
      </c>
      <c r="L65" s="160">
        <f t="shared" si="20"/>
        <v>0</v>
      </c>
      <c r="M65" s="201" t="str">
        <f t="shared" si="21"/>
        <v/>
      </c>
      <c r="N65" s="217" t="b">
        <f t="shared" si="0"/>
        <v>0</v>
      </c>
      <c r="O65" s="159">
        <f t="shared" si="22"/>
        <v>0</v>
      </c>
      <c r="P65" s="109">
        <f>SUM($O$8:O65)*O65</f>
        <v>0</v>
      </c>
      <c r="Q65" s="160">
        <f t="shared" si="23"/>
        <v>0</v>
      </c>
      <c r="R65" s="201" t="str">
        <f t="shared" si="24"/>
        <v/>
      </c>
      <c r="S65" s="217" t="b">
        <f t="shared" si="25"/>
        <v>0</v>
      </c>
      <c r="T65" s="110"/>
      <c r="U65" s="159">
        <f t="shared" si="26"/>
        <v>0</v>
      </c>
      <c r="V65" s="109">
        <f>SUM($U$8:U65)*U65</f>
        <v>0</v>
      </c>
      <c r="W65" s="160">
        <f t="shared" si="27"/>
        <v>0</v>
      </c>
      <c r="X65" s="201" t="str">
        <f t="shared" si="28"/>
        <v/>
      </c>
      <c r="Y65" s="217" t="str">
        <f t="shared" si="29"/>
        <v/>
      </c>
      <c r="AL65" s="182" t="str">
        <f t="shared" si="15"/>
        <v>0</v>
      </c>
      <c r="AM65" s="182">
        <f t="shared" si="16"/>
        <v>0</v>
      </c>
    </row>
    <row r="66" spans="1:39" x14ac:dyDescent="0.25">
      <c r="A66" s="106">
        <v>59</v>
      </c>
      <c r="B66" s="157">
        <f t="shared" si="5"/>
        <v>1</v>
      </c>
      <c r="C66" s="105"/>
      <c r="D66" s="106">
        <f>IF(ISERROR(VLOOKUP(C66,FSGT3_Inscr!$F$7:$L$103,2,FALSE))=TRUE,VLOOKUP(C66,FSGT4_Inscr!$F$7:$L$103,2,FALSE),(VLOOKUP(C66,FSGT3_Inscr!$F$7:$L$103,2,FALSE)))</f>
        <v>0</v>
      </c>
      <c r="E66" s="106">
        <f>IF(ISERROR(VLOOKUP(C66,FSGT3_Inscr!$F$7:$L$103,3,FALSE))=TRUE,VLOOKUP(C66,FSGT4_Inscr!$F$7:$L$103,3,FALSE),(VLOOKUP(C66,FSGT3_Inscr!$F$7:$L$103,3,FALSE)))</f>
        <v>0</v>
      </c>
      <c r="F66" s="106">
        <f>IF(ISERROR(VLOOKUP(C66,FSGT3_Inscr!$F$7:$L$103,4,FALSE))=TRUE,VLOOKUP(C66,FSGT4_Inscr!$F$7:$L$103,4,FALSE),(VLOOKUP(C66,FSGT3_Inscr!$F$7:$L$103,4,FALSE)))</f>
        <v>0</v>
      </c>
      <c r="G66" s="106">
        <f>IF(ISERROR(VLOOKUP(C66,FSGT3_Inscr!$F$7:$L$103,5,FALSE))=TRUE,VLOOKUP(C66,FSGT4_Inscr!$F$7:$L$103,5,FALSE),(VLOOKUP(C66,FSGT3_Inscr!$F$7:$L$103,5,FALSE)))</f>
        <v>0</v>
      </c>
      <c r="H66" s="106">
        <f>IF(ISERROR(VLOOKUP(C66,FSGT3_Inscr!$F$7:$L$103,6,FALSE))=TRUE,VLOOKUP(C66,FSGT4_Inscr!$F$7:$L$103,6,FALSE),(VLOOKUP(C66,FSGT3_Inscr!$F$7:$L$103,6,FALSE)))</f>
        <v>0</v>
      </c>
      <c r="I66" s="196"/>
      <c r="J66" s="159">
        <f t="shared" si="19"/>
        <v>0</v>
      </c>
      <c r="K66" s="109">
        <f>SUM($J$8:J66)*J66</f>
        <v>0</v>
      </c>
      <c r="L66" s="160">
        <f t="shared" si="20"/>
        <v>0</v>
      </c>
      <c r="M66" s="201" t="str">
        <f t="shared" si="21"/>
        <v/>
      </c>
      <c r="N66" s="217" t="b">
        <f t="shared" si="0"/>
        <v>0</v>
      </c>
      <c r="O66" s="159">
        <f t="shared" si="22"/>
        <v>0</v>
      </c>
      <c r="P66" s="109">
        <f>SUM($O$8:O66)*O66</f>
        <v>0</v>
      </c>
      <c r="Q66" s="160">
        <f t="shared" si="23"/>
        <v>0</v>
      </c>
      <c r="R66" s="201" t="str">
        <f t="shared" si="24"/>
        <v/>
      </c>
      <c r="S66" s="217" t="b">
        <f t="shared" si="25"/>
        <v>0</v>
      </c>
      <c r="T66" s="110"/>
      <c r="U66" s="159">
        <f t="shared" si="26"/>
        <v>0</v>
      </c>
      <c r="V66" s="109">
        <f>SUM($U$8:U66)*U66</f>
        <v>0</v>
      </c>
      <c r="W66" s="160">
        <f t="shared" si="27"/>
        <v>0</v>
      </c>
      <c r="X66" s="201" t="str">
        <f t="shared" si="28"/>
        <v/>
      </c>
      <c r="Y66" s="217" t="str">
        <f t="shared" si="29"/>
        <v/>
      </c>
      <c r="AL66" s="182" t="str">
        <f t="shared" si="15"/>
        <v>0</v>
      </c>
      <c r="AM66" s="182">
        <f t="shared" si="16"/>
        <v>0</v>
      </c>
    </row>
    <row r="67" spans="1:39" x14ac:dyDescent="0.25">
      <c r="A67" s="106">
        <v>60</v>
      </c>
      <c r="B67" s="157">
        <f t="shared" si="5"/>
        <v>1</v>
      </c>
      <c r="C67" s="105"/>
      <c r="D67" s="106">
        <f>IF(ISERROR(VLOOKUP(C67,FSGT3_Inscr!$F$7:$L$103,2,FALSE))=TRUE,VLOOKUP(C67,FSGT4_Inscr!$F$7:$L$103,2,FALSE),(VLOOKUP(C67,FSGT3_Inscr!$F$7:$L$103,2,FALSE)))</f>
        <v>0</v>
      </c>
      <c r="E67" s="106">
        <f>IF(ISERROR(VLOOKUP(C67,FSGT3_Inscr!$F$7:$L$103,3,FALSE))=TRUE,VLOOKUP(C67,FSGT4_Inscr!$F$7:$L$103,3,FALSE),(VLOOKUP(C67,FSGT3_Inscr!$F$7:$L$103,3,FALSE)))</f>
        <v>0</v>
      </c>
      <c r="F67" s="106">
        <f>IF(ISERROR(VLOOKUP(C67,FSGT3_Inscr!$F$7:$L$103,4,FALSE))=TRUE,VLOOKUP(C67,FSGT4_Inscr!$F$7:$L$103,4,FALSE),(VLOOKUP(C67,FSGT3_Inscr!$F$7:$L$103,4,FALSE)))</f>
        <v>0</v>
      </c>
      <c r="G67" s="106">
        <f>IF(ISERROR(VLOOKUP(C67,FSGT3_Inscr!$F$7:$L$103,5,FALSE))=TRUE,VLOOKUP(C67,FSGT4_Inscr!$F$7:$L$103,5,FALSE),(VLOOKUP(C67,FSGT3_Inscr!$F$7:$L$103,5,FALSE)))</f>
        <v>0</v>
      </c>
      <c r="H67" s="106">
        <f>IF(ISERROR(VLOOKUP(C67,FSGT3_Inscr!$F$7:$L$103,6,FALSE))=TRUE,VLOOKUP(C67,FSGT4_Inscr!$F$7:$L$103,6,FALSE),(VLOOKUP(C67,FSGT3_Inscr!$F$7:$L$103,6,FALSE)))</f>
        <v>0</v>
      </c>
      <c r="I67" s="196"/>
      <c r="J67" s="159">
        <f t="shared" si="19"/>
        <v>0</v>
      </c>
      <c r="K67" s="109">
        <f>SUM($J$8:J67)*J67</f>
        <v>0</v>
      </c>
      <c r="L67" s="160">
        <f t="shared" si="20"/>
        <v>0</v>
      </c>
      <c r="M67" s="201" t="str">
        <f t="shared" si="21"/>
        <v/>
      </c>
      <c r="N67" s="217" t="b">
        <f t="shared" si="0"/>
        <v>0</v>
      </c>
      <c r="O67" s="159">
        <f t="shared" si="22"/>
        <v>0</v>
      </c>
      <c r="P67" s="109">
        <f>SUM($O$8:O67)*O67</f>
        <v>0</v>
      </c>
      <c r="Q67" s="160">
        <f t="shared" si="23"/>
        <v>0</v>
      </c>
      <c r="R67" s="201" t="str">
        <f t="shared" si="24"/>
        <v/>
      </c>
      <c r="S67" s="217" t="b">
        <f t="shared" si="25"/>
        <v>0</v>
      </c>
      <c r="T67" s="110"/>
      <c r="U67" s="159">
        <f t="shared" si="26"/>
        <v>0</v>
      </c>
      <c r="V67" s="109">
        <f>SUM($U$8:U67)*U67</f>
        <v>0</v>
      </c>
      <c r="W67" s="160">
        <f t="shared" si="27"/>
        <v>0</v>
      </c>
      <c r="X67" s="201" t="str">
        <f t="shared" si="28"/>
        <v/>
      </c>
      <c r="Y67" s="217" t="str">
        <f t="shared" si="29"/>
        <v/>
      </c>
      <c r="AL67" s="182" t="str">
        <f t="shared" si="15"/>
        <v>0</v>
      </c>
      <c r="AM67" s="182">
        <f t="shared" si="16"/>
        <v>0</v>
      </c>
    </row>
    <row r="68" spans="1:39" x14ac:dyDescent="0.25">
      <c r="A68" s="106">
        <v>61</v>
      </c>
      <c r="B68" s="157">
        <f t="shared" si="5"/>
        <v>1</v>
      </c>
      <c r="C68" s="105"/>
      <c r="D68" s="106">
        <f>IF(ISERROR(VLOOKUP(C68,FSGT3_Inscr!$F$7:$L$103,2,FALSE))=TRUE,VLOOKUP(C68,FSGT4_Inscr!$F$7:$L$103,2,FALSE),(VLOOKUP(C68,FSGT3_Inscr!$F$7:$L$103,2,FALSE)))</f>
        <v>0</v>
      </c>
      <c r="E68" s="106">
        <f>IF(ISERROR(VLOOKUP(C68,FSGT3_Inscr!$F$7:$L$103,3,FALSE))=TRUE,VLOOKUP(C68,FSGT4_Inscr!$F$7:$L$103,3,FALSE),(VLOOKUP(C68,FSGT3_Inscr!$F$7:$L$103,3,FALSE)))</f>
        <v>0</v>
      </c>
      <c r="F68" s="106">
        <f>IF(ISERROR(VLOOKUP(C68,FSGT3_Inscr!$F$7:$L$103,4,FALSE))=TRUE,VLOOKUP(C68,FSGT4_Inscr!$F$7:$L$103,4,FALSE),(VLOOKUP(C68,FSGT3_Inscr!$F$7:$L$103,4,FALSE)))</f>
        <v>0</v>
      </c>
      <c r="G68" s="106">
        <f>IF(ISERROR(VLOOKUP(C68,FSGT3_Inscr!$F$7:$L$103,5,FALSE))=TRUE,VLOOKUP(C68,FSGT4_Inscr!$F$7:$L$103,5,FALSE),(VLOOKUP(C68,FSGT3_Inscr!$F$7:$L$103,5,FALSE)))</f>
        <v>0</v>
      </c>
      <c r="H68" s="106">
        <f>IF(ISERROR(VLOOKUP(C68,FSGT3_Inscr!$F$7:$L$103,6,FALSE))=TRUE,VLOOKUP(C68,FSGT4_Inscr!$F$7:$L$103,6,FALSE),(VLOOKUP(C68,FSGT3_Inscr!$F$7:$L$103,6,FALSE)))</f>
        <v>0</v>
      </c>
      <c r="I68" s="196"/>
      <c r="J68" s="159">
        <f t="shared" si="19"/>
        <v>0</v>
      </c>
      <c r="K68" s="109">
        <f>SUM($J$8:J68)*J68</f>
        <v>0</v>
      </c>
      <c r="L68" s="160">
        <f t="shared" si="20"/>
        <v>0</v>
      </c>
      <c r="M68" s="201" t="str">
        <f t="shared" si="21"/>
        <v/>
      </c>
      <c r="N68" s="217" t="b">
        <f t="shared" si="0"/>
        <v>0</v>
      </c>
      <c r="O68" s="159">
        <f t="shared" si="22"/>
        <v>0</v>
      </c>
      <c r="P68" s="109">
        <f>SUM($O$8:O68)*O68</f>
        <v>0</v>
      </c>
      <c r="Q68" s="160">
        <f t="shared" si="23"/>
        <v>0</v>
      </c>
      <c r="R68" s="201" t="str">
        <f t="shared" si="24"/>
        <v/>
      </c>
      <c r="S68" s="217" t="b">
        <f t="shared" si="25"/>
        <v>0</v>
      </c>
      <c r="T68" s="110"/>
      <c r="U68" s="159">
        <f t="shared" si="26"/>
        <v>0</v>
      </c>
      <c r="V68" s="109">
        <f>SUM($U$8:U68)*U68</f>
        <v>0</v>
      </c>
      <c r="W68" s="160">
        <f t="shared" si="27"/>
        <v>0</v>
      </c>
      <c r="X68" s="201" t="str">
        <f t="shared" si="28"/>
        <v/>
      </c>
      <c r="Y68" s="217" t="str">
        <f t="shared" si="29"/>
        <v/>
      </c>
      <c r="AL68" s="182" t="str">
        <f t="shared" si="15"/>
        <v>0</v>
      </c>
      <c r="AM68" s="182">
        <f t="shared" si="16"/>
        <v>0</v>
      </c>
    </row>
    <row r="69" spans="1:39" x14ac:dyDescent="0.25">
      <c r="A69" s="106">
        <v>62</v>
      </c>
      <c r="B69" s="157">
        <f t="shared" si="5"/>
        <v>1</v>
      </c>
      <c r="C69" s="105"/>
      <c r="D69" s="106">
        <f>IF(ISERROR(VLOOKUP(C69,FSGT3_Inscr!$F$7:$L$103,2,FALSE))=TRUE,VLOOKUP(C69,FSGT4_Inscr!$F$7:$L$103,2,FALSE),(VLOOKUP(C69,FSGT3_Inscr!$F$7:$L$103,2,FALSE)))</f>
        <v>0</v>
      </c>
      <c r="E69" s="106">
        <f>IF(ISERROR(VLOOKUP(C69,FSGT3_Inscr!$F$7:$L$103,3,FALSE))=TRUE,VLOOKUP(C69,FSGT4_Inscr!$F$7:$L$103,3,FALSE),(VLOOKUP(C69,FSGT3_Inscr!$F$7:$L$103,3,FALSE)))</f>
        <v>0</v>
      </c>
      <c r="F69" s="106">
        <f>IF(ISERROR(VLOOKUP(C69,FSGT3_Inscr!$F$7:$L$103,4,FALSE))=TRUE,VLOOKUP(C69,FSGT4_Inscr!$F$7:$L$103,4,FALSE),(VLOOKUP(C69,FSGT3_Inscr!$F$7:$L$103,4,FALSE)))</f>
        <v>0</v>
      </c>
      <c r="G69" s="106">
        <f>IF(ISERROR(VLOOKUP(C69,FSGT3_Inscr!$F$7:$L$103,5,FALSE))=TRUE,VLOOKUP(C69,FSGT4_Inscr!$F$7:$L$103,5,FALSE),(VLOOKUP(C69,FSGT3_Inscr!$F$7:$L$103,5,FALSE)))</f>
        <v>0</v>
      </c>
      <c r="H69" s="106">
        <f>IF(ISERROR(VLOOKUP(C69,FSGT3_Inscr!$F$7:$L$103,6,FALSE))=TRUE,VLOOKUP(C69,FSGT4_Inscr!$F$7:$L$103,6,FALSE),(VLOOKUP(C69,FSGT3_Inscr!$F$7:$L$103,6,FALSE)))</f>
        <v>0</v>
      </c>
      <c r="I69" s="196"/>
      <c r="J69" s="159">
        <f t="shared" si="19"/>
        <v>0</v>
      </c>
      <c r="K69" s="109">
        <f>SUM($J$8:J69)*J69</f>
        <v>0</v>
      </c>
      <c r="L69" s="160">
        <f t="shared" si="20"/>
        <v>0</v>
      </c>
      <c r="M69" s="201" t="str">
        <f t="shared" si="21"/>
        <v/>
      </c>
      <c r="N69" s="217" t="b">
        <f t="shared" si="0"/>
        <v>0</v>
      </c>
      <c r="O69" s="159">
        <f t="shared" si="22"/>
        <v>0</v>
      </c>
      <c r="P69" s="109">
        <f>SUM($O$8:O69)*O69</f>
        <v>0</v>
      </c>
      <c r="Q69" s="160">
        <f t="shared" si="23"/>
        <v>0</v>
      </c>
      <c r="R69" s="201" t="str">
        <f t="shared" si="24"/>
        <v/>
      </c>
      <c r="S69" s="217" t="b">
        <f t="shared" si="25"/>
        <v>0</v>
      </c>
      <c r="T69" s="110"/>
      <c r="U69" s="159">
        <f t="shared" si="26"/>
        <v>0</v>
      </c>
      <c r="V69" s="109">
        <f>SUM($U$8:U69)*U69</f>
        <v>0</v>
      </c>
      <c r="W69" s="160">
        <f t="shared" si="27"/>
        <v>0</v>
      </c>
      <c r="X69" s="201" t="str">
        <f t="shared" si="28"/>
        <v/>
      </c>
      <c r="Y69" s="217" t="str">
        <f t="shared" si="29"/>
        <v/>
      </c>
      <c r="AL69" s="182" t="str">
        <f t="shared" si="15"/>
        <v>0</v>
      </c>
      <c r="AM69" s="182">
        <f t="shared" si="16"/>
        <v>0</v>
      </c>
    </row>
    <row r="70" spans="1:39" x14ac:dyDescent="0.25">
      <c r="A70" s="106">
        <v>63</v>
      </c>
      <c r="B70" s="157">
        <f t="shared" si="5"/>
        <v>1</v>
      </c>
      <c r="C70" s="105"/>
      <c r="D70" s="106">
        <f>IF(ISERROR(VLOOKUP(C70,FSGT3_Inscr!$F$7:$L$103,2,FALSE))=TRUE,VLOOKUP(C70,FSGT4_Inscr!$F$7:$L$103,2,FALSE),(VLOOKUP(C70,FSGT3_Inscr!$F$7:$L$103,2,FALSE)))</f>
        <v>0</v>
      </c>
      <c r="E70" s="106">
        <f>IF(ISERROR(VLOOKUP(C70,FSGT3_Inscr!$F$7:$L$103,3,FALSE))=TRUE,VLOOKUP(C70,FSGT4_Inscr!$F$7:$L$103,3,FALSE),(VLOOKUP(C70,FSGT3_Inscr!$F$7:$L$103,3,FALSE)))</f>
        <v>0</v>
      </c>
      <c r="F70" s="106">
        <f>IF(ISERROR(VLOOKUP(C70,FSGT3_Inscr!$F$7:$L$103,4,FALSE))=TRUE,VLOOKUP(C70,FSGT4_Inscr!$F$7:$L$103,4,FALSE),(VLOOKUP(C70,FSGT3_Inscr!$F$7:$L$103,4,FALSE)))</f>
        <v>0</v>
      </c>
      <c r="G70" s="106">
        <f>IF(ISERROR(VLOOKUP(C70,FSGT3_Inscr!$F$7:$L$103,5,FALSE))=TRUE,VLOOKUP(C70,FSGT4_Inscr!$F$7:$L$103,5,FALSE),(VLOOKUP(C70,FSGT3_Inscr!$F$7:$L$103,5,FALSE)))</f>
        <v>0</v>
      </c>
      <c r="H70" s="106">
        <f>IF(ISERROR(VLOOKUP(C70,FSGT3_Inscr!$F$7:$L$103,6,FALSE))=TRUE,VLOOKUP(C70,FSGT4_Inscr!$F$7:$L$103,6,FALSE),(VLOOKUP(C70,FSGT3_Inscr!$F$7:$L$103,6,FALSE)))</f>
        <v>0</v>
      </c>
      <c r="I70" s="196"/>
      <c r="J70" s="159">
        <f t="shared" si="19"/>
        <v>0</v>
      </c>
      <c r="K70" s="109">
        <f>SUM($J$8:J70)*J70</f>
        <v>0</v>
      </c>
      <c r="L70" s="160">
        <f t="shared" si="20"/>
        <v>0</v>
      </c>
      <c r="M70" s="201" t="str">
        <f t="shared" si="21"/>
        <v/>
      </c>
      <c r="N70" s="217" t="b">
        <f t="shared" si="0"/>
        <v>0</v>
      </c>
      <c r="O70" s="159">
        <f t="shared" si="22"/>
        <v>0</v>
      </c>
      <c r="P70" s="109">
        <f>SUM($O$8:O70)*O70</f>
        <v>0</v>
      </c>
      <c r="Q70" s="160">
        <f t="shared" si="23"/>
        <v>0</v>
      </c>
      <c r="R70" s="201" t="str">
        <f t="shared" si="24"/>
        <v/>
      </c>
      <c r="S70" s="217" t="b">
        <f t="shared" si="25"/>
        <v>0</v>
      </c>
      <c r="T70" s="110"/>
      <c r="U70" s="159">
        <f t="shared" si="26"/>
        <v>0</v>
      </c>
      <c r="V70" s="109">
        <f>SUM($U$8:U70)*U70</f>
        <v>0</v>
      </c>
      <c r="W70" s="160">
        <f t="shared" si="27"/>
        <v>0</v>
      </c>
      <c r="X70" s="201" t="str">
        <f t="shared" si="28"/>
        <v/>
      </c>
      <c r="Y70" s="217" t="str">
        <f t="shared" si="29"/>
        <v/>
      </c>
      <c r="AL70" s="182" t="str">
        <f t="shared" si="15"/>
        <v>0</v>
      </c>
      <c r="AM70" s="182">
        <f t="shared" si="16"/>
        <v>0</v>
      </c>
    </row>
    <row r="71" spans="1:39" x14ac:dyDescent="0.25">
      <c r="A71" s="106">
        <v>64</v>
      </c>
      <c r="B71" s="157">
        <f t="shared" si="5"/>
        <v>1</v>
      </c>
      <c r="C71" s="105"/>
      <c r="D71" s="106">
        <f>IF(ISERROR(VLOOKUP(C71,FSGT3_Inscr!$F$7:$L$103,2,FALSE))=TRUE,VLOOKUP(C71,FSGT4_Inscr!$F$7:$L$103,2,FALSE),(VLOOKUP(C71,FSGT3_Inscr!$F$7:$L$103,2,FALSE)))</f>
        <v>0</v>
      </c>
      <c r="E71" s="106">
        <f>IF(ISERROR(VLOOKUP(C71,FSGT3_Inscr!$F$7:$L$103,3,FALSE))=TRUE,VLOOKUP(C71,FSGT4_Inscr!$F$7:$L$103,3,FALSE),(VLOOKUP(C71,FSGT3_Inscr!$F$7:$L$103,3,FALSE)))</f>
        <v>0</v>
      </c>
      <c r="F71" s="106">
        <f>IF(ISERROR(VLOOKUP(C71,FSGT3_Inscr!$F$7:$L$103,4,FALSE))=TRUE,VLOOKUP(C71,FSGT4_Inscr!$F$7:$L$103,4,FALSE),(VLOOKUP(C71,FSGT3_Inscr!$F$7:$L$103,4,FALSE)))</f>
        <v>0</v>
      </c>
      <c r="G71" s="106">
        <f>IF(ISERROR(VLOOKUP(C71,FSGT3_Inscr!$F$7:$L$103,5,FALSE))=TRUE,VLOOKUP(C71,FSGT4_Inscr!$F$7:$L$103,5,FALSE),(VLOOKUP(C71,FSGT3_Inscr!$F$7:$L$103,5,FALSE)))</f>
        <v>0</v>
      </c>
      <c r="H71" s="106">
        <f>IF(ISERROR(VLOOKUP(C71,FSGT3_Inscr!$F$7:$L$103,6,FALSE))=TRUE,VLOOKUP(C71,FSGT4_Inscr!$F$7:$L$103,6,FALSE),(VLOOKUP(C71,FSGT3_Inscr!$F$7:$L$103,6,FALSE)))</f>
        <v>0</v>
      </c>
      <c r="I71" s="196"/>
      <c r="J71" s="159">
        <f t="shared" si="19"/>
        <v>0</v>
      </c>
      <c r="K71" s="109">
        <f>SUM($J$8:J71)*J71</f>
        <v>0</v>
      </c>
      <c r="L71" s="160">
        <f t="shared" si="20"/>
        <v>0</v>
      </c>
      <c r="M71" s="201" t="str">
        <f t="shared" si="21"/>
        <v/>
      </c>
      <c r="N71" s="217" t="b">
        <f t="shared" si="0"/>
        <v>0</v>
      </c>
      <c r="O71" s="159">
        <f t="shared" si="22"/>
        <v>0</v>
      </c>
      <c r="P71" s="109">
        <f>SUM($O$8:O71)*O71</f>
        <v>0</v>
      </c>
      <c r="Q71" s="160">
        <f t="shared" si="23"/>
        <v>0</v>
      </c>
      <c r="R71" s="201" t="str">
        <f t="shared" si="24"/>
        <v/>
      </c>
      <c r="S71" s="217" t="b">
        <f t="shared" si="25"/>
        <v>0</v>
      </c>
      <c r="T71" s="110"/>
      <c r="U71" s="159">
        <f t="shared" si="26"/>
        <v>0</v>
      </c>
      <c r="V71" s="109">
        <f>SUM($U$8:U71)*U71</f>
        <v>0</v>
      </c>
      <c r="W71" s="160">
        <f t="shared" si="27"/>
        <v>0</v>
      </c>
      <c r="X71" s="201" t="str">
        <f t="shared" si="28"/>
        <v/>
      </c>
      <c r="Y71" s="217" t="str">
        <f t="shared" si="29"/>
        <v/>
      </c>
      <c r="AL71" s="182" t="str">
        <f t="shared" si="15"/>
        <v>0</v>
      </c>
      <c r="AM71" s="182">
        <f t="shared" si="16"/>
        <v>0</v>
      </c>
    </row>
    <row r="72" spans="1:39" x14ac:dyDescent="0.25">
      <c r="A72" s="106">
        <v>65</v>
      </c>
      <c r="B72" s="157">
        <f t="shared" si="5"/>
        <v>1</v>
      </c>
      <c r="C72" s="105"/>
      <c r="D72" s="106">
        <f>IF(ISERROR(VLOOKUP(C72,FSGT3_Inscr!$F$7:$L$103,2,FALSE))=TRUE,VLOOKUP(C72,FSGT4_Inscr!$F$7:$L$103,2,FALSE),(VLOOKUP(C72,FSGT3_Inscr!$F$7:$L$103,2,FALSE)))</f>
        <v>0</v>
      </c>
      <c r="E72" s="106">
        <f>IF(ISERROR(VLOOKUP(C72,FSGT3_Inscr!$F$7:$L$103,3,FALSE))=TRUE,VLOOKUP(C72,FSGT4_Inscr!$F$7:$L$103,3,FALSE),(VLOOKUP(C72,FSGT3_Inscr!$F$7:$L$103,3,FALSE)))</f>
        <v>0</v>
      </c>
      <c r="F72" s="106">
        <f>IF(ISERROR(VLOOKUP(C72,FSGT3_Inscr!$F$7:$L$103,4,FALSE))=TRUE,VLOOKUP(C72,FSGT4_Inscr!$F$7:$L$103,4,FALSE),(VLOOKUP(C72,FSGT3_Inscr!$F$7:$L$103,4,FALSE)))</f>
        <v>0</v>
      </c>
      <c r="G72" s="106">
        <f>IF(ISERROR(VLOOKUP(C72,FSGT3_Inscr!$F$7:$L$103,5,FALSE))=TRUE,VLOOKUP(C72,FSGT4_Inscr!$F$7:$L$103,5,FALSE),(VLOOKUP(C72,FSGT3_Inscr!$F$7:$L$103,5,FALSE)))</f>
        <v>0</v>
      </c>
      <c r="H72" s="106">
        <f>IF(ISERROR(VLOOKUP(C72,FSGT3_Inscr!$F$7:$L$103,6,FALSE))=TRUE,VLOOKUP(C72,FSGT4_Inscr!$F$7:$L$103,6,FALSE),(VLOOKUP(C72,FSGT3_Inscr!$F$7:$L$103,6,FALSE)))</f>
        <v>0</v>
      </c>
      <c r="I72" s="196"/>
      <c r="J72" s="159">
        <f t="shared" si="19"/>
        <v>0</v>
      </c>
      <c r="K72" s="109">
        <f>SUM($J$8:J72)*J72</f>
        <v>0</v>
      </c>
      <c r="L72" s="160">
        <f t="shared" si="20"/>
        <v>0</v>
      </c>
      <c r="M72" s="201" t="str">
        <f t="shared" si="21"/>
        <v/>
      </c>
      <c r="N72" s="217" t="b">
        <f t="shared" ref="N72:N107" si="30">IF(AND(H72=3),IF(A72="NC",$M$2,M72))</f>
        <v>0</v>
      </c>
      <c r="O72" s="159">
        <f t="shared" si="22"/>
        <v>0</v>
      </c>
      <c r="P72" s="109">
        <f>SUM($O$8:O72)*O72</f>
        <v>0</v>
      </c>
      <c r="Q72" s="160">
        <f t="shared" si="23"/>
        <v>0</v>
      </c>
      <c r="R72" s="201" t="str">
        <f t="shared" si="24"/>
        <v/>
      </c>
      <c r="S72" s="217" t="b">
        <f t="shared" si="25"/>
        <v>0</v>
      </c>
      <c r="T72" s="110"/>
      <c r="U72" s="159">
        <f t="shared" si="26"/>
        <v>0</v>
      </c>
      <c r="V72" s="109">
        <f>SUM($U$8:U72)*U72</f>
        <v>0</v>
      </c>
      <c r="W72" s="160">
        <f t="shared" si="27"/>
        <v>0</v>
      </c>
      <c r="X72" s="201" t="str">
        <f t="shared" si="28"/>
        <v/>
      </c>
      <c r="Y72" s="217" t="str">
        <f t="shared" si="29"/>
        <v/>
      </c>
      <c r="AL72" s="182" t="str">
        <f t="shared" si="15"/>
        <v>0</v>
      </c>
      <c r="AM72" s="182">
        <f t="shared" si="16"/>
        <v>0</v>
      </c>
    </row>
    <row r="73" spans="1:39" x14ac:dyDescent="0.25">
      <c r="A73" s="106">
        <v>66</v>
      </c>
      <c r="B73" s="157">
        <f t="shared" ref="B73:B107" si="31">IF(A73="A",0,IF(A73="NC",0,1))</f>
        <v>1</v>
      </c>
      <c r="C73" s="105"/>
      <c r="D73" s="106">
        <f>IF(ISERROR(VLOOKUP(C73,FSGT3_Inscr!$F$7:$L$103,2,FALSE))=TRUE,VLOOKUP(C73,FSGT4_Inscr!$F$7:$L$103,2,FALSE),(VLOOKUP(C73,FSGT3_Inscr!$F$7:$L$103,2,FALSE)))</f>
        <v>0</v>
      </c>
      <c r="E73" s="106">
        <f>IF(ISERROR(VLOOKUP(C73,FSGT3_Inscr!$F$7:$L$103,3,FALSE))=TRUE,VLOOKUP(C73,FSGT4_Inscr!$F$7:$L$103,3,FALSE),(VLOOKUP(C73,FSGT3_Inscr!$F$7:$L$103,3,FALSE)))</f>
        <v>0</v>
      </c>
      <c r="F73" s="106">
        <f>IF(ISERROR(VLOOKUP(C73,FSGT3_Inscr!$F$7:$L$103,4,FALSE))=TRUE,VLOOKUP(C73,FSGT4_Inscr!$F$7:$L$103,4,FALSE),(VLOOKUP(C73,FSGT3_Inscr!$F$7:$L$103,4,FALSE)))</f>
        <v>0</v>
      </c>
      <c r="G73" s="106">
        <f>IF(ISERROR(VLOOKUP(C73,FSGT3_Inscr!$F$7:$L$103,5,FALSE))=TRUE,VLOOKUP(C73,FSGT4_Inscr!$F$7:$L$103,5,FALSE),(VLOOKUP(C73,FSGT3_Inscr!$F$7:$L$103,5,FALSE)))</f>
        <v>0</v>
      </c>
      <c r="H73" s="106">
        <f>IF(ISERROR(VLOOKUP(C73,FSGT3_Inscr!$F$7:$L$103,6,FALSE))=TRUE,VLOOKUP(C73,FSGT4_Inscr!$F$7:$L$103,6,FALSE),(VLOOKUP(C73,FSGT3_Inscr!$F$7:$L$103,6,FALSE)))</f>
        <v>0</v>
      </c>
      <c r="I73" s="196"/>
      <c r="J73" s="159">
        <f t="shared" si="19"/>
        <v>0</v>
      </c>
      <c r="K73" s="109">
        <f>SUM($J$8:J73)*J73</f>
        <v>0</v>
      </c>
      <c r="L73" s="160">
        <f t="shared" si="20"/>
        <v>0</v>
      </c>
      <c r="M73" s="201" t="str">
        <f t="shared" si="21"/>
        <v/>
      </c>
      <c r="N73" s="217" t="b">
        <f t="shared" si="30"/>
        <v>0</v>
      </c>
      <c r="O73" s="159">
        <f t="shared" si="22"/>
        <v>0</v>
      </c>
      <c r="P73" s="109">
        <f>SUM($O$8:O73)*O73</f>
        <v>0</v>
      </c>
      <c r="Q73" s="160">
        <f t="shared" si="23"/>
        <v>0</v>
      </c>
      <c r="R73" s="201" t="str">
        <f t="shared" si="24"/>
        <v/>
      </c>
      <c r="S73" s="217" t="b">
        <f t="shared" si="25"/>
        <v>0</v>
      </c>
      <c r="T73" s="110"/>
      <c r="U73" s="159">
        <f t="shared" si="26"/>
        <v>0</v>
      </c>
      <c r="V73" s="109">
        <f>SUM($U$8:U73)*U73</f>
        <v>0</v>
      </c>
      <c r="W73" s="160">
        <f t="shared" si="27"/>
        <v>0</v>
      </c>
      <c r="X73" s="201" t="str">
        <f t="shared" si="28"/>
        <v/>
      </c>
      <c r="Y73" s="217" t="str">
        <f t="shared" si="29"/>
        <v/>
      </c>
      <c r="AL73" s="182" t="str">
        <f t="shared" si="15"/>
        <v>0</v>
      </c>
      <c r="AM73" s="182">
        <f t="shared" si="16"/>
        <v>0</v>
      </c>
    </row>
    <row r="74" spans="1:39" x14ac:dyDescent="0.25">
      <c r="A74" s="106">
        <v>67</v>
      </c>
      <c r="B74" s="157">
        <f t="shared" si="31"/>
        <v>1</v>
      </c>
      <c r="C74" s="105"/>
      <c r="D74" s="106">
        <f>IF(ISERROR(VLOOKUP(C74,FSGT3_Inscr!$F$7:$L$103,2,FALSE))=TRUE,VLOOKUP(C74,FSGT4_Inscr!$F$7:$L$103,2,FALSE),(VLOOKUP(C74,FSGT3_Inscr!$F$7:$L$103,2,FALSE)))</f>
        <v>0</v>
      </c>
      <c r="E74" s="106">
        <f>IF(ISERROR(VLOOKUP(C74,FSGT3_Inscr!$F$7:$L$103,3,FALSE))=TRUE,VLOOKUP(C74,FSGT4_Inscr!$F$7:$L$103,3,FALSE),(VLOOKUP(C74,FSGT3_Inscr!$F$7:$L$103,3,FALSE)))</f>
        <v>0</v>
      </c>
      <c r="F74" s="106">
        <f>IF(ISERROR(VLOOKUP(C74,FSGT3_Inscr!$F$7:$L$103,4,FALSE))=TRUE,VLOOKUP(C74,FSGT4_Inscr!$F$7:$L$103,4,FALSE),(VLOOKUP(C74,FSGT3_Inscr!$F$7:$L$103,4,FALSE)))</f>
        <v>0</v>
      </c>
      <c r="G74" s="106">
        <f>IF(ISERROR(VLOOKUP(C74,FSGT3_Inscr!$F$7:$L$103,5,FALSE))=TRUE,VLOOKUP(C74,FSGT4_Inscr!$F$7:$L$103,5,FALSE),(VLOOKUP(C74,FSGT3_Inscr!$F$7:$L$103,5,FALSE)))</f>
        <v>0</v>
      </c>
      <c r="H74" s="106">
        <f>IF(ISERROR(VLOOKUP(C74,FSGT3_Inscr!$F$7:$L$103,6,FALSE))=TRUE,VLOOKUP(C74,FSGT4_Inscr!$F$7:$L$103,6,FALSE),(VLOOKUP(C74,FSGT3_Inscr!$F$7:$L$103,6,FALSE)))</f>
        <v>0</v>
      </c>
      <c r="I74" s="196"/>
      <c r="J74" s="159">
        <f t="shared" si="19"/>
        <v>0</v>
      </c>
      <c r="K74" s="109">
        <f>SUM($J$8:J74)*J74</f>
        <v>0</v>
      </c>
      <c r="L74" s="160">
        <f t="shared" si="20"/>
        <v>0</v>
      </c>
      <c r="M74" s="201" t="str">
        <f t="shared" si="21"/>
        <v/>
      </c>
      <c r="N74" s="217" t="b">
        <f t="shared" si="30"/>
        <v>0</v>
      </c>
      <c r="O74" s="159">
        <f t="shared" si="22"/>
        <v>0</v>
      </c>
      <c r="P74" s="109">
        <f>SUM($O$8:O74)*O74</f>
        <v>0</v>
      </c>
      <c r="Q74" s="160">
        <f t="shared" si="23"/>
        <v>0</v>
      </c>
      <c r="R74" s="201" t="str">
        <f t="shared" si="24"/>
        <v/>
      </c>
      <c r="S74" s="217" t="b">
        <f t="shared" si="25"/>
        <v>0</v>
      </c>
      <c r="T74" s="110"/>
      <c r="U74" s="159">
        <f t="shared" si="26"/>
        <v>0</v>
      </c>
      <c r="V74" s="109">
        <f>SUM($U$8:U74)*U74</f>
        <v>0</v>
      </c>
      <c r="W74" s="160">
        <f t="shared" si="27"/>
        <v>0</v>
      </c>
      <c r="X74" s="201" t="str">
        <f t="shared" si="28"/>
        <v/>
      </c>
      <c r="Y74" s="217" t="str">
        <f t="shared" si="29"/>
        <v/>
      </c>
      <c r="AL74" s="182" t="str">
        <f t="shared" si="15"/>
        <v>0</v>
      </c>
      <c r="AM74" s="182">
        <f t="shared" si="16"/>
        <v>0</v>
      </c>
    </row>
    <row r="75" spans="1:39" x14ac:dyDescent="0.25">
      <c r="A75" s="106">
        <v>68</v>
      </c>
      <c r="B75" s="157">
        <f t="shared" si="31"/>
        <v>1</v>
      </c>
      <c r="C75" s="105"/>
      <c r="D75" s="106">
        <f>IF(ISERROR(VLOOKUP(C75,FSGT3_Inscr!$F$7:$L$103,2,FALSE))=TRUE,VLOOKUP(C75,FSGT4_Inscr!$F$7:$L$103,2,FALSE),(VLOOKUP(C75,FSGT3_Inscr!$F$7:$L$103,2,FALSE)))</f>
        <v>0</v>
      </c>
      <c r="E75" s="106">
        <f>IF(ISERROR(VLOOKUP(C75,FSGT3_Inscr!$F$7:$L$103,3,FALSE))=TRUE,VLOOKUP(C75,FSGT4_Inscr!$F$7:$L$103,3,FALSE),(VLOOKUP(C75,FSGT3_Inscr!$F$7:$L$103,3,FALSE)))</f>
        <v>0</v>
      </c>
      <c r="F75" s="106">
        <f>IF(ISERROR(VLOOKUP(C75,FSGT3_Inscr!$F$7:$L$103,4,FALSE))=TRUE,VLOOKUP(C75,FSGT4_Inscr!$F$7:$L$103,4,FALSE),(VLOOKUP(C75,FSGT3_Inscr!$F$7:$L$103,4,FALSE)))</f>
        <v>0</v>
      </c>
      <c r="G75" s="106">
        <f>IF(ISERROR(VLOOKUP(C75,FSGT3_Inscr!$F$7:$L$103,5,FALSE))=TRUE,VLOOKUP(C75,FSGT4_Inscr!$F$7:$L$103,5,FALSE),(VLOOKUP(C75,FSGT3_Inscr!$F$7:$L$103,5,FALSE)))</f>
        <v>0</v>
      </c>
      <c r="H75" s="106">
        <f>IF(ISERROR(VLOOKUP(C75,FSGT3_Inscr!$F$7:$L$103,6,FALSE))=TRUE,VLOOKUP(C75,FSGT4_Inscr!$F$7:$L$103,6,FALSE),(VLOOKUP(C75,FSGT3_Inscr!$F$7:$L$103,6,FALSE)))</f>
        <v>0</v>
      </c>
      <c r="I75" s="196"/>
      <c r="J75" s="159">
        <f t="shared" si="19"/>
        <v>0</v>
      </c>
      <c r="K75" s="109">
        <f>SUM($J$8:J75)*J75</f>
        <v>0</v>
      </c>
      <c r="L75" s="160">
        <f t="shared" si="20"/>
        <v>0</v>
      </c>
      <c r="M75" s="201" t="str">
        <f t="shared" si="21"/>
        <v/>
      </c>
      <c r="N75" s="217" t="b">
        <f t="shared" si="30"/>
        <v>0</v>
      </c>
      <c r="O75" s="159">
        <f t="shared" si="22"/>
        <v>0</v>
      </c>
      <c r="P75" s="109">
        <f>SUM($O$8:O75)*O75</f>
        <v>0</v>
      </c>
      <c r="Q75" s="160">
        <f t="shared" si="23"/>
        <v>0</v>
      </c>
      <c r="R75" s="201" t="str">
        <f t="shared" si="24"/>
        <v/>
      </c>
      <c r="S75" s="217" t="b">
        <f t="shared" si="25"/>
        <v>0</v>
      </c>
      <c r="T75" s="110"/>
      <c r="U75" s="159">
        <f t="shared" si="26"/>
        <v>0</v>
      </c>
      <c r="V75" s="109">
        <f>SUM($U$8:U75)*U75</f>
        <v>0</v>
      </c>
      <c r="W75" s="160">
        <f t="shared" si="27"/>
        <v>0</v>
      </c>
      <c r="X75" s="201" t="str">
        <f t="shared" si="28"/>
        <v/>
      </c>
      <c r="Y75" s="217" t="str">
        <f t="shared" si="29"/>
        <v/>
      </c>
      <c r="AL75" s="182" t="str">
        <f t="shared" si="15"/>
        <v>0</v>
      </c>
      <c r="AM75" s="182">
        <f t="shared" si="16"/>
        <v>0</v>
      </c>
    </row>
    <row r="76" spans="1:39" x14ac:dyDescent="0.25">
      <c r="A76" s="106">
        <v>69</v>
      </c>
      <c r="B76" s="157">
        <f t="shared" si="31"/>
        <v>1</v>
      </c>
      <c r="C76" s="105"/>
      <c r="D76" s="106">
        <f>IF(ISERROR(VLOOKUP(C76,FSGT3_Inscr!$F$7:$L$103,2,FALSE))=TRUE,VLOOKUP(C76,FSGT4_Inscr!$F$7:$L$103,2,FALSE),(VLOOKUP(C76,FSGT3_Inscr!$F$7:$L$103,2,FALSE)))</f>
        <v>0</v>
      </c>
      <c r="E76" s="106">
        <f>IF(ISERROR(VLOOKUP(C76,FSGT3_Inscr!$F$7:$L$103,3,FALSE))=TRUE,VLOOKUP(C76,FSGT4_Inscr!$F$7:$L$103,3,FALSE),(VLOOKUP(C76,FSGT3_Inscr!$F$7:$L$103,3,FALSE)))</f>
        <v>0</v>
      </c>
      <c r="F76" s="106">
        <f>IF(ISERROR(VLOOKUP(C76,FSGT3_Inscr!$F$7:$L$103,4,FALSE))=TRUE,VLOOKUP(C76,FSGT4_Inscr!$F$7:$L$103,4,FALSE),(VLOOKUP(C76,FSGT3_Inscr!$F$7:$L$103,4,FALSE)))</f>
        <v>0</v>
      </c>
      <c r="G76" s="106">
        <f>IF(ISERROR(VLOOKUP(C76,FSGT3_Inscr!$F$7:$L$103,5,FALSE))=TRUE,VLOOKUP(C76,FSGT4_Inscr!$F$7:$L$103,5,FALSE),(VLOOKUP(C76,FSGT3_Inscr!$F$7:$L$103,5,FALSE)))</f>
        <v>0</v>
      </c>
      <c r="H76" s="106">
        <f>IF(ISERROR(VLOOKUP(C76,FSGT3_Inscr!$F$7:$L$103,6,FALSE))=TRUE,VLOOKUP(C76,FSGT4_Inscr!$F$7:$L$103,6,FALSE),(VLOOKUP(C76,FSGT3_Inscr!$F$7:$L$103,6,FALSE)))</f>
        <v>0</v>
      </c>
      <c r="I76" s="196"/>
      <c r="J76" s="159">
        <f t="shared" si="19"/>
        <v>0</v>
      </c>
      <c r="K76" s="109">
        <f>SUM($J$8:J76)*J76</f>
        <v>0</v>
      </c>
      <c r="L76" s="160">
        <f t="shared" si="20"/>
        <v>0</v>
      </c>
      <c r="M76" s="201" t="str">
        <f t="shared" si="21"/>
        <v/>
      </c>
      <c r="N76" s="217" t="b">
        <f t="shared" si="30"/>
        <v>0</v>
      </c>
      <c r="O76" s="159">
        <f t="shared" si="22"/>
        <v>0</v>
      </c>
      <c r="P76" s="109">
        <f>SUM($O$8:O76)*O76</f>
        <v>0</v>
      </c>
      <c r="Q76" s="160">
        <f t="shared" si="23"/>
        <v>0</v>
      </c>
      <c r="R76" s="201" t="str">
        <f t="shared" si="24"/>
        <v/>
      </c>
      <c r="S76" s="217" t="b">
        <f t="shared" si="25"/>
        <v>0</v>
      </c>
      <c r="T76" s="110"/>
      <c r="U76" s="159">
        <f t="shared" si="26"/>
        <v>0</v>
      </c>
      <c r="V76" s="109">
        <f>SUM($U$8:U76)*U76</f>
        <v>0</v>
      </c>
      <c r="W76" s="160">
        <f t="shared" si="27"/>
        <v>0</v>
      </c>
      <c r="X76" s="201" t="str">
        <f t="shared" si="28"/>
        <v/>
      </c>
      <c r="Y76" s="217" t="str">
        <f t="shared" si="29"/>
        <v/>
      </c>
      <c r="AL76" s="182" t="str">
        <f t="shared" si="15"/>
        <v>0</v>
      </c>
      <c r="AM76" s="182">
        <f t="shared" si="16"/>
        <v>0</v>
      </c>
    </row>
    <row r="77" spans="1:39" x14ac:dyDescent="0.25">
      <c r="A77" s="106">
        <v>70</v>
      </c>
      <c r="B77" s="157">
        <f t="shared" si="31"/>
        <v>1</v>
      </c>
      <c r="C77" s="105"/>
      <c r="D77" s="106">
        <f>IF(ISERROR(VLOOKUP(C77,FSGT3_Inscr!$F$7:$L$103,2,FALSE))=TRUE,VLOOKUP(C77,FSGT4_Inscr!$F$7:$L$103,2,FALSE),(VLOOKUP(C77,FSGT3_Inscr!$F$7:$L$103,2,FALSE)))</f>
        <v>0</v>
      </c>
      <c r="E77" s="106">
        <f>IF(ISERROR(VLOOKUP(C77,FSGT3_Inscr!$F$7:$L$103,3,FALSE))=TRUE,VLOOKUP(C77,FSGT4_Inscr!$F$7:$L$103,3,FALSE),(VLOOKUP(C77,FSGT3_Inscr!$F$7:$L$103,3,FALSE)))</f>
        <v>0</v>
      </c>
      <c r="F77" s="106">
        <f>IF(ISERROR(VLOOKUP(C77,FSGT3_Inscr!$F$7:$L$103,4,FALSE))=TRUE,VLOOKUP(C77,FSGT4_Inscr!$F$7:$L$103,4,FALSE),(VLOOKUP(C77,FSGT3_Inscr!$F$7:$L$103,4,FALSE)))</f>
        <v>0</v>
      </c>
      <c r="G77" s="106">
        <f>IF(ISERROR(VLOOKUP(C77,FSGT3_Inscr!$F$7:$L$103,5,FALSE))=TRUE,VLOOKUP(C77,FSGT4_Inscr!$F$7:$L$103,5,FALSE),(VLOOKUP(C77,FSGT3_Inscr!$F$7:$L$103,5,FALSE)))</f>
        <v>0</v>
      </c>
      <c r="H77" s="106">
        <f>IF(ISERROR(VLOOKUP(C77,FSGT3_Inscr!$F$7:$L$103,6,FALSE))=TRUE,VLOOKUP(C77,FSGT4_Inscr!$F$7:$L$103,6,FALSE),(VLOOKUP(C77,FSGT3_Inscr!$F$7:$L$103,6,FALSE)))</f>
        <v>0</v>
      </c>
      <c r="I77" s="196"/>
      <c r="J77" s="159">
        <f t="shared" si="19"/>
        <v>0</v>
      </c>
      <c r="K77" s="109">
        <f>SUM($J$8:J77)*J77</f>
        <v>0</v>
      </c>
      <c r="L77" s="160">
        <f t="shared" si="20"/>
        <v>0</v>
      </c>
      <c r="M77" s="201" t="str">
        <f t="shared" si="21"/>
        <v/>
      </c>
      <c r="N77" s="217" t="b">
        <f t="shared" si="30"/>
        <v>0</v>
      </c>
      <c r="O77" s="159">
        <f t="shared" si="22"/>
        <v>0</v>
      </c>
      <c r="P77" s="109">
        <f>SUM($O$8:O77)*O77</f>
        <v>0</v>
      </c>
      <c r="Q77" s="160">
        <f t="shared" si="23"/>
        <v>0</v>
      </c>
      <c r="R77" s="201" t="str">
        <f t="shared" si="24"/>
        <v/>
      </c>
      <c r="S77" s="217" t="b">
        <f t="shared" si="25"/>
        <v>0</v>
      </c>
      <c r="T77" s="110"/>
      <c r="U77" s="159">
        <f t="shared" si="26"/>
        <v>0</v>
      </c>
      <c r="V77" s="109">
        <f>SUM($U$8:U77)*U77</f>
        <v>0</v>
      </c>
      <c r="W77" s="160">
        <f t="shared" si="27"/>
        <v>0</v>
      </c>
      <c r="X77" s="201" t="str">
        <f t="shared" si="28"/>
        <v/>
      </c>
      <c r="Y77" s="217" t="str">
        <f t="shared" si="29"/>
        <v/>
      </c>
      <c r="AL77" s="182" t="str">
        <f t="shared" si="15"/>
        <v>0</v>
      </c>
      <c r="AM77" s="182">
        <f t="shared" si="16"/>
        <v>0</v>
      </c>
    </row>
    <row r="78" spans="1:39" x14ac:dyDescent="0.25">
      <c r="A78" s="106">
        <v>71</v>
      </c>
      <c r="B78" s="157">
        <f t="shared" si="31"/>
        <v>1</v>
      </c>
      <c r="C78" s="105"/>
      <c r="D78" s="106">
        <f>IF(ISERROR(VLOOKUP(C78,FSGT3_Inscr!$F$7:$L$103,2,FALSE))=TRUE,VLOOKUP(C78,FSGT4_Inscr!$F$7:$L$103,2,FALSE),(VLOOKUP(C78,FSGT3_Inscr!$F$7:$L$103,2,FALSE)))</f>
        <v>0</v>
      </c>
      <c r="E78" s="106">
        <f>IF(ISERROR(VLOOKUP(C78,FSGT3_Inscr!$F$7:$L$103,3,FALSE))=TRUE,VLOOKUP(C78,FSGT4_Inscr!$F$7:$L$103,3,FALSE),(VLOOKUP(C78,FSGT3_Inscr!$F$7:$L$103,3,FALSE)))</f>
        <v>0</v>
      </c>
      <c r="F78" s="106">
        <f>IF(ISERROR(VLOOKUP(C78,FSGT3_Inscr!$F$7:$L$103,4,FALSE))=TRUE,VLOOKUP(C78,FSGT4_Inscr!$F$7:$L$103,4,FALSE),(VLOOKUP(C78,FSGT3_Inscr!$F$7:$L$103,4,FALSE)))</f>
        <v>0</v>
      </c>
      <c r="G78" s="106">
        <f>IF(ISERROR(VLOOKUP(C78,FSGT3_Inscr!$F$7:$L$103,5,FALSE))=TRUE,VLOOKUP(C78,FSGT4_Inscr!$F$7:$L$103,5,FALSE),(VLOOKUP(C78,FSGT3_Inscr!$F$7:$L$103,5,FALSE)))</f>
        <v>0</v>
      </c>
      <c r="H78" s="106">
        <f>IF(ISERROR(VLOOKUP(C78,FSGT3_Inscr!$F$7:$L$103,6,FALSE))=TRUE,VLOOKUP(C78,FSGT4_Inscr!$F$7:$L$103,6,FALSE),(VLOOKUP(C78,FSGT3_Inscr!$F$7:$L$103,6,FALSE)))</f>
        <v>0</v>
      </c>
      <c r="I78" s="196"/>
      <c r="J78" s="159">
        <f t="shared" si="19"/>
        <v>0</v>
      </c>
      <c r="K78" s="109">
        <f>SUM($J$8:J78)*J78</f>
        <v>0</v>
      </c>
      <c r="L78" s="160">
        <f t="shared" si="20"/>
        <v>0</v>
      </c>
      <c r="M78" s="201" t="str">
        <f t="shared" si="21"/>
        <v/>
      </c>
      <c r="N78" s="217" t="b">
        <f t="shared" si="30"/>
        <v>0</v>
      </c>
      <c r="O78" s="159">
        <f t="shared" si="22"/>
        <v>0</v>
      </c>
      <c r="P78" s="109">
        <f>SUM($O$8:O78)*O78</f>
        <v>0</v>
      </c>
      <c r="Q78" s="160">
        <f t="shared" si="23"/>
        <v>0</v>
      </c>
      <c r="R78" s="201" t="str">
        <f t="shared" si="24"/>
        <v/>
      </c>
      <c r="S78" s="217" t="b">
        <f t="shared" si="25"/>
        <v>0</v>
      </c>
      <c r="T78" s="110"/>
      <c r="U78" s="159">
        <f t="shared" si="26"/>
        <v>0</v>
      </c>
      <c r="V78" s="109">
        <f>SUM($U$8:U78)*U78</f>
        <v>0</v>
      </c>
      <c r="W78" s="160">
        <f t="shared" si="27"/>
        <v>0</v>
      </c>
      <c r="X78" s="201" t="str">
        <f t="shared" si="28"/>
        <v/>
      </c>
      <c r="Y78" s="217" t="str">
        <f t="shared" si="29"/>
        <v/>
      </c>
      <c r="AL78" s="182" t="str">
        <f t="shared" si="15"/>
        <v>0</v>
      </c>
      <c r="AM78" s="182">
        <f t="shared" si="16"/>
        <v>0</v>
      </c>
    </row>
    <row r="79" spans="1:39" x14ac:dyDescent="0.25">
      <c r="A79" s="106">
        <v>72</v>
      </c>
      <c r="B79" s="157">
        <f t="shared" si="31"/>
        <v>1</v>
      </c>
      <c r="C79" s="105"/>
      <c r="D79" s="106">
        <f>IF(ISERROR(VLOOKUP(C79,FSGT3_Inscr!$F$7:$L$103,2,FALSE))=TRUE,VLOOKUP(C79,FSGT4_Inscr!$F$7:$L$103,2,FALSE),(VLOOKUP(C79,FSGT3_Inscr!$F$7:$L$103,2,FALSE)))</f>
        <v>0</v>
      </c>
      <c r="E79" s="106">
        <f>IF(ISERROR(VLOOKUP(C79,FSGT3_Inscr!$F$7:$L$103,3,FALSE))=TRUE,VLOOKUP(C79,FSGT4_Inscr!$F$7:$L$103,3,FALSE),(VLOOKUP(C79,FSGT3_Inscr!$F$7:$L$103,3,FALSE)))</f>
        <v>0</v>
      </c>
      <c r="F79" s="106">
        <f>IF(ISERROR(VLOOKUP(C79,FSGT3_Inscr!$F$7:$L$103,4,FALSE))=TRUE,VLOOKUP(C79,FSGT4_Inscr!$F$7:$L$103,4,FALSE),(VLOOKUP(C79,FSGT3_Inscr!$F$7:$L$103,4,FALSE)))</f>
        <v>0</v>
      </c>
      <c r="G79" s="106">
        <f>IF(ISERROR(VLOOKUP(C79,FSGT3_Inscr!$F$7:$L$103,5,FALSE))=TRUE,VLOOKUP(C79,FSGT4_Inscr!$F$7:$L$103,5,FALSE),(VLOOKUP(C79,FSGT3_Inscr!$F$7:$L$103,5,FALSE)))</f>
        <v>0</v>
      </c>
      <c r="H79" s="106">
        <f>IF(ISERROR(VLOOKUP(C79,FSGT3_Inscr!$F$7:$L$103,6,FALSE))=TRUE,VLOOKUP(C79,FSGT4_Inscr!$F$7:$L$103,6,FALSE),(VLOOKUP(C79,FSGT3_Inscr!$F$7:$L$103,6,FALSE)))</f>
        <v>0</v>
      </c>
      <c r="I79" s="196"/>
      <c r="J79" s="159">
        <f t="shared" si="19"/>
        <v>0</v>
      </c>
      <c r="K79" s="109">
        <f>SUM($J$8:J79)*J79</f>
        <v>0</v>
      </c>
      <c r="L79" s="160">
        <f t="shared" si="20"/>
        <v>0</v>
      </c>
      <c r="M79" s="201" t="str">
        <f t="shared" si="21"/>
        <v/>
      </c>
      <c r="N79" s="217" t="b">
        <f t="shared" si="30"/>
        <v>0</v>
      </c>
      <c r="O79" s="159">
        <f t="shared" si="22"/>
        <v>0</v>
      </c>
      <c r="P79" s="109">
        <f>SUM($O$8:O79)*O79</f>
        <v>0</v>
      </c>
      <c r="Q79" s="160">
        <f t="shared" si="23"/>
        <v>0</v>
      </c>
      <c r="R79" s="201" t="str">
        <f t="shared" si="24"/>
        <v/>
      </c>
      <c r="S79" s="217" t="b">
        <f t="shared" si="25"/>
        <v>0</v>
      </c>
      <c r="T79" s="110"/>
      <c r="U79" s="159">
        <f t="shared" si="26"/>
        <v>0</v>
      </c>
      <c r="V79" s="109">
        <f>SUM($U$8:U79)*U79</f>
        <v>0</v>
      </c>
      <c r="W79" s="160">
        <f t="shared" si="27"/>
        <v>0</v>
      </c>
      <c r="X79" s="201" t="str">
        <f t="shared" si="28"/>
        <v/>
      </c>
      <c r="Y79" s="217" t="str">
        <f t="shared" si="29"/>
        <v/>
      </c>
      <c r="AL79" s="182" t="str">
        <f t="shared" si="15"/>
        <v>0</v>
      </c>
      <c r="AM79" s="182">
        <f t="shared" si="16"/>
        <v>0</v>
      </c>
    </row>
    <row r="80" spans="1:39" x14ac:dyDescent="0.25">
      <c r="A80" s="106">
        <v>73</v>
      </c>
      <c r="B80" s="157">
        <f t="shared" si="31"/>
        <v>1</v>
      </c>
      <c r="C80" s="105"/>
      <c r="D80" s="106">
        <f>IF(ISERROR(VLOOKUP(C80,FSGT3_Inscr!$F$7:$L$103,2,FALSE))=TRUE,VLOOKUP(C80,FSGT4_Inscr!$F$7:$L$103,2,FALSE),(VLOOKUP(C80,FSGT3_Inscr!$F$7:$L$103,2,FALSE)))</f>
        <v>0</v>
      </c>
      <c r="E80" s="106">
        <f>IF(ISERROR(VLOOKUP(C80,FSGT3_Inscr!$F$7:$L$103,3,FALSE))=TRUE,VLOOKUP(C80,FSGT4_Inscr!$F$7:$L$103,3,FALSE),(VLOOKUP(C80,FSGT3_Inscr!$F$7:$L$103,3,FALSE)))</f>
        <v>0</v>
      </c>
      <c r="F80" s="106">
        <f>IF(ISERROR(VLOOKUP(C80,FSGT3_Inscr!$F$7:$L$103,4,FALSE))=TRUE,VLOOKUP(C80,FSGT4_Inscr!$F$7:$L$103,4,FALSE),(VLOOKUP(C80,FSGT3_Inscr!$F$7:$L$103,4,FALSE)))</f>
        <v>0</v>
      </c>
      <c r="G80" s="106">
        <f>IF(ISERROR(VLOOKUP(C80,FSGT3_Inscr!$F$7:$L$103,5,FALSE))=TRUE,VLOOKUP(C80,FSGT4_Inscr!$F$7:$L$103,5,FALSE),(VLOOKUP(C80,FSGT3_Inscr!$F$7:$L$103,5,FALSE)))</f>
        <v>0</v>
      </c>
      <c r="H80" s="106">
        <f>IF(ISERROR(VLOOKUP(C80,FSGT3_Inscr!$F$7:$L$103,6,FALSE))=TRUE,VLOOKUP(C80,FSGT4_Inscr!$F$7:$L$103,6,FALSE),(VLOOKUP(C80,FSGT3_Inscr!$F$7:$L$103,6,FALSE)))</f>
        <v>0</v>
      </c>
      <c r="I80" s="196"/>
      <c r="J80" s="159">
        <f t="shared" si="19"/>
        <v>0</v>
      </c>
      <c r="K80" s="109">
        <f>SUM($J$8:J80)*J80</f>
        <v>0</v>
      </c>
      <c r="L80" s="160">
        <f t="shared" si="20"/>
        <v>0</v>
      </c>
      <c r="M80" s="201" t="str">
        <f t="shared" si="21"/>
        <v/>
      </c>
      <c r="N80" s="217" t="b">
        <f t="shared" si="30"/>
        <v>0</v>
      </c>
      <c r="O80" s="159">
        <f t="shared" si="22"/>
        <v>0</v>
      </c>
      <c r="P80" s="109">
        <f>SUM($O$8:O80)*O80</f>
        <v>0</v>
      </c>
      <c r="Q80" s="160">
        <f t="shared" si="23"/>
        <v>0</v>
      </c>
      <c r="R80" s="201" t="str">
        <f t="shared" si="24"/>
        <v/>
      </c>
      <c r="S80" s="217" t="b">
        <f t="shared" si="25"/>
        <v>0</v>
      </c>
      <c r="T80" s="110"/>
      <c r="U80" s="159">
        <f t="shared" si="26"/>
        <v>0</v>
      </c>
      <c r="V80" s="109">
        <f>SUM($U$8:U80)*U80</f>
        <v>0</v>
      </c>
      <c r="W80" s="160">
        <f t="shared" si="27"/>
        <v>0</v>
      </c>
      <c r="X80" s="201" t="str">
        <f t="shared" si="28"/>
        <v/>
      </c>
      <c r="Y80" s="217" t="str">
        <f t="shared" si="29"/>
        <v/>
      </c>
      <c r="AL80" s="182" t="str">
        <f t="shared" si="15"/>
        <v>0</v>
      </c>
      <c r="AM80" s="182">
        <f t="shared" si="16"/>
        <v>0</v>
      </c>
    </row>
    <row r="81" spans="1:39" x14ac:dyDescent="0.25">
      <c r="A81" s="106">
        <v>74</v>
      </c>
      <c r="B81" s="157">
        <f t="shared" si="31"/>
        <v>1</v>
      </c>
      <c r="C81" s="105"/>
      <c r="D81" s="106">
        <f>IF(ISERROR(VLOOKUP(C81,FSGT3_Inscr!$F$7:$L$103,2,FALSE))=TRUE,VLOOKUP(C81,FSGT4_Inscr!$F$7:$L$103,2,FALSE),(VLOOKUP(C81,FSGT3_Inscr!$F$7:$L$103,2,FALSE)))</f>
        <v>0</v>
      </c>
      <c r="E81" s="106">
        <f>IF(ISERROR(VLOOKUP(C81,FSGT3_Inscr!$F$7:$L$103,3,FALSE))=TRUE,VLOOKUP(C81,FSGT4_Inscr!$F$7:$L$103,3,FALSE),(VLOOKUP(C81,FSGT3_Inscr!$F$7:$L$103,3,FALSE)))</f>
        <v>0</v>
      </c>
      <c r="F81" s="106">
        <f>IF(ISERROR(VLOOKUP(C81,FSGT3_Inscr!$F$7:$L$103,4,FALSE))=TRUE,VLOOKUP(C81,FSGT4_Inscr!$F$7:$L$103,4,FALSE),(VLOOKUP(C81,FSGT3_Inscr!$F$7:$L$103,4,FALSE)))</f>
        <v>0</v>
      </c>
      <c r="G81" s="106">
        <f>IF(ISERROR(VLOOKUP(C81,FSGT3_Inscr!$F$7:$L$103,5,FALSE))=TRUE,VLOOKUP(C81,FSGT4_Inscr!$F$7:$L$103,5,FALSE),(VLOOKUP(C81,FSGT3_Inscr!$F$7:$L$103,5,FALSE)))</f>
        <v>0</v>
      </c>
      <c r="H81" s="106">
        <f>IF(ISERROR(VLOOKUP(C81,FSGT3_Inscr!$F$7:$L$103,6,FALSE))=TRUE,VLOOKUP(C81,FSGT4_Inscr!$F$7:$L$103,6,FALSE),(VLOOKUP(C81,FSGT3_Inscr!$F$7:$L$103,6,FALSE)))</f>
        <v>0</v>
      </c>
      <c r="I81" s="196"/>
      <c r="J81" s="159">
        <f t="shared" si="19"/>
        <v>0</v>
      </c>
      <c r="K81" s="109">
        <f>SUM($J$8:J81)*J81</f>
        <v>0</v>
      </c>
      <c r="L81" s="160">
        <f t="shared" si="20"/>
        <v>0</v>
      </c>
      <c r="M81" s="201" t="str">
        <f t="shared" si="21"/>
        <v/>
      </c>
      <c r="N81" s="217" t="b">
        <f t="shared" si="30"/>
        <v>0</v>
      </c>
      <c r="O81" s="159">
        <f t="shared" si="22"/>
        <v>0</v>
      </c>
      <c r="P81" s="109">
        <f>SUM($O$8:O81)*O81</f>
        <v>0</v>
      </c>
      <c r="Q81" s="160">
        <f t="shared" si="23"/>
        <v>0</v>
      </c>
      <c r="R81" s="201" t="str">
        <f t="shared" si="24"/>
        <v/>
      </c>
      <c r="S81" s="217" t="b">
        <f t="shared" si="25"/>
        <v>0</v>
      </c>
      <c r="T81" s="110"/>
      <c r="U81" s="159">
        <f t="shared" si="26"/>
        <v>0</v>
      </c>
      <c r="V81" s="109">
        <f>SUM($U$8:U81)*U81</f>
        <v>0</v>
      </c>
      <c r="W81" s="160">
        <f t="shared" si="27"/>
        <v>0</v>
      </c>
      <c r="X81" s="201" t="str">
        <f t="shared" si="28"/>
        <v/>
      </c>
      <c r="Y81" s="217" t="str">
        <f t="shared" si="29"/>
        <v/>
      </c>
      <c r="AL81" s="182" t="str">
        <f t="shared" si="15"/>
        <v>0</v>
      </c>
      <c r="AM81" s="182">
        <f t="shared" si="16"/>
        <v>0</v>
      </c>
    </row>
    <row r="82" spans="1:39" x14ac:dyDescent="0.25">
      <c r="A82" s="106">
        <v>75</v>
      </c>
      <c r="B82" s="157">
        <f t="shared" si="31"/>
        <v>1</v>
      </c>
      <c r="C82" s="105"/>
      <c r="D82" s="106">
        <f>IF(ISERROR(VLOOKUP(C82,FSGT3_Inscr!$F$7:$L$103,2,FALSE))=TRUE,VLOOKUP(C82,FSGT4_Inscr!$F$7:$L$103,2,FALSE),(VLOOKUP(C82,FSGT3_Inscr!$F$7:$L$103,2,FALSE)))</f>
        <v>0</v>
      </c>
      <c r="E82" s="106">
        <f>IF(ISERROR(VLOOKUP(C82,FSGT3_Inscr!$F$7:$L$103,3,FALSE))=TRUE,VLOOKUP(C82,FSGT4_Inscr!$F$7:$L$103,3,FALSE),(VLOOKUP(C82,FSGT3_Inscr!$F$7:$L$103,3,FALSE)))</f>
        <v>0</v>
      </c>
      <c r="F82" s="106">
        <f>IF(ISERROR(VLOOKUP(C82,FSGT3_Inscr!$F$7:$L$103,4,FALSE))=TRUE,VLOOKUP(C82,FSGT4_Inscr!$F$7:$L$103,4,FALSE),(VLOOKUP(C82,FSGT3_Inscr!$F$7:$L$103,4,FALSE)))</f>
        <v>0</v>
      </c>
      <c r="G82" s="106">
        <f>IF(ISERROR(VLOOKUP(C82,FSGT3_Inscr!$F$7:$L$103,5,FALSE))=TRUE,VLOOKUP(C82,FSGT4_Inscr!$F$7:$L$103,5,FALSE),(VLOOKUP(C82,FSGT3_Inscr!$F$7:$L$103,5,FALSE)))</f>
        <v>0</v>
      </c>
      <c r="H82" s="106">
        <f>IF(ISERROR(VLOOKUP(C82,FSGT3_Inscr!$F$7:$L$103,6,FALSE))=TRUE,VLOOKUP(C82,FSGT4_Inscr!$F$7:$L$103,6,FALSE),(VLOOKUP(C82,FSGT3_Inscr!$F$7:$L$103,6,FALSE)))</f>
        <v>0</v>
      </c>
      <c r="I82" s="196"/>
      <c r="J82" s="159">
        <f t="shared" si="19"/>
        <v>0</v>
      </c>
      <c r="K82" s="109">
        <f>SUM($J$8:J82)*J82</f>
        <v>0</v>
      </c>
      <c r="L82" s="160">
        <f t="shared" si="20"/>
        <v>0</v>
      </c>
      <c r="M82" s="201" t="str">
        <f t="shared" si="21"/>
        <v/>
      </c>
      <c r="N82" s="217" t="b">
        <f t="shared" si="30"/>
        <v>0</v>
      </c>
      <c r="O82" s="159">
        <f t="shared" si="22"/>
        <v>0</v>
      </c>
      <c r="P82" s="109">
        <f>SUM($O$8:O82)*O82</f>
        <v>0</v>
      </c>
      <c r="Q82" s="160">
        <f t="shared" si="23"/>
        <v>0</v>
      </c>
      <c r="R82" s="201" t="str">
        <f t="shared" si="24"/>
        <v/>
      </c>
      <c r="S82" s="217" t="b">
        <f t="shared" si="25"/>
        <v>0</v>
      </c>
      <c r="T82" s="110"/>
      <c r="U82" s="159">
        <f t="shared" si="26"/>
        <v>0</v>
      </c>
      <c r="V82" s="109">
        <f>SUM($U$8:U82)*U82</f>
        <v>0</v>
      </c>
      <c r="W82" s="160">
        <f t="shared" si="27"/>
        <v>0</v>
      </c>
      <c r="X82" s="201" t="str">
        <f t="shared" si="28"/>
        <v/>
      </c>
      <c r="Y82" s="217" t="str">
        <f t="shared" si="29"/>
        <v/>
      </c>
      <c r="AL82" s="182" t="str">
        <f t="shared" si="15"/>
        <v>0</v>
      </c>
      <c r="AM82" s="182">
        <f t="shared" si="16"/>
        <v>0</v>
      </c>
    </row>
    <row r="83" spans="1:39" x14ac:dyDescent="0.25">
      <c r="A83" s="106">
        <v>76</v>
      </c>
      <c r="B83" s="157">
        <f t="shared" si="31"/>
        <v>1</v>
      </c>
      <c r="C83" s="105"/>
      <c r="D83" s="106">
        <f>IF(ISERROR(VLOOKUP(C83,FSGT3_Inscr!$F$7:$L$103,2,FALSE))=TRUE,VLOOKUP(C83,FSGT4_Inscr!$F$7:$L$103,2,FALSE),(VLOOKUP(C83,FSGT3_Inscr!$F$7:$L$103,2,FALSE)))</f>
        <v>0</v>
      </c>
      <c r="E83" s="106">
        <f>IF(ISERROR(VLOOKUP(C83,FSGT3_Inscr!$F$7:$L$103,3,FALSE))=TRUE,VLOOKUP(C83,FSGT4_Inscr!$F$7:$L$103,3,FALSE),(VLOOKUP(C83,FSGT3_Inscr!$F$7:$L$103,3,FALSE)))</f>
        <v>0</v>
      </c>
      <c r="F83" s="106">
        <f>IF(ISERROR(VLOOKUP(C83,FSGT3_Inscr!$F$7:$L$103,4,FALSE))=TRUE,VLOOKUP(C83,FSGT4_Inscr!$F$7:$L$103,4,FALSE),(VLOOKUP(C83,FSGT3_Inscr!$F$7:$L$103,4,FALSE)))</f>
        <v>0</v>
      </c>
      <c r="G83" s="106">
        <f>IF(ISERROR(VLOOKUP(C83,FSGT3_Inscr!$F$7:$L$103,5,FALSE))=TRUE,VLOOKUP(C83,FSGT4_Inscr!$F$7:$L$103,5,FALSE),(VLOOKUP(C83,FSGT3_Inscr!$F$7:$L$103,5,FALSE)))</f>
        <v>0</v>
      </c>
      <c r="H83" s="106">
        <f>IF(ISERROR(VLOOKUP(C83,FSGT3_Inscr!$F$7:$L$103,6,FALSE))=TRUE,VLOOKUP(C83,FSGT4_Inscr!$F$7:$L$103,6,FALSE),(VLOOKUP(C83,FSGT3_Inscr!$F$7:$L$103,6,FALSE)))</f>
        <v>0</v>
      </c>
      <c r="I83" s="196"/>
      <c r="J83" s="159">
        <f t="shared" si="19"/>
        <v>0</v>
      </c>
      <c r="K83" s="109">
        <f>SUM($J$8:J83)*J83</f>
        <v>0</v>
      </c>
      <c r="L83" s="160">
        <f t="shared" si="20"/>
        <v>0</v>
      </c>
      <c r="M83" s="201" t="str">
        <f t="shared" si="21"/>
        <v/>
      </c>
      <c r="N83" s="217" t="b">
        <f t="shared" si="30"/>
        <v>0</v>
      </c>
      <c r="O83" s="159">
        <f t="shared" si="22"/>
        <v>0</v>
      </c>
      <c r="P83" s="109">
        <f>SUM($O$8:O83)*O83</f>
        <v>0</v>
      </c>
      <c r="Q83" s="160">
        <f t="shared" si="23"/>
        <v>0</v>
      </c>
      <c r="R83" s="201" t="str">
        <f t="shared" si="24"/>
        <v/>
      </c>
      <c r="S83" s="217" t="b">
        <f t="shared" si="25"/>
        <v>0</v>
      </c>
      <c r="T83" s="110"/>
      <c r="U83" s="159">
        <f t="shared" si="26"/>
        <v>0</v>
      </c>
      <c r="V83" s="109">
        <f>SUM($U$8:U83)*U83</f>
        <v>0</v>
      </c>
      <c r="W83" s="160">
        <f t="shared" si="27"/>
        <v>0</v>
      </c>
      <c r="X83" s="201" t="str">
        <f t="shared" si="28"/>
        <v/>
      </c>
      <c r="Y83" s="217" t="str">
        <f t="shared" si="29"/>
        <v/>
      </c>
      <c r="AL83" s="182" t="str">
        <f t="shared" si="15"/>
        <v>0</v>
      </c>
      <c r="AM83" s="182">
        <f t="shared" si="16"/>
        <v>0</v>
      </c>
    </row>
    <row r="84" spans="1:39" x14ac:dyDescent="0.25">
      <c r="A84" s="106">
        <v>77</v>
      </c>
      <c r="B84" s="157">
        <f t="shared" si="31"/>
        <v>1</v>
      </c>
      <c r="C84" s="105"/>
      <c r="D84" s="106">
        <f>IF(ISERROR(VLOOKUP(C84,FSGT3_Inscr!$F$7:$L$103,2,FALSE))=TRUE,VLOOKUP(C84,FSGT4_Inscr!$F$7:$L$103,2,FALSE),(VLOOKUP(C84,FSGT3_Inscr!$F$7:$L$103,2,FALSE)))</f>
        <v>0</v>
      </c>
      <c r="E84" s="106">
        <f>IF(ISERROR(VLOOKUP(C84,FSGT3_Inscr!$F$7:$L$103,3,FALSE))=TRUE,VLOOKUP(C84,FSGT4_Inscr!$F$7:$L$103,3,FALSE),(VLOOKUP(C84,FSGT3_Inscr!$F$7:$L$103,3,FALSE)))</f>
        <v>0</v>
      </c>
      <c r="F84" s="106">
        <f>IF(ISERROR(VLOOKUP(C84,FSGT3_Inscr!$F$7:$L$103,4,FALSE))=TRUE,VLOOKUP(C84,FSGT4_Inscr!$F$7:$L$103,4,FALSE),(VLOOKUP(C84,FSGT3_Inscr!$F$7:$L$103,4,FALSE)))</f>
        <v>0</v>
      </c>
      <c r="G84" s="106">
        <f>IF(ISERROR(VLOOKUP(C84,FSGT3_Inscr!$F$7:$L$103,5,FALSE))=TRUE,VLOOKUP(C84,FSGT4_Inscr!$F$7:$L$103,5,FALSE),(VLOOKUP(C84,FSGT3_Inscr!$F$7:$L$103,5,FALSE)))</f>
        <v>0</v>
      </c>
      <c r="H84" s="106">
        <f>IF(ISERROR(VLOOKUP(C84,FSGT3_Inscr!$F$7:$L$103,6,FALSE))=TRUE,VLOOKUP(C84,FSGT4_Inscr!$F$7:$L$103,6,FALSE),(VLOOKUP(C84,FSGT3_Inscr!$F$7:$L$103,6,FALSE)))</f>
        <v>0</v>
      </c>
      <c r="I84" s="196"/>
      <c r="J84" s="159">
        <f t="shared" si="19"/>
        <v>0</v>
      </c>
      <c r="K84" s="109">
        <f>SUM($J$8:J84)*J84</f>
        <v>0</v>
      </c>
      <c r="L84" s="160">
        <f t="shared" si="20"/>
        <v>0</v>
      </c>
      <c r="M84" s="201" t="str">
        <f t="shared" si="21"/>
        <v/>
      </c>
      <c r="N84" s="217" t="b">
        <f t="shared" si="30"/>
        <v>0</v>
      </c>
      <c r="O84" s="159">
        <f t="shared" si="22"/>
        <v>0</v>
      </c>
      <c r="P84" s="109">
        <f>SUM($O$8:O84)*O84</f>
        <v>0</v>
      </c>
      <c r="Q84" s="160">
        <f t="shared" si="23"/>
        <v>0</v>
      </c>
      <c r="R84" s="201" t="str">
        <f t="shared" si="24"/>
        <v/>
      </c>
      <c r="S84" s="217" t="b">
        <f t="shared" si="25"/>
        <v>0</v>
      </c>
      <c r="T84" s="110"/>
      <c r="U84" s="159">
        <f t="shared" si="26"/>
        <v>0</v>
      </c>
      <c r="V84" s="109">
        <f>SUM($U$8:U84)*U84</f>
        <v>0</v>
      </c>
      <c r="W84" s="160">
        <f t="shared" si="27"/>
        <v>0</v>
      </c>
      <c r="X84" s="201" t="str">
        <f t="shared" si="28"/>
        <v/>
      </c>
      <c r="Y84" s="217" t="str">
        <f t="shared" si="29"/>
        <v/>
      </c>
      <c r="AL84" s="182" t="str">
        <f t="shared" si="15"/>
        <v>0</v>
      </c>
      <c r="AM84" s="182">
        <f t="shared" si="16"/>
        <v>0</v>
      </c>
    </row>
    <row r="85" spans="1:39" x14ac:dyDescent="0.25">
      <c r="A85" s="106">
        <v>78</v>
      </c>
      <c r="B85" s="157">
        <f t="shared" si="31"/>
        <v>1</v>
      </c>
      <c r="C85" s="105"/>
      <c r="D85" s="106">
        <f>IF(ISERROR(VLOOKUP(C85,FSGT3_Inscr!$F$7:$L$103,2,FALSE))=TRUE,VLOOKUP(C85,FSGT4_Inscr!$F$7:$L$103,2,FALSE),(VLOOKUP(C85,FSGT3_Inscr!$F$7:$L$103,2,FALSE)))</f>
        <v>0</v>
      </c>
      <c r="E85" s="106">
        <f>IF(ISERROR(VLOOKUP(C85,FSGT3_Inscr!$F$7:$L$103,3,FALSE))=TRUE,VLOOKUP(C85,FSGT4_Inscr!$F$7:$L$103,3,FALSE),(VLOOKUP(C85,FSGT3_Inscr!$F$7:$L$103,3,FALSE)))</f>
        <v>0</v>
      </c>
      <c r="F85" s="106">
        <f>IF(ISERROR(VLOOKUP(C85,FSGT3_Inscr!$F$7:$L$103,4,FALSE))=TRUE,VLOOKUP(C85,FSGT4_Inscr!$F$7:$L$103,4,FALSE),(VLOOKUP(C85,FSGT3_Inscr!$F$7:$L$103,4,FALSE)))</f>
        <v>0</v>
      </c>
      <c r="G85" s="106">
        <f>IF(ISERROR(VLOOKUP(C85,FSGT3_Inscr!$F$7:$L$103,5,FALSE))=TRUE,VLOOKUP(C85,FSGT4_Inscr!$F$7:$L$103,5,FALSE),(VLOOKUP(C85,FSGT3_Inscr!$F$7:$L$103,5,FALSE)))</f>
        <v>0</v>
      </c>
      <c r="H85" s="106">
        <f>IF(ISERROR(VLOOKUP(C85,FSGT3_Inscr!$F$7:$L$103,6,FALSE))=TRUE,VLOOKUP(C85,FSGT4_Inscr!$F$7:$L$103,6,FALSE),(VLOOKUP(C85,FSGT3_Inscr!$F$7:$L$103,6,FALSE)))</f>
        <v>0</v>
      </c>
      <c r="I85" s="196"/>
      <c r="J85" s="159">
        <f t="shared" si="19"/>
        <v>0</v>
      </c>
      <c r="K85" s="109">
        <f>SUM($J$8:J85)*J85</f>
        <v>0</v>
      </c>
      <c r="L85" s="160">
        <f t="shared" si="20"/>
        <v>0</v>
      </c>
      <c r="M85" s="201" t="str">
        <f t="shared" si="21"/>
        <v/>
      </c>
      <c r="N85" s="217" t="b">
        <f t="shared" si="30"/>
        <v>0</v>
      </c>
      <c r="O85" s="159">
        <f t="shared" si="22"/>
        <v>0</v>
      </c>
      <c r="P85" s="109">
        <f>SUM($O$8:O85)*O85</f>
        <v>0</v>
      </c>
      <c r="Q85" s="160">
        <f t="shared" si="23"/>
        <v>0</v>
      </c>
      <c r="R85" s="201" t="str">
        <f t="shared" si="24"/>
        <v/>
      </c>
      <c r="S85" s="217" t="b">
        <f t="shared" si="25"/>
        <v>0</v>
      </c>
      <c r="T85" s="110"/>
      <c r="U85" s="159">
        <f t="shared" si="26"/>
        <v>0</v>
      </c>
      <c r="V85" s="109">
        <f>SUM($U$8:U85)*U85</f>
        <v>0</v>
      </c>
      <c r="W85" s="160">
        <f t="shared" si="27"/>
        <v>0</v>
      </c>
      <c r="X85" s="201" t="str">
        <f t="shared" si="28"/>
        <v/>
      </c>
      <c r="Y85" s="217" t="str">
        <f t="shared" si="29"/>
        <v/>
      </c>
      <c r="AL85" s="182" t="str">
        <f t="shared" si="15"/>
        <v>0</v>
      </c>
      <c r="AM85" s="182">
        <f t="shared" si="16"/>
        <v>0</v>
      </c>
    </row>
    <row r="86" spans="1:39" x14ac:dyDescent="0.25">
      <c r="A86" s="106">
        <v>79</v>
      </c>
      <c r="B86" s="157">
        <f t="shared" si="31"/>
        <v>1</v>
      </c>
      <c r="C86" s="105"/>
      <c r="D86" s="106">
        <f>IF(ISERROR(VLOOKUP(C86,FSGT3_Inscr!$F$7:$L$103,2,FALSE))=TRUE,VLOOKUP(C86,FSGT4_Inscr!$F$7:$L$103,2,FALSE),(VLOOKUP(C86,FSGT3_Inscr!$F$7:$L$103,2,FALSE)))</f>
        <v>0</v>
      </c>
      <c r="E86" s="106">
        <f>IF(ISERROR(VLOOKUP(C86,FSGT3_Inscr!$F$7:$L$103,3,FALSE))=TRUE,VLOOKUP(C86,FSGT4_Inscr!$F$7:$L$103,3,FALSE),(VLOOKUP(C86,FSGT3_Inscr!$F$7:$L$103,3,FALSE)))</f>
        <v>0</v>
      </c>
      <c r="F86" s="106">
        <f>IF(ISERROR(VLOOKUP(C86,FSGT3_Inscr!$F$7:$L$103,4,FALSE))=TRUE,VLOOKUP(C86,FSGT4_Inscr!$F$7:$L$103,4,FALSE),(VLOOKUP(C86,FSGT3_Inscr!$F$7:$L$103,4,FALSE)))</f>
        <v>0</v>
      </c>
      <c r="G86" s="106">
        <f>IF(ISERROR(VLOOKUP(C86,FSGT3_Inscr!$F$7:$L$103,5,FALSE))=TRUE,VLOOKUP(C86,FSGT4_Inscr!$F$7:$L$103,5,FALSE),(VLOOKUP(C86,FSGT3_Inscr!$F$7:$L$103,5,FALSE)))</f>
        <v>0</v>
      </c>
      <c r="H86" s="106">
        <f>IF(ISERROR(VLOOKUP(C86,FSGT3_Inscr!$F$7:$L$103,6,FALSE))=TRUE,VLOOKUP(C86,FSGT4_Inscr!$F$7:$L$103,6,FALSE),(VLOOKUP(C86,FSGT3_Inscr!$F$7:$L$103,6,FALSE)))</f>
        <v>0</v>
      </c>
      <c r="I86" s="196"/>
      <c r="J86" s="159">
        <f t="shared" si="19"/>
        <v>0</v>
      </c>
      <c r="K86" s="109">
        <f>SUM($J$8:J86)*J86</f>
        <v>0</v>
      </c>
      <c r="L86" s="160">
        <f t="shared" si="20"/>
        <v>0</v>
      </c>
      <c r="M86" s="201" t="str">
        <f t="shared" si="21"/>
        <v/>
      </c>
      <c r="N86" s="217" t="b">
        <f t="shared" si="30"/>
        <v>0</v>
      </c>
      <c r="O86" s="159">
        <f t="shared" si="22"/>
        <v>0</v>
      </c>
      <c r="P86" s="109">
        <f>SUM($O$8:O86)*O86</f>
        <v>0</v>
      </c>
      <c r="Q86" s="160">
        <f t="shared" si="23"/>
        <v>0</v>
      </c>
      <c r="R86" s="201" t="str">
        <f t="shared" si="24"/>
        <v/>
      </c>
      <c r="S86" s="217" t="b">
        <f t="shared" si="25"/>
        <v>0</v>
      </c>
      <c r="T86" s="110"/>
      <c r="U86" s="159">
        <f t="shared" si="26"/>
        <v>0</v>
      </c>
      <c r="V86" s="109">
        <f>SUM($U$8:U86)*U86</f>
        <v>0</v>
      </c>
      <c r="W86" s="160">
        <f t="shared" si="27"/>
        <v>0</v>
      </c>
      <c r="X86" s="201" t="str">
        <f t="shared" si="28"/>
        <v/>
      </c>
      <c r="Y86" s="217" t="str">
        <f t="shared" si="29"/>
        <v/>
      </c>
      <c r="AL86" s="182" t="str">
        <f t="shared" si="15"/>
        <v>0</v>
      </c>
      <c r="AM86" s="182">
        <f t="shared" si="16"/>
        <v>0</v>
      </c>
    </row>
    <row r="87" spans="1:39" x14ac:dyDescent="0.25">
      <c r="A87" s="106">
        <v>80</v>
      </c>
      <c r="B87" s="157">
        <f t="shared" si="31"/>
        <v>1</v>
      </c>
      <c r="C87" s="105"/>
      <c r="D87" s="106">
        <f>IF(ISERROR(VLOOKUP(C87,FSGT3_Inscr!$F$7:$L$103,2,FALSE))=TRUE,VLOOKUP(C87,FSGT4_Inscr!$F$7:$L$103,2,FALSE),(VLOOKUP(C87,FSGT3_Inscr!$F$7:$L$103,2,FALSE)))</f>
        <v>0</v>
      </c>
      <c r="E87" s="106">
        <f>IF(ISERROR(VLOOKUP(C87,FSGT3_Inscr!$F$7:$L$103,3,FALSE))=TRUE,VLOOKUP(C87,FSGT4_Inscr!$F$7:$L$103,3,FALSE),(VLOOKUP(C87,FSGT3_Inscr!$F$7:$L$103,3,FALSE)))</f>
        <v>0</v>
      </c>
      <c r="F87" s="106">
        <f>IF(ISERROR(VLOOKUP(C87,FSGT3_Inscr!$F$7:$L$103,4,FALSE))=TRUE,VLOOKUP(C87,FSGT4_Inscr!$F$7:$L$103,4,FALSE),(VLOOKUP(C87,FSGT3_Inscr!$F$7:$L$103,4,FALSE)))</f>
        <v>0</v>
      </c>
      <c r="G87" s="106">
        <f>IF(ISERROR(VLOOKUP(C87,FSGT3_Inscr!$F$7:$L$103,5,FALSE))=TRUE,VLOOKUP(C87,FSGT4_Inscr!$F$7:$L$103,5,FALSE),(VLOOKUP(C87,FSGT3_Inscr!$F$7:$L$103,5,FALSE)))</f>
        <v>0</v>
      </c>
      <c r="H87" s="106">
        <f>IF(ISERROR(VLOOKUP(C87,FSGT3_Inscr!$F$7:$L$103,6,FALSE))=TRUE,VLOOKUP(C87,FSGT4_Inscr!$F$7:$L$103,6,FALSE),(VLOOKUP(C87,FSGT3_Inscr!$F$7:$L$103,6,FALSE)))</f>
        <v>0</v>
      </c>
      <c r="I87" s="196"/>
      <c r="J87" s="159">
        <f t="shared" si="19"/>
        <v>0</v>
      </c>
      <c r="K87" s="109">
        <f>SUM($J$8:J87)*J87</f>
        <v>0</v>
      </c>
      <c r="L87" s="160">
        <f t="shared" si="20"/>
        <v>0</v>
      </c>
      <c r="M87" s="201" t="str">
        <f t="shared" si="21"/>
        <v/>
      </c>
      <c r="N87" s="217" t="b">
        <f t="shared" si="30"/>
        <v>0</v>
      </c>
      <c r="O87" s="159">
        <f t="shared" si="22"/>
        <v>0</v>
      </c>
      <c r="P87" s="109">
        <f>SUM($O$8:O87)*O87</f>
        <v>0</v>
      </c>
      <c r="Q87" s="160">
        <f t="shared" si="23"/>
        <v>0</v>
      </c>
      <c r="R87" s="201" t="str">
        <f t="shared" si="24"/>
        <v/>
      </c>
      <c r="S87" s="217" t="b">
        <f t="shared" si="25"/>
        <v>0</v>
      </c>
      <c r="T87" s="110"/>
      <c r="U87" s="159">
        <f t="shared" si="26"/>
        <v>0</v>
      </c>
      <c r="V87" s="109">
        <f>SUM($U$8:U87)*U87</f>
        <v>0</v>
      </c>
      <c r="W87" s="160">
        <f t="shared" si="27"/>
        <v>0</v>
      </c>
      <c r="X87" s="201" t="str">
        <f t="shared" si="28"/>
        <v/>
      </c>
      <c r="Y87" s="217" t="str">
        <f t="shared" si="29"/>
        <v/>
      </c>
      <c r="AL87" s="182" t="str">
        <f t="shared" si="15"/>
        <v>0</v>
      </c>
      <c r="AM87" s="182">
        <f t="shared" si="16"/>
        <v>0</v>
      </c>
    </row>
    <row r="88" spans="1:39" x14ac:dyDescent="0.25">
      <c r="A88" s="106">
        <v>81</v>
      </c>
      <c r="B88" s="157">
        <f t="shared" si="31"/>
        <v>1</v>
      </c>
      <c r="C88" s="105"/>
      <c r="D88" s="106">
        <f>IF(ISERROR(VLOOKUP(C88,FSGT3_Inscr!$F$7:$L$103,2,FALSE))=TRUE,VLOOKUP(C88,FSGT4_Inscr!$F$7:$L$103,2,FALSE),(VLOOKUP(C88,FSGT3_Inscr!$F$7:$L$103,2,FALSE)))</f>
        <v>0</v>
      </c>
      <c r="E88" s="106">
        <f>IF(ISERROR(VLOOKUP(C88,FSGT3_Inscr!$F$7:$L$103,3,FALSE))=TRUE,VLOOKUP(C88,FSGT4_Inscr!$F$7:$L$103,3,FALSE),(VLOOKUP(C88,FSGT3_Inscr!$F$7:$L$103,3,FALSE)))</f>
        <v>0</v>
      </c>
      <c r="F88" s="106">
        <f>IF(ISERROR(VLOOKUP(C88,FSGT3_Inscr!$F$7:$L$103,4,FALSE))=TRUE,VLOOKUP(C88,FSGT4_Inscr!$F$7:$L$103,4,FALSE),(VLOOKUP(C88,FSGT3_Inscr!$F$7:$L$103,4,FALSE)))</f>
        <v>0</v>
      </c>
      <c r="G88" s="106">
        <f>IF(ISERROR(VLOOKUP(C88,FSGT3_Inscr!$F$7:$L$103,5,FALSE))=TRUE,VLOOKUP(C88,FSGT4_Inscr!$F$7:$L$103,5,FALSE),(VLOOKUP(C88,FSGT3_Inscr!$F$7:$L$103,5,FALSE)))</f>
        <v>0</v>
      </c>
      <c r="H88" s="106">
        <f>IF(ISERROR(VLOOKUP(C88,FSGT3_Inscr!$F$7:$L$103,6,FALSE))=TRUE,VLOOKUP(C88,FSGT4_Inscr!$F$7:$L$103,6,FALSE),(VLOOKUP(C88,FSGT3_Inscr!$F$7:$L$103,6,FALSE)))</f>
        <v>0</v>
      </c>
      <c r="I88" s="196"/>
      <c r="J88" s="159">
        <f t="shared" si="19"/>
        <v>0</v>
      </c>
      <c r="K88" s="109">
        <f>SUM($J$8:J88)*J88</f>
        <v>0</v>
      </c>
      <c r="L88" s="160">
        <f t="shared" si="20"/>
        <v>0</v>
      </c>
      <c r="M88" s="201" t="str">
        <f t="shared" si="21"/>
        <v/>
      </c>
      <c r="N88" s="217" t="b">
        <f t="shared" si="30"/>
        <v>0</v>
      </c>
      <c r="O88" s="159">
        <f t="shared" si="22"/>
        <v>0</v>
      </c>
      <c r="P88" s="109">
        <f>SUM($O$8:O88)*O88</f>
        <v>0</v>
      </c>
      <c r="Q88" s="160">
        <f t="shared" si="23"/>
        <v>0</v>
      </c>
      <c r="R88" s="201" t="str">
        <f t="shared" si="24"/>
        <v/>
      </c>
      <c r="S88" s="217" t="b">
        <f t="shared" si="25"/>
        <v>0</v>
      </c>
      <c r="T88" s="110"/>
      <c r="U88" s="159">
        <f t="shared" si="26"/>
        <v>0</v>
      </c>
      <c r="V88" s="109">
        <f>SUM($U$8:U88)*U88</f>
        <v>0</v>
      </c>
      <c r="W88" s="160">
        <f t="shared" si="27"/>
        <v>0</v>
      </c>
      <c r="X88" s="201" t="str">
        <f t="shared" si="28"/>
        <v/>
      </c>
      <c r="Y88" s="217" t="str">
        <f t="shared" si="29"/>
        <v/>
      </c>
      <c r="AL88" s="182" t="str">
        <f t="shared" ref="AL88:AL107" si="32">CONCATENATE(C88,D88)</f>
        <v>0</v>
      </c>
      <c r="AM88" s="182">
        <f t="shared" ref="AM88:AM107" si="33">C88</f>
        <v>0</v>
      </c>
    </row>
    <row r="89" spans="1:39" x14ac:dyDescent="0.25">
      <c r="A89" s="106">
        <v>82</v>
      </c>
      <c r="B89" s="157">
        <f t="shared" si="31"/>
        <v>1</v>
      </c>
      <c r="C89" s="105"/>
      <c r="D89" s="106">
        <f>IF(ISERROR(VLOOKUP(C89,FSGT3_Inscr!$F$7:$L$103,2,FALSE))=TRUE,VLOOKUP(C89,FSGT4_Inscr!$F$7:$L$103,2,FALSE),(VLOOKUP(C89,FSGT3_Inscr!$F$7:$L$103,2,FALSE)))</f>
        <v>0</v>
      </c>
      <c r="E89" s="106">
        <f>IF(ISERROR(VLOOKUP(C89,FSGT3_Inscr!$F$7:$L$103,3,FALSE))=TRUE,VLOOKUP(C89,FSGT4_Inscr!$F$7:$L$103,3,FALSE),(VLOOKUP(C89,FSGT3_Inscr!$F$7:$L$103,3,FALSE)))</f>
        <v>0</v>
      </c>
      <c r="F89" s="106">
        <f>IF(ISERROR(VLOOKUP(C89,FSGT3_Inscr!$F$7:$L$103,4,FALSE))=TRUE,VLOOKUP(C89,FSGT4_Inscr!$F$7:$L$103,4,FALSE),(VLOOKUP(C89,FSGT3_Inscr!$F$7:$L$103,4,FALSE)))</f>
        <v>0</v>
      </c>
      <c r="G89" s="106">
        <f>IF(ISERROR(VLOOKUP(C89,FSGT3_Inscr!$F$7:$L$103,5,FALSE))=TRUE,VLOOKUP(C89,FSGT4_Inscr!$F$7:$L$103,5,FALSE),(VLOOKUP(C89,FSGT3_Inscr!$F$7:$L$103,5,FALSE)))</f>
        <v>0</v>
      </c>
      <c r="H89" s="106">
        <f>IF(ISERROR(VLOOKUP(C89,FSGT3_Inscr!$F$7:$L$103,6,FALSE))=TRUE,VLOOKUP(C89,FSGT4_Inscr!$F$7:$L$103,6,FALSE),(VLOOKUP(C89,FSGT3_Inscr!$F$7:$L$103,6,FALSE)))</f>
        <v>0</v>
      </c>
      <c r="I89" s="196"/>
      <c r="J89" s="159">
        <f t="shared" si="19"/>
        <v>0</v>
      </c>
      <c r="K89" s="109">
        <f>SUM($J$8:J89)*J89</f>
        <v>0</v>
      </c>
      <c r="L89" s="160">
        <f t="shared" si="20"/>
        <v>0</v>
      </c>
      <c r="M89" s="201" t="str">
        <f t="shared" si="21"/>
        <v/>
      </c>
      <c r="N89" s="217" t="b">
        <f t="shared" si="30"/>
        <v>0</v>
      </c>
      <c r="O89" s="159">
        <f t="shared" si="22"/>
        <v>0</v>
      </c>
      <c r="P89" s="109">
        <f>SUM($O$8:O89)*O89</f>
        <v>0</v>
      </c>
      <c r="Q89" s="160">
        <f t="shared" si="23"/>
        <v>0</v>
      </c>
      <c r="R89" s="201" t="str">
        <f t="shared" si="24"/>
        <v/>
      </c>
      <c r="S89" s="217" t="b">
        <f t="shared" si="25"/>
        <v>0</v>
      </c>
      <c r="T89" s="110"/>
      <c r="U89" s="159">
        <f t="shared" si="26"/>
        <v>0</v>
      </c>
      <c r="V89" s="109">
        <f>SUM($U$8:U89)*U89</f>
        <v>0</v>
      </c>
      <c r="W89" s="160">
        <f t="shared" si="27"/>
        <v>0</v>
      </c>
      <c r="X89" s="201" t="str">
        <f t="shared" si="28"/>
        <v/>
      </c>
      <c r="Y89" s="217" t="str">
        <f t="shared" si="29"/>
        <v/>
      </c>
      <c r="AL89" s="182" t="str">
        <f t="shared" si="32"/>
        <v>0</v>
      </c>
      <c r="AM89" s="182">
        <f t="shared" si="33"/>
        <v>0</v>
      </c>
    </row>
    <row r="90" spans="1:39" x14ac:dyDescent="0.25">
      <c r="A90" s="106">
        <v>83</v>
      </c>
      <c r="B90" s="157">
        <f t="shared" si="31"/>
        <v>1</v>
      </c>
      <c r="C90" s="105"/>
      <c r="D90" s="106">
        <f>IF(ISERROR(VLOOKUP(C90,FSGT3_Inscr!$F$7:$L$103,2,FALSE))=TRUE,VLOOKUP(C90,FSGT4_Inscr!$F$7:$L$103,2,FALSE),(VLOOKUP(C90,FSGT3_Inscr!$F$7:$L$103,2,FALSE)))</f>
        <v>0</v>
      </c>
      <c r="E90" s="106">
        <f>IF(ISERROR(VLOOKUP(C90,FSGT3_Inscr!$F$7:$L$103,3,FALSE))=TRUE,VLOOKUP(C90,FSGT4_Inscr!$F$7:$L$103,3,FALSE),(VLOOKUP(C90,FSGT3_Inscr!$F$7:$L$103,3,FALSE)))</f>
        <v>0</v>
      </c>
      <c r="F90" s="106">
        <f>IF(ISERROR(VLOOKUP(C90,FSGT3_Inscr!$F$7:$L$103,4,FALSE))=TRUE,VLOOKUP(C90,FSGT4_Inscr!$F$7:$L$103,4,FALSE),(VLOOKUP(C90,FSGT3_Inscr!$F$7:$L$103,4,FALSE)))</f>
        <v>0</v>
      </c>
      <c r="G90" s="106">
        <f>IF(ISERROR(VLOOKUP(C90,FSGT3_Inscr!$F$7:$L$103,5,FALSE))=TRUE,VLOOKUP(C90,FSGT4_Inscr!$F$7:$L$103,5,FALSE),(VLOOKUP(C90,FSGT3_Inscr!$F$7:$L$103,5,FALSE)))</f>
        <v>0</v>
      </c>
      <c r="H90" s="106">
        <f>IF(ISERROR(VLOOKUP(C90,FSGT3_Inscr!$F$7:$L$103,6,FALSE))=TRUE,VLOOKUP(C90,FSGT4_Inscr!$F$7:$L$103,6,FALSE),(VLOOKUP(C90,FSGT3_Inscr!$F$7:$L$103,6,FALSE)))</f>
        <v>0</v>
      </c>
      <c r="I90" s="196"/>
      <c r="J90" s="159">
        <f t="shared" si="19"/>
        <v>0</v>
      </c>
      <c r="K90" s="109">
        <f>SUM($J$8:J90)*J90</f>
        <v>0</v>
      </c>
      <c r="L90" s="160">
        <f t="shared" si="20"/>
        <v>0</v>
      </c>
      <c r="M90" s="201" t="str">
        <f t="shared" si="21"/>
        <v/>
      </c>
      <c r="N90" s="217" t="b">
        <f t="shared" si="30"/>
        <v>0</v>
      </c>
      <c r="O90" s="159">
        <f t="shared" si="22"/>
        <v>0</v>
      </c>
      <c r="P90" s="109">
        <f>SUM($O$8:O90)*O90</f>
        <v>0</v>
      </c>
      <c r="Q90" s="160">
        <f t="shared" si="23"/>
        <v>0</v>
      </c>
      <c r="R90" s="201" t="str">
        <f t="shared" si="24"/>
        <v/>
      </c>
      <c r="S90" s="217" t="b">
        <f t="shared" si="25"/>
        <v>0</v>
      </c>
      <c r="T90" s="110"/>
      <c r="U90" s="159">
        <f t="shared" si="26"/>
        <v>0</v>
      </c>
      <c r="V90" s="109">
        <f>SUM($U$8:U90)*U90</f>
        <v>0</v>
      </c>
      <c r="W90" s="160">
        <f t="shared" si="27"/>
        <v>0</v>
      </c>
      <c r="X90" s="201" t="str">
        <f t="shared" si="28"/>
        <v/>
      </c>
      <c r="Y90" s="217" t="str">
        <f t="shared" si="29"/>
        <v/>
      </c>
      <c r="AL90" s="182" t="str">
        <f t="shared" si="32"/>
        <v>0</v>
      </c>
      <c r="AM90" s="182">
        <f t="shared" si="33"/>
        <v>0</v>
      </c>
    </row>
    <row r="91" spans="1:39" x14ac:dyDescent="0.25">
      <c r="A91" s="106">
        <v>84</v>
      </c>
      <c r="B91" s="157">
        <f t="shared" si="31"/>
        <v>1</v>
      </c>
      <c r="C91" s="105"/>
      <c r="D91" s="106">
        <f>IF(ISERROR(VLOOKUP(C91,FSGT3_Inscr!$F$7:$L$103,2,FALSE))=TRUE,VLOOKUP(C91,FSGT4_Inscr!$F$7:$L$103,2,FALSE),(VLOOKUP(C91,FSGT3_Inscr!$F$7:$L$103,2,FALSE)))</f>
        <v>0</v>
      </c>
      <c r="E91" s="106">
        <f>IF(ISERROR(VLOOKUP(C91,FSGT3_Inscr!$F$7:$L$103,3,FALSE))=TRUE,VLOOKUP(C91,FSGT4_Inscr!$F$7:$L$103,3,FALSE),(VLOOKUP(C91,FSGT3_Inscr!$F$7:$L$103,3,FALSE)))</f>
        <v>0</v>
      </c>
      <c r="F91" s="106">
        <f>IF(ISERROR(VLOOKUP(C91,FSGT3_Inscr!$F$7:$L$103,4,FALSE))=TRUE,VLOOKUP(C91,FSGT4_Inscr!$F$7:$L$103,4,FALSE),(VLOOKUP(C91,FSGT3_Inscr!$F$7:$L$103,4,FALSE)))</f>
        <v>0</v>
      </c>
      <c r="G91" s="106">
        <f>IF(ISERROR(VLOOKUP(C91,FSGT3_Inscr!$F$7:$L$103,5,FALSE))=TRUE,VLOOKUP(C91,FSGT4_Inscr!$F$7:$L$103,5,FALSE),(VLOOKUP(C91,FSGT3_Inscr!$F$7:$L$103,5,FALSE)))</f>
        <v>0</v>
      </c>
      <c r="H91" s="106">
        <f>IF(ISERROR(VLOOKUP(C91,FSGT3_Inscr!$F$7:$L$103,6,FALSE))=TRUE,VLOOKUP(C91,FSGT4_Inscr!$F$7:$L$103,6,FALSE),(VLOOKUP(C91,FSGT3_Inscr!$F$7:$L$103,6,FALSE)))</f>
        <v>0</v>
      </c>
      <c r="I91" s="196"/>
      <c r="J91" s="159">
        <f t="shared" si="19"/>
        <v>0</v>
      </c>
      <c r="K91" s="109">
        <f>SUM($J$8:J91)*J91</f>
        <v>0</v>
      </c>
      <c r="L91" s="160">
        <f t="shared" si="20"/>
        <v>0</v>
      </c>
      <c r="M91" s="201" t="str">
        <f t="shared" si="21"/>
        <v/>
      </c>
      <c r="N91" s="217" t="b">
        <f t="shared" si="30"/>
        <v>0</v>
      </c>
      <c r="O91" s="159">
        <f t="shared" si="22"/>
        <v>0</v>
      </c>
      <c r="P91" s="109">
        <f>SUM($O$8:O91)*O91</f>
        <v>0</v>
      </c>
      <c r="Q91" s="160">
        <f t="shared" si="23"/>
        <v>0</v>
      </c>
      <c r="R91" s="201" t="str">
        <f t="shared" si="24"/>
        <v/>
      </c>
      <c r="S91" s="217" t="b">
        <f t="shared" si="25"/>
        <v>0</v>
      </c>
      <c r="T91" s="110"/>
      <c r="U91" s="159">
        <f t="shared" si="26"/>
        <v>0</v>
      </c>
      <c r="V91" s="109">
        <f>SUM($U$8:U91)*U91</f>
        <v>0</v>
      </c>
      <c r="W91" s="160">
        <f t="shared" si="27"/>
        <v>0</v>
      </c>
      <c r="X91" s="201" t="str">
        <f t="shared" si="28"/>
        <v/>
      </c>
      <c r="Y91" s="217" t="str">
        <f t="shared" si="29"/>
        <v/>
      </c>
      <c r="AL91" s="182" t="str">
        <f t="shared" si="32"/>
        <v>0</v>
      </c>
      <c r="AM91" s="182">
        <f t="shared" si="33"/>
        <v>0</v>
      </c>
    </row>
    <row r="92" spans="1:39" x14ac:dyDescent="0.25">
      <c r="A92" s="106">
        <v>85</v>
      </c>
      <c r="B92" s="157">
        <f t="shared" si="31"/>
        <v>1</v>
      </c>
      <c r="C92" s="105"/>
      <c r="D92" s="106">
        <f>IF(ISERROR(VLOOKUP(C92,FSGT3_Inscr!$F$7:$L$103,2,FALSE))=TRUE,VLOOKUP(C92,FSGT4_Inscr!$F$7:$L$103,2,FALSE),(VLOOKUP(C92,FSGT3_Inscr!$F$7:$L$103,2,FALSE)))</f>
        <v>0</v>
      </c>
      <c r="E92" s="106">
        <f>IF(ISERROR(VLOOKUP(C92,FSGT3_Inscr!$F$7:$L$103,3,FALSE))=TRUE,VLOOKUP(C92,FSGT4_Inscr!$F$7:$L$103,3,FALSE),(VLOOKUP(C92,FSGT3_Inscr!$F$7:$L$103,3,FALSE)))</f>
        <v>0</v>
      </c>
      <c r="F92" s="106">
        <f>IF(ISERROR(VLOOKUP(C92,FSGT3_Inscr!$F$7:$L$103,4,FALSE))=TRUE,VLOOKUP(C92,FSGT4_Inscr!$F$7:$L$103,4,FALSE),(VLOOKUP(C92,FSGT3_Inscr!$F$7:$L$103,4,FALSE)))</f>
        <v>0</v>
      </c>
      <c r="G92" s="106">
        <f>IF(ISERROR(VLOOKUP(C92,FSGT3_Inscr!$F$7:$L$103,5,FALSE))=TRUE,VLOOKUP(C92,FSGT4_Inscr!$F$7:$L$103,5,FALSE),(VLOOKUP(C92,FSGT3_Inscr!$F$7:$L$103,5,FALSE)))</f>
        <v>0</v>
      </c>
      <c r="H92" s="106">
        <f>IF(ISERROR(VLOOKUP(C92,FSGT3_Inscr!$F$7:$L$103,6,FALSE))=TRUE,VLOOKUP(C92,FSGT4_Inscr!$F$7:$L$103,6,FALSE),(VLOOKUP(C92,FSGT3_Inscr!$F$7:$L$103,6,FALSE)))</f>
        <v>0</v>
      </c>
      <c r="I92" s="196"/>
      <c r="J92" s="159">
        <f t="shared" si="19"/>
        <v>0</v>
      </c>
      <c r="K92" s="109">
        <f>SUM($J$8:J92)*J92</f>
        <v>0</v>
      </c>
      <c r="L92" s="160">
        <f t="shared" si="20"/>
        <v>0</v>
      </c>
      <c r="M92" s="201" t="str">
        <f t="shared" si="21"/>
        <v/>
      </c>
      <c r="N92" s="217" t="b">
        <f t="shared" si="30"/>
        <v>0</v>
      </c>
      <c r="O92" s="159">
        <f t="shared" si="22"/>
        <v>0</v>
      </c>
      <c r="P92" s="109">
        <f>SUM($O$8:O92)*O92</f>
        <v>0</v>
      </c>
      <c r="Q92" s="160">
        <f t="shared" si="23"/>
        <v>0</v>
      </c>
      <c r="R92" s="201" t="str">
        <f t="shared" si="24"/>
        <v/>
      </c>
      <c r="S92" s="217" t="b">
        <f t="shared" si="25"/>
        <v>0</v>
      </c>
      <c r="T92" s="110"/>
      <c r="U92" s="159">
        <f t="shared" si="26"/>
        <v>0</v>
      </c>
      <c r="V92" s="109">
        <f>SUM($U$8:U92)*U92</f>
        <v>0</v>
      </c>
      <c r="W92" s="160">
        <f t="shared" si="27"/>
        <v>0</v>
      </c>
      <c r="X92" s="201" t="str">
        <f t="shared" si="28"/>
        <v/>
      </c>
      <c r="Y92" s="217" t="str">
        <f t="shared" si="29"/>
        <v/>
      </c>
      <c r="AL92" s="182" t="str">
        <f t="shared" si="32"/>
        <v>0</v>
      </c>
      <c r="AM92" s="182">
        <f t="shared" si="33"/>
        <v>0</v>
      </c>
    </row>
    <row r="93" spans="1:39" x14ac:dyDescent="0.25">
      <c r="A93" s="106">
        <v>86</v>
      </c>
      <c r="B93" s="157">
        <f t="shared" si="31"/>
        <v>1</v>
      </c>
      <c r="C93" s="105"/>
      <c r="D93" s="106">
        <f>IF(ISERROR(VLOOKUP(C93,FSGT3_Inscr!$F$7:$L$103,2,FALSE))=TRUE,VLOOKUP(C93,FSGT4_Inscr!$F$7:$L$103,2,FALSE),(VLOOKUP(C93,FSGT3_Inscr!$F$7:$L$103,2,FALSE)))</f>
        <v>0</v>
      </c>
      <c r="E93" s="106">
        <f>IF(ISERROR(VLOOKUP(C93,FSGT3_Inscr!$F$7:$L$103,3,FALSE))=TRUE,VLOOKUP(C93,FSGT4_Inscr!$F$7:$L$103,3,FALSE),(VLOOKUP(C93,FSGT3_Inscr!$F$7:$L$103,3,FALSE)))</f>
        <v>0</v>
      </c>
      <c r="F93" s="106">
        <f>IF(ISERROR(VLOOKUP(C93,FSGT3_Inscr!$F$7:$L$103,4,FALSE))=TRUE,VLOOKUP(C93,FSGT4_Inscr!$F$7:$L$103,4,FALSE),(VLOOKUP(C93,FSGT3_Inscr!$F$7:$L$103,4,FALSE)))</f>
        <v>0</v>
      </c>
      <c r="G93" s="106">
        <f>IF(ISERROR(VLOOKUP(C93,FSGT3_Inscr!$F$7:$L$103,5,FALSE))=TRUE,VLOOKUP(C93,FSGT4_Inscr!$F$7:$L$103,5,FALSE),(VLOOKUP(C93,FSGT3_Inscr!$F$7:$L$103,5,FALSE)))</f>
        <v>0</v>
      </c>
      <c r="H93" s="106">
        <f>IF(ISERROR(VLOOKUP(C93,FSGT3_Inscr!$F$7:$L$103,6,FALSE))=TRUE,VLOOKUP(C93,FSGT4_Inscr!$F$7:$L$103,6,FALSE),(VLOOKUP(C93,FSGT3_Inscr!$F$7:$L$103,6,FALSE)))</f>
        <v>0</v>
      </c>
      <c r="I93" s="196"/>
      <c r="J93" s="159">
        <f t="shared" si="19"/>
        <v>0</v>
      </c>
      <c r="K93" s="109">
        <f>SUM($J$8:J93)*J93</f>
        <v>0</v>
      </c>
      <c r="L93" s="160">
        <f t="shared" si="20"/>
        <v>0</v>
      </c>
      <c r="M93" s="201" t="str">
        <f t="shared" si="21"/>
        <v/>
      </c>
      <c r="N93" s="217" t="b">
        <f t="shared" si="30"/>
        <v>0</v>
      </c>
      <c r="O93" s="159">
        <f t="shared" si="22"/>
        <v>0</v>
      </c>
      <c r="P93" s="109">
        <f>SUM($O$8:O93)*O93</f>
        <v>0</v>
      </c>
      <c r="Q93" s="160">
        <f t="shared" si="23"/>
        <v>0</v>
      </c>
      <c r="R93" s="201" t="str">
        <f t="shared" si="24"/>
        <v/>
      </c>
      <c r="S93" s="217" t="b">
        <f t="shared" si="25"/>
        <v>0</v>
      </c>
      <c r="T93" s="110"/>
      <c r="U93" s="159">
        <f t="shared" si="26"/>
        <v>0</v>
      </c>
      <c r="V93" s="109">
        <f>SUM($U$8:U93)*U93</f>
        <v>0</v>
      </c>
      <c r="W93" s="160">
        <f t="shared" si="27"/>
        <v>0</v>
      </c>
      <c r="X93" s="201" t="str">
        <f t="shared" si="28"/>
        <v/>
      </c>
      <c r="Y93" s="217" t="str">
        <f t="shared" si="29"/>
        <v/>
      </c>
      <c r="AL93" s="182" t="str">
        <f t="shared" si="32"/>
        <v>0</v>
      </c>
      <c r="AM93" s="182">
        <f t="shared" si="33"/>
        <v>0</v>
      </c>
    </row>
    <row r="94" spans="1:39" x14ac:dyDescent="0.25">
      <c r="A94" s="106">
        <v>87</v>
      </c>
      <c r="B94" s="157">
        <f t="shared" si="31"/>
        <v>1</v>
      </c>
      <c r="C94" s="105"/>
      <c r="D94" s="106">
        <f>IF(ISERROR(VLOOKUP(C94,FSGT3_Inscr!$F$7:$L$103,2,FALSE))=TRUE,VLOOKUP(C94,FSGT4_Inscr!$F$7:$L$103,2,FALSE),(VLOOKUP(C94,FSGT3_Inscr!$F$7:$L$103,2,FALSE)))</f>
        <v>0</v>
      </c>
      <c r="E94" s="106">
        <f>IF(ISERROR(VLOOKUP(C94,FSGT3_Inscr!$F$7:$L$103,3,FALSE))=TRUE,VLOOKUP(C94,FSGT4_Inscr!$F$7:$L$103,3,FALSE),(VLOOKUP(C94,FSGT3_Inscr!$F$7:$L$103,3,FALSE)))</f>
        <v>0</v>
      </c>
      <c r="F94" s="106">
        <f>IF(ISERROR(VLOOKUP(C94,FSGT3_Inscr!$F$7:$L$103,4,FALSE))=TRUE,VLOOKUP(C94,FSGT4_Inscr!$F$7:$L$103,4,FALSE),(VLOOKUP(C94,FSGT3_Inscr!$F$7:$L$103,4,FALSE)))</f>
        <v>0</v>
      </c>
      <c r="G94" s="106">
        <f>IF(ISERROR(VLOOKUP(C94,FSGT3_Inscr!$F$7:$L$103,5,FALSE))=TRUE,VLOOKUP(C94,FSGT4_Inscr!$F$7:$L$103,5,FALSE),(VLOOKUP(C94,FSGT3_Inscr!$F$7:$L$103,5,FALSE)))</f>
        <v>0</v>
      </c>
      <c r="H94" s="106">
        <f>IF(ISERROR(VLOOKUP(C94,FSGT3_Inscr!$F$7:$L$103,6,FALSE))=TRUE,VLOOKUP(C94,FSGT4_Inscr!$F$7:$L$103,6,FALSE),(VLOOKUP(C94,FSGT3_Inscr!$F$7:$L$103,6,FALSE)))</f>
        <v>0</v>
      </c>
      <c r="I94" s="196"/>
      <c r="J94" s="159">
        <f t="shared" si="19"/>
        <v>0</v>
      </c>
      <c r="K94" s="109">
        <f>SUM($J$8:J94)*J94</f>
        <v>0</v>
      </c>
      <c r="L94" s="160">
        <f t="shared" si="20"/>
        <v>0</v>
      </c>
      <c r="M94" s="201" t="str">
        <f t="shared" si="21"/>
        <v/>
      </c>
      <c r="N94" s="217" t="b">
        <f t="shared" si="30"/>
        <v>0</v>
      </c>
      <c r="O94" s="159">
        <f t="shared" si="22"/>
        <v>0</v>
      </c>
      <c r="P94" s="109">
        <f>SUM($O$8:O94)*O94</f>
        <v>0</v>
      </c>
      <c r="Q94" s="160">
        <f t="shared" si="23"/>
        <v>0</v>
      </c>
      <c r="R94" s="201" t="str">
        <f t="shared" si="24"/>
        <v/>
      </c>
      <c r="S94" s="217" t="b">
        <f t="shared" si="25"/>
        <v>0</v>
      </c>
      <c r="T94" s="110"/>
      <c r="U94" s="159">
        <f t="shared" si="26"/>
        <v>0</v>
      </c>
      <c r="V94" s="109">
        <f>SUM($U$8:U94)*U94</f>
        <v>0</v>
      </c>
      <c r="W94" s="160">
        <f t="shared" si="27"/>
        <v>0</v>
      </c>
      <c r="X94" s="201" t="str">
        <f t="shared" si="28"/>
        <v/>
      </c>
      <c r="Y94" s="217" t="str">
        <f t="shared" si="29"/>
        <v/>
      </c>
      <c r="AL94" s="182" t="str">
        <f t="shared" si="32"/>
        <v>0</v>
      </c>
      <c r="AM94" s="182">
        <f t="shared" si="33"/>
        <v>0</v>
      </c>
    </row>
    <row r="95" spans="1:39" x14ac:dyDescent="0.25">
      <c r="A95" s="106">
        <v>88</v>
      </c>
      <c r="B95" s="157">
        <f t="shared" si="31"/>
        <v>1</v>
      </c>
      <c r="C95" s="105"/>
      <c r="D95" s="106">
        <f>IF(ISERROR(VLOOKUP(C95,FSGT3_Inscr!$F$7:$L$103,2,FALSE))=TRUE,VLOOKUP(C95,FSGT4_Inscr!$F$7:$L$103,2,FALSE),(VLOOKUP(C95,FSGT3_Inscr!$F$7:$L$103,2,FALSE)))</f>
        <v>0</v>
      </c>
      <c r="E95" s="106">
        <f>IF(ISERROR(VLOOKUP(C95,FSGT3_Inscr!$F$7:$L$103,3,FALSE))=TRUE,VLOOKUP(C95,FSGT4_Inscr!$F$7:$L$103,3,FALSE),(VLOOKUP(C95,FSGT3_Inscr!$F$7:$L$103,3,FALSE)))</f>
        <v>0</v>
      </c>
      <c r="F95" s="106">
        <f>IF(ISERROR(VLOOKUP(C95,FSGT3_Inscr!$F$7:$L$103,4,FALSE))=TRUE,VLOOKUP(C95,FSGT4_Inscr!$F$7:$L$103,4,FALSE),(VLOOKUP(C95,FSGT3_Inscr!$F$7:$L$103,4,FALSE)))</f>
        <v>0</v>
      </c>
      <c r="G95" s="106">
        <f>IF(ISERROR(VLOOKUP(C95,FSGT3_Inscr!$F$7:$L$103,5,FALSE))=TRUE,VLOOKUP(C95,FSGT4_Inscr!$F$7:$L$103,5,FALSE),(VLOOKUP(C95,FSGT3_Inscr!$F$7:$L$103,5,FALSE)))</f>
        <v>0</v>
      </c>
      <c r="H95" s="106">
        <f>IF(ISERROR(VLOOKUP(C95,FSGT3_Inscr!$F$7:$L$103,6,FALSE))=TRUE,VLOOKUP(C95,FSGT4_Inscr!$F$7:$L$103,6,FALSE),(VLOOKUP(C95,FSGT3_Inscr!$F$7:$L$103,6,FALSE)))</f>
        <v>0</v>
      </c>
      <c r="I95" s="196"/>
      <c r="J95" s="159">
        <f t="shared" si="19"/>
        <v>0</v>
      </c>
      <c r="K95" s="109">
        <f>SUM($J$8:J95)*J95</f>
        <v>0</v>
      </c>
      <c r="L95" s="160">
        <f t="shared" si="20"/>
        <v>0</v>
      </c>
      <c r="M95" s="201" t="str">
        <f t="shared" si="21"/>
        <v/>
      </c>
      <c r="N95" s="217" t="b">
        <f t="shared" si="30"/>
        <v>0</v>
      </c>
      <c r="O95" s="159">
        <f t="shared" si="22"/>
        <v>0</v>
      </c>
      <c r="P95" s="109">
        <f>SUM($O$8:O95)*O95</f>
        <v>0</v>
      </c>
      <c r="Q95" s="160">
        <f t="shared" si="23"/>
        <v>0</v>
      </c>
      <c r="R95" s="201" t="str">
        <f t="shared" si="24"/>
        <v/>
      </c>
      <c r="S95" s="217" t="b">
        <f t="shared" si="25"/>
        <v>0</v>
      </c>
      <c r="T95" s="110"/>
      <c r="U95" s="159">
        <f t="shared" si="26"/>
        <v>0</v>
      </c>
      <c r="V95" s="109">
        <f>SUM($U$8:U95)*U95</f>
        <v>0</v>
      </c>
      <c r="W95" s="160">
        <f t="shared" si="27"/>
        <v>0</v>
      </c>
      <c r="X95" s="201" t="str">
        <f t="shared" si="28"/>
        <v/>
      </c>
      <c r="Y95" s="217" t="str">
        <f t="shared" si="29"/>
        <v/>
      </c>
      <c r="AL95" s="182" t="str">
        <f t="shared" si="32"/>
        <v>0</v>
      </c>
      <c r="AM95" s="182">
        <f t="shared" si="33"/>
        <v>0</v>
      </c>
    </row>
    <row r="96" spans="1:39" x14ac:dyDescent="0.25">
      <c r="A96" s="106">
        <v>89</v>
      </c>
      <c r="B96" s="157">
        <f t="shared" si="31"/>
        <v>1</v>
      </c>
      <c r="C96" s="105"/>
      <c r="D96" s="106">
        <f>IF(ISERROR(VLOOKUP(C96,FSGT3_Inscr!$F$7:$L$103,2,FALSE))=TRUE,VLOOKUP(C96,FSGT4_Inscr!$F$7:$L$103,2,FALSE),(VLOOKUP(C96,FSGT3_Inscr!$F$7:$L$103,2,FALSE)))</f>
        <v>0</v>
      </c>
      <c r="E96" s="106">
        <f>IF(ISERROR(VLOOKUP(C96,FSGT3_Inscr!$F$7:$L$103,3,FALSE))=TRUE,VLOOKUP(C96,FSGT4_Inscr!$F$7:$L$103,3,FALSE),(VLOOKUP(C96,FSGT3_Inscr!$F$7:$L$103,3,FALSE)))</f>
        <v>0</v>
      </c>
      <c r="F96" s="106">
        <f>IF(ISERROR(VLOOKUP(C96,FSGT3_Inscr!$F$7:$L$103,4,FALSE))=TRUE,VLOOKUP(C96,FSGT4_Inscr!$F$7:$L$103,4,FALSE),(VLOOKUP(C96,FSGT3_Inscr!$F$7:$L$103,4,FALSE)))</f>
        <v>0</v>
      </c>
      <c r="G96" s="106">
        <f>IF(ISERROR(VLOOKUP(C96,FSGT3_Inscr!$F$7:$L$103,5,FALSE))=TRUE,VLOOKUP(C96,FSGT4_Inscr!$F$7:$L$103,5,FALSE),(VLOOKUP(C96,FSGT3_Inscr!$F$7:$L$103,5,FALSE)))</f>
        <v>0</v>
      </c>
      <c r="H96" s="106">
        <f>IF(ISERROR(VLOOKUP(C96,FSGT3_Inscr!$F$7:$L$103,6,FALSE))=TRUE,VLOOKUP(C96,FSGT4_Inscr!$F$7:$L$103,6,FALSE),(VLOOKUP(C96,FSGT3_Inscr!$F$7:$L$103,6,FALSE)))</f>
        <v>0</v>
      </c>
      <c r="I96" s="196"/>
      <c r="J96" s="159">
        <f t="shared" si="19"/>
        <v>0</v>
      </c>
      <c r="K96" s="109">
        <f>SUM($J$8:J96)*J96</f>
        <v>0</v>
      </c>
      <c r="L96" s="160">
        <f t="shared" si="20"/>
        <v>0</v>
      </c>
      <c r="M96" s="201" t="str">
        <f t="shared" si="21"/>
        <v/>
      </c>
      <c r="N96" s="217" t="b">
        <f t="shared" si="30"/>
        <v>0</v>
      </c>
      <c r="O96" s="159">
        <f t="shared" si="22"/>
        <v>0</v>
      </c>
      <c r="P96" s="109">
        <f>SUM($O$8:O96)*O96</f>
        <v>0</v>
      </c>
      <c r="Q96" s="160">
        <f t="shared" si="23"/>
        <v>0</v>
      </c>
      <c r="R96" s="201" t="str">
        <f t="shared" si="24"/>
        <v/>
      </c>
      <c r="S96" s="217" t="b">
        <f t="shared" si="25"/>
        <v>0</v>
      </c>
      <c r="T96" s="110"/>
      <c r="U96" s="159">
        <f t="shared" si="26"/>
        <v>0</v>
      </c>
      <c r="V96" s="109">
        <f>SUM($U$8:U96)*U96</f>
        <v>0</v>
      </c>
      <c r="W96" s="160">
        <f t="shared" si="27"/>
        <v>0</v>
      </c>
      <c r="X96" s="201" t="str">
        <f t="shared" si="28"/>
        <v/>
      </c>
      <c r="Y96" s="217" t="str">
        <f t="shared" si="29"/>
        <v/>
      </c>
      <c r="AL96" s="182" t="str">
        <f t="shared" si="32"/>
        <v>0</v>
      </c>
      <c r="AM96" s="182">
        <f t="shared" si="33"/>
        <v>0</v>
      </c>
    </row>
    <row r="97" spans="1:39" x14ac:dyDescent="0.25">
      <c r="A97" s="106">
        <v>90</v>
      </c>
      <c r="B97" s="157">
        <f t="shared" si="31"/>
        <v>1</v>
      </c>
      <c r="C97" s="105"/>
      <c r="D97" s="106">
        <f>IF(ISERROR(VLOOKUP(C97,FSGT3_Inscr!$F$7:$L$103,2,FALSE))=TRUE,VLOOKUP(C97,FSGT4_Inscr!$F$7:$L$103,2,FALSE),(VLOOKUP(C97,FSGT3_Inscr!$F$7:$L$103,2,FALSE)))</f>
        <v>0</v>
      </c>
      <c r="E97" s="106">
        <f>IF(ISERROR(VLOOKUP(C97,FSGT3_Inscr!$F$7:$L$103,3,FALSE))=TRUE,VLOOKUP(C97,FSGT4_Inscr!$F$7:$L$103,3,FALSE),(VLOOKUP(C97,FSGT3_Inscr!$F$7:$L$103,3,FALSE)))</f>
        <v>0</v>
      </c>
      <c r="F97" s="106">
        <f>IF(ISERROR(VLOOKUP(C97,FSGT3_Inscr!$F$7:$L$103,4,FALSE))=TRUE,VLOOKUP(C97,FSGT4_Inscr!$F$7:$L$103,4,FALSE),(VLOOKUP(C97,FSGT3_Inscr!$F$7:$L$103,4,FALSE)))</f>
        <v>0</v>
      </c>
      <c r="G97" s="106">
        <f>IF(ISERROR(VLOOKUP(C97,FSGT3_Inscr!$F$7:$L$103,5,FALSE))=TRUE,VLOOKUP(C97,FSGT4_Inscr!$F$7:$L$103,5,FALSE),(VLOOKUP(C97,FSGT3_Inscr!$F$7:$L$103,5,FALSE)))</f>
        <v>0</v>
      </c>
      <c r="H97" s="106">
        <f>IF(ISERROR(VLOOKUP(C97,FSGT3_Inscr!$F$7:$L$103,6,FALSE))=TRUE,VLOOKUP(C97,FSGT4_Inscr!$F$7:$L$103,6,FALSE),(VLOOKUP(C97,FSGT3_Inscr!$F$7:$L$103,6,FALSE)))</f>
        <v>0</v>
      </c>
      <c r="I97" s="196"/>
      <c r="J97" s="159">
        <f t="shared" si="19"/>
        <v>0</v>
      </c>
      <c r="K97" s="109">
        <f>SUM($J$8:J97)*J97</f>
        <v>0</v>
      </c>
      <c r="L97" s="160">
        <f t="shared" si="20"/>
        <v>0</v>
      </c>
      <c r="M97" s="201" t="str">
        <f t="shared" si="21"/>
        <v/>
      </c>
      <c r="N97" s="217" t="b">
        <f t="shared" si="30"/>
        <v>0</v>
      </c>
      <c r="O97" s="159">
        <f t="shared" si="22"/>
        <v>0</v>
      </c>
      <c r="P97" s="109">
        <f>SUM($O$8:O97)*O97</f>
        <v>0</v>
      </c>
      <c r="Q97" s="160">
        <f t="shared" si="23"/>
        <v>0</v>
      </c>
      <c r="R97" s="201" t="str">
        <f t="shared" si="24"/>
        <v/>
      </c>
      <c r="S97" s="217" t="b">
        <f t="shared" si="25"/>
        <v>0</v>
      </c>
      <c r="T97" s="110"/>
      <c r="U97" s="159">
        <f t="shared" si="26"/>
        <v>0</v>
      </c>
      <c r="V97" s="109">
        <f>SUM($U$8:U97)*U97</f>
        <v>0</v>
      </c>
      <c r="W97" s="160">
        <f t="shared" si="27"/>
        <v>0</v>
      </c>
      <c r="X97" s="201" t="str">
        <f t="shared" si="28"/>
        <v/>
      </c>
      <c r="Y97" s="217" t="str">
        <f t="shared" si="29"/>
        <v/>
      </c>
      <c r="AL97" s="182" t="str">
        <f t="shared" si="32"/>
        <v>0</v>
      </c>
      <c r="AM97" s="182">
        <f t="shared" si="33"/>
        <v>0</v>
      </c>
    </row>
    <row r="98" spans="1:39" x14ac:dyDescent="0.25">
      <c r="A98" s="106">
        <v>91</v>
      </c>
      <c r="B98" s="157">
        <f t="shared" si="31"/>
        <v>1</v>
      </c>
      <c r="C98" s="105"/>
      <c r="D98" s="106">
        <f>IF(ISERROR(VLOOKUP(C98,FSGT3_Inscr!$F$7:$L$103,2,FALSE))=TRUE,VLOOKUP(C98,FSGT4_Inscr!$F$7:$L$103,2,FALSE),(VLOOKUP(C98,FSGT3_Inscr!$F$7:$L$103,2,FALSE)))</f>
        <v>0</v>
      </c>
      <c r="E98" s="106">
        <f>IF(ISERROR(VLOOKUP(C98,FSGT3_Inscr!$F$7:$L$103,3,FALSE))=TRUE,VLOOKUP(C98,FSGT4_Inscr!$F$7:$L$103,3,FALSE),(VLOOKUP(C98,FSGT3_Inscr!$F$7:$L$103,3,FALSE)))</f>
        <v>0</v>
      </c>
      <c r="F98" s="106">
        <f>IF(ISERROR(VLOOKUP(C98,FSGT3_Inscr!$F$7:$L$103,4,FALSE))=TRUE,VLOOKUP(C98,FSGT4_Inscr!$F$7:$L$103,4,FALSE),(VLOOKUP(C98,FSGT3_Inscr!$F$7:$L$103,4,FALSE)))</f>
        <v>0</v>
      </c>
      <c r="G98" s="106">
        <f>IF(ISERROR(VLOOKUP(C98,FSGT3_Inscr!$F$7:$L$103,5,FALSE))=TRUE,VLOOKUP(C98,FSGT4_Inscr!$F$7:$L$103,5,FALSE),(VLOOKUP(C98,FSGT3_Inscr!$F$7:$L$103,5,FALSE)))</f>
        <v>0</v>
      </c>
      <c r="H98" s="106">
        <f>IF(ISERROR(VLOOKUP(C98,FSGT3_Inscr!$F$7:$L$103,6,FALSE))=TRUE,VLOOKUP(C98,FSGT4_Inscr!$F$7:$L$103,6,FALSE),(VLOOKUP(C98,FSGT3_Inscr!$F$7:$L$103,6,FALSE)))</f>
        <v>0</v>
      </c>
      <c r="I98" s="196"/>
      <c r="J98" s="159">
        <f t="shared" si="19"/>
        <v>0</v>
      </c>
      <c r="K98" s="109">
        <f>SUM($J$8:J98)*J98</f>
        <v>0</v>
      </c>
      <c r="L98" s="160">
        <f t="shared" si="20"/>
        <v>0</v>
      </c>
      <c r="M98" s="201" t="str">
        <f t="shared" si="21"/>
        <v/>
      </c>
      <c r="N98" s="217" t="b">
        <f t="shared" si="30"/>
        <v>0</v>
      </c>
      <c r="O98" s="159">
        <f t="shared" si="22"/>
        <v>0</v>
      </c>
      <c r="P98" s="109">
        <f>SUM($O$8:O98)*O98</f>
        <v>0</v>
      </c>
      <c r="Q98" s="160">
        <f t="shared" si="23"/>
        <v>0</v>
      </c>
      <c r="R98" s="201" t="str">
        <f t="shared" si="24"/>
        <v/>
      </c>
      <c r="S98" s="217" t="b">
        <f t="shared" si="25"/>
        <v>0</v>
      </c>
      <c r="T98" s="110"/>
      <c r="U98" s="159">
        <f t="shared" si="26"/>
        <v>0</v>
      </c>
      <c r="V98" s="109">
        <f>SUM($U$8:U98)*U98</f>
        <v>0</v>
      </c>
      <c r="W98" s="160">
        <f t="shared" si="27"/>
        <v>0</v>
      </c>
      <c r="X98" s="201" t="str">
        <f t="shared" si="28"/>
        <v/>
      </c>
      <c r="Y98" s="217" t="str">
        <f t="shared" si="29"/>
        <v/>
      </c>
      <c r="AL98" s="182" t="str">
        <f t="shared" si="32"/>
        <v>0</v>
      </c>
      <c r="AM98" s="182">
        <f t="shared" si="33"/>
        <v>0</v>
      </c>
    </row>
    <row r="99" spans="1:39" x14ac:dyDescent="0.25">
      <c r="A99" s="106">
        <v>92</v>
      </c>
      <c r="B99" s="157">
        <f t="shared" si="31"/>
        <v>1</v>
      </c>
      <c r="C99" s="105"/>
      <c r="D99" s="106">
        <f>IF(ISERROR(VLOOKUP(C99,FSGT3_Inscr!$F$7:$L$103,2,FALSE))=TRUE,VLOOKUP(C99,FSGT4_Inscr!$F$7:$L$103,2,FALSE),(VLOOKUP(C99,FSGT3_Inscr!$F$7:$L$103,2,FALSE)))</f>
        <v>0</v>
      </c>
      <c r="E99" s="106">
        <f>IF(ISERROR(VLOOKUP(C99,FSGT3_Inscr!$F$7:$L$103,3,FALSE))=TRUE,VLOOKUP(C99,FSGT4_Inscr!$F$7:$L$103,3,FALSE),(VLOOKUP(C99,FSGT3_Inscr!$F$7:$L$103,3,FALSE)))</f>
        <v>0</v>
      </c>
      <c r="F99" s="106">
        <f>IF(ISERROR(VLOOKUP(C99,FSGT3_Inscr!$F$7:$L$103,4,FALSE))=TRUE,VLOOKUP(C99,FSGT4_Inscr!$F$7:$L$103,4,FALSE),(VLOOKUP(C99,FSGT3_Inscr!$F$7:$L$103,4,FALSE)))</f>
        <v>0</v>
      </c>
      <c r="G99" s="106">
        <f>IF(ISERROR(VLOOKUP(C99,FSGT3_Inscr!$F$7:$L$103,5,FALSE))=TRUE,VLOOKUP(C99,FSGT4_Inscr!$F$7:$L$103,5,FALSE),(VLOOKUP(C99,FSGT3_Inscr!$F$7:$L$103,5,FALSE)))</f>
        <v>0</v>
      </c>
      <c r="H99" s="106">
        <f>IF(ISERROR(VLOOKUP(C99,FSGT3_Inscr!$F$7:$L$103,6,FALSE))=TRUE,VLOOKUP(C99,FSGT4_Inscr!$F$7:$L$103,6,FALSE),(VLOOKUP(C99,FSGT3_Inscr!$F$7:$L$103,6,FALSE)))</f>
        <v>0</v>
      </c>
      <c r="I99" s="196"/>
      <c r="J99" s="159">
        <f t="shared" si="19"/>
        <v>0</v>
      </c>
      <c r="K99" s="109">
        <f>SUM($J$8:J99)*J99</f>
        <v>0</v>
      </c>
      <c r="L99" s="160">
        <f t="shared" si="20"/>
        <v>0</v>
      </c>
      <c r="M99" s="201" t="str">
        <f t="shared" si="21"/>
        <v/>
      </c>
      <c r="N99" s="217" t="b">
        <f t="shared" si="30"/>
        <v>0</v>
      </c>
      <c r="O99" s="159">
        <f t="shared" si="22"/>
        <v>0</v>
      </c>
      <c r="P99" s="109">
        <f>SUM($O$8:O99)*O99</f>
        <v>0</v>
      </c>
      <c r="Q99" s="160">
        <f t="shared" si="23"/>
        <v>0</v>
      </c>
      <c r="R99" s="201" t="str">
        <f t="shared" si="24"/>
        <v/>
      </c>
      <c r="S99" s="217" t="b">
        <f t="shared" si="25"/>
        <v>0</v>
      </c>
      <c r="T99" s="110"/>
      <c r="U99" s="159">
        <f t="shared" si="26"/>
        <v>0</v>
      </c>
      <c r="V99" s="109">
        <f>SUM($U$8:U99)*U99</f>
        <v>0</v>
      </c>
      <c r="W99" s="160">
        <f t="shared" si="27"/>
        <v>0</v>
      </c>
      <c r="X99" s="201" t="str">
        <f t="shared" si="28"/>
        <v/>
      </c>
      <c r="Y99" s="217" t="str">
        <f t="shared" si="29"/>
        <v/>
      </c>
      <c r="AL99" s="182" t="str">
        <f t="shared" si="32"/>
        <v>0</v>
      </c>
      <c r="AM99" s="182">
        <f t="shared" si="33"/>
        <v>0</v>
      </c>
    </row>
    <row r="100" spans="1:39" x14ac:dyDescent="0.25">
      <c r="A100" s="106">
        <v>93</v>
      </c>
      <c r="B100" s="157">
        <f t="shared" si="31"/>
        <v>1</v>
      </c>
      <c r="C100" s="105"/>
      <c r="D100" s="106">
        <f>IF(ISERROR(VLOOKUP(C100,FSGT3_Inscr!$F$7:$L$103,2,FALSE))=TRUE,VLOOKUP(C100,FSGT4_Inscr!$F$7:$L$103,2,FALSE),(VLOOKUP(C100,FSGT3_Inscr!$F$7:$L$103,2,FALSE)))</f>
        <v>0</v>
      </c>
      <c r="E100" s="106">
        <f>IF(ISERROR(VLOOKUP(C100,FSGT3_Inscr!$F$7:$L$103,3,FALSE))=TRUE,VLOOKUP(C100,FSGT4_Inscr!$F$7:$L$103,3,FALSE),(VLOOKUP(C100,FSGT3_Inscr!$F$7:$L$103,3,FALSE)))</f>
        <v>0</v>
      </c>
      <c r="F100" s="106">
        <f>IF(ISERROR(VLOOKUP(C100,FSGT3_Inscr!$F$7:$L$103,4,FALSE))=TRUE,VLOOKUP(C100,FSGT4_Inscr!$F$7:$L$103,4,FALSE),(VLOOKUP(C100,FSGT3_Inscr!$F$7:$L$103,4,FALSE)))</f>
        <v>0</v>
      </c>
      <c r="G100" s="106">
        <f>IF(ISERROR(VLOOKUP(C100,FSGT3_Inscr!$F$7:$L$103,5,FALSE))=TRUE,VLOOKUP(C100,FSGT4_Inscr!$F$7:$L$103,5,FALSE),(VLOOKUP(C100,FSGT3_Inscr!$F$7:$L$103,5,FALSE)))</f>
        <v>0</v>
      </c>
      <c r="H100" s="106">
        <f>IF(ISERROR(VLOOKUP(C100,FSGT3_Inscr!$F$7:$L$103,6,FALSE))=TRUE,VLOOKUP(C100,FSGT4_Inscr!$F$7:$L$103,6,FALSE),(VLOOKUP(C100,FSGT3_Inscr!$F$7:$L$103,6,FALSE)))</f>
        <v>0</v>
      </c>
      <c r="I100" s="196"/>
      <c r="J100" s="159">
        <f t="shared" si="19"/>
        <v>0</v>
      </c>
      <c r="K100" s="109">
        <f>SUM($J$8:J100)*J100</f>
        <v>0</v>
      </c>
      <c r="L100" s="160">
        <f t="shared" si="20"/>
        <v>0</v>
      </c>
      <c r="M100" s="201" t="str">
        <f t="shared" si="21"/>
        <v/>
      </c>
      <c r="N100" s="217" t="b">
        <f t="shared" si="30"/>
        <v>0</v>
      </c>
      <c r="O100" s="159">
        <f t="shared" si="22"/>
        <v>0</v>
      </c>
      <c r="P100" s="109">
        <f>SUM($O$8:O100)*O100</f>
        <v>0</v>
      </c>
      <c r="Q100" s="160">
        <f t="shared" si="23"/>
        <v>0</v>
      </c>
      <c r="R100" s="201" t="str">
        <f t="shared" si="24"/>
        <v/>
      </c>
      <c r="S100" s="217" t="b">
        <f t="shared" si="25"/>
        <v>0</v>
      </c>
      <c r="T100" s="110"/>
      <c r="U100" s="159">
        <f t="shared" si="26"/>
        <v>0</v>
      </c>
      <c r="V100" s="109">
        <f>SUM($U$8:U100)*U100</f>
        <v>0</v>
      </c>
      <c r="W100" s="160">
        <f t="shared" si="27"/>
        <v>0</v>
      </c>
      <c r="X100" s="201" t="str">
        <f t="shared" si="28"/>
        <v/>
      </c>
      <c r="Y100" s="217" t="str">
        <f t="shared" si="29"/>
        <v/>
      </c>
      <c r="AL100" s="182" t="str">
        <f t="shared" si="32"/>
        <v>0</v>
      </c>
      <c r="AM100" s="182">
        <f t="shared" si="33"/>
        <v>0</v>
      </c>
    </row>
    <row r="101" spans="1:39" x14ac:dyDescent="0.25">
      <c r="A101" s="106">
        <v>94</v>
      </c>
      <c r="B101" s="157">
        <f t="shared" si="31"/>
        <v>1</v>
      </c>
      <c r="C101" s="105"/>
      <c r="D101" s="106">
        <f>IF(ISERROR(VLOOKUP(C101,FSGT3_Inscr!$F$7:$L$103,2,FALSE))=TRUE,VLOOKUP(C101,FSGT4_Inscr!$F$7:$L$103,2,FALSE),(VLOOKUP(C101,FSGT3_Inscr!$F$7:$L$103,2,FALSE)))</f>
        <v>0</v>
      </c>
      <c r="E101" s="106">
        <f>IF(ISERROR(VLOOKUP(C101,FSGT3_Inscr!$F$7:$L$103,3,FALSE))=TRUE,VLOOKUP(C101,FSGT4_Inscr!$F$7:$L$103,3,FALSE),(VLOOKUP(C101,FSGT3_Inscr!$F$7:$L$103,3,FALSE)))</f>
        <v>0</v>
      </c>
      <c r="F101" s="106">
        <f>IF(ISERROR(VLOOKUP(C101,FSGT3_Inscr!$F$7:$L$103,4,FALSE))=TRUE,VLOOKUP(C101,FSGT4_Inscr!$F$7:$L$103,4,FALSE),(VLOOKUP(C101,FSGT3_Inscr!$F$7:$L$103,4,FALSE)))</f>
        <v>0</v>
      </c>
      <c r="G101" s="106">
        <f>IF(ISERROR(VLOOKUP(C101,FSGT3_Inscr!$F$7:$L$103,5,FALSE))=TRUE,VLOOKUP(C101,FSGT4_Inscr!$F$7:$L$103,5,FALSE),(VLOOKUP(C101,FSGT3_Inscr!$F$7:$L$103,5,FALSE)))</f>
        <v>0</v>
      </c>
      <c r="H101" s="106">
        <f>IF(ISERROR(VLOOKUP(C101,FSGT3_Inscr!$F$7:$L$103,6,FALSE))=TRUE,VLOOKUP(C101,FSGT4_Inscr!$F$7:$L$103,6,FALSE),(VLOOKUP(C101,FSGT3_Inscr!$F$7:$L$103,6,FALSE)))</f>
        <v>0</v>
      </c>
      <c r="I101" s="196"/>
      <c r="J101" s="159">
        <f t="shared" si="19"/>
        <v>0</v>
      </c>
      <c r="K101" s="109">
        <f>SUM($J$8:J101)*J101</f>
        <v>0</v>
      </c>
      <c r="L101" s="160">
        <f t="shared" si="20"/>
        <v>0</v>
      </c>
      <c r="M101" s="201" t="str">
        <f t="shared" si="21"/>
        <v/>
      </c>
      <c r="N101" s="217" t="b">
        <f t="shared" si="30"/>
        <v>0</v>
      </c>
      <c r="O101" s="159">
        <f t="shared" si="22"/>
        <v>0</v>
      </c>
      <c r="P101" s="109">
        <f>SUM($O$8:O101)*O101</f>
        <v>0</v>
      </c>
      <c r="Q101" s="160">
        <f t="shared" si="23"/>
        <v>0</v>
      </c>
      <c r="R101" s="201" t="str">
        <f t="shared" si="24"/>
        <v/>
      </c>
      <c r="S101" s="217" t="b">
        <f t="shared" si="25"/>
        <v>0</v>
      </c>
      <c r="T101" s="110"/>
      <c r="U101" s="159">
        <f t="shared" si="26"/>
        <v>0</v>
      </c>
      <c r="V101" s="109">
        <f>SUM($U$8:U101)*U101</f>
        <v>0</v>
      </c>
      <c r="W101" s="160">
        <f t="shared" si="27"/>
        <v>0</v>
      </c>
      <c r="X101" s="201" t="str">
        <f t="shared" si="28"/>
        <v/>
      </c>
      <c r="Y101" s="217" t="str">
        <f t="shared" si="29"/>
        <v/>
      </c>
      <c r="AL101" s="182" t="str">
        <f t="shared" si="32"/>
        <v>0</v>
      </c>
      <c r="AM101" s="182">
        <f t="shared" si="33"/>
        <v>0</v>
      </c>
    </row>
    <row r="102" spans="1:39" x14ac:dyDescent="0.25">
      <c r="A102" s="106">
        <v>95</v>
      </c>
      <c r="B102" s="157">
        <f t="shared" si="31"/>
        <v>1</v>
      </c>
      <c r="C102" s="105"/>
      <c r="D102" s="106">
        <f>IF(ISERROR(VLOOKUP(C102,FSGT3_Inscr!$F$7:$L$103,2,FALSE))=TRUE,VLOOKUP(C102,FSGT4_Inscr!$F$7:$L$103,2,FALSE),(VLOOKUP(C102,FSGT3_Inscr!$F$7:$L$103,2,FALSE)))</f>
        <v>0</v>
      </c>
      <c r="E102" s="106">
        <f>IF(ISERROR(VLOOKUP(C102,FSGT3_Inscr!$F$7:$L$103,3,FALSE))=TRUE,VLOOKUP(C102,FSGT4_Inscr!$F$7:$L$103,3,FALSE),(VLOOKUP(C102,FSGT3_Inscr!$F$7:$L$103,3,FALSE)))</f>
        <v>0</v>
      </c>
      <c r="F102" s="106">
        <f>IF(ISERROR(VLOOKUP(C102,FSGT3_Inscr!$F$7:$L$103,4,FALSE))=TRUE,VLOOKUP(C102,FSGT4_Inscr!$F$7:$L$103,4,FALSE),(VLOOKUP(C102,FSGT3_Inscr!$F$7:$L$103,4,FALSE)))</f>
        <v>0</v>
      </c>
      <c r="G102" s="106">
        <f>IF(ISERROR(VLOOKUP(C102,FSGT3_Inscr!$F$7:$L$103,5,FALSE))=TRUE,VLOOKUP(C102,FSGT4_Inscr!$F$7:$L$103,5,FALSE),(VLOOKUP(C102,FSGT3_Inscr!$F$7:$L$103,5,FALSE)))</f>
        <v>0</v>
      </c>
      <c r="H102" s="106">
        <f>IF(ISERROR(VLOOKUP(C102,FSGT3_Inscr!$F$7:$L$103,6,FALSE))=TRUE,VLOOKUP(C102,FSGT4_Inscr!$F$7:$L$103,6,FALSE),(VLOOKUP(C102,FSGT3_Inscr!$F$7:$L$103,6,FALSE)))</f>
        <v>0</v>
      </c>
      <c r="I102" s="196"/>
      <c r="J102" s="159">
        <f t="shared" si="19"/>
        <v>0</v>
      </c>
      <c r="K102" s="109">
        <f>SUM($J$8:J102)*J102</f>
        <v>0</v>
      </c>
      <c r="L102" s="160">
        <f t="shared" si="20"/>
        <v>0</v>
      </c>
      <c r="M102" s="201" t="str">
        <f t="shared" si="21"/>
        <v/>
      </c>
      <c r="N102" s="217" t="b">
        <f t="shared" si="30"/>
        <v>0</v>
      </c>
      <c r="O102" s="159">
        <f t="shared" si="22"/>
        <v>0</v>
      </c>
      <c r="P102" s="109">
        <f>SUM($O$8:O102)*O102</f>
        <v>0</v>
      </c>
      <c r="Q102" s="160">
        <f t="shared" si="23"/>
        <v>0</v>
      </c>
      <c r="R102" s="201" t="str">
        <f t="shared" si="24"/>
        <v/>
      </c>
      <c r="S102" s="217" t="b">
        <f t="shared" si="25"/>
        <v>0</v>
      </c>
      <c r="T102" s="110"/>
      <c r="U102" s="159">
        <f t="shared" si="26"/>
        <v>0</v>
      </c>
      <c r="V102" s="109">
        <f>SUM($U$8:U102)*U102</f>
        <v>0</v>
      </c>
      <c r="W102" s="160">
        <f t="shared" si="27"/>
        <v>0</v>
      </c>
      <c r="X102" s="201" t="str">
        <f t="shared" si="28"/>
        <v/>
      </c>
      <c r="Y102" s="217" t="str">
        <f t="shared" si="29"/>
        <v/>
      </c>
      <c r="AL102" s="182" t="str">
        <f t="shared" si="32"/>
        <v>0</v>
      </c>
      <c r="AM102" s="182">
        <f t="shared" si="33"/>
        <v>0</v>
      </c>
    </row>
    <row r="103" spans="1:39" x14ac:dyDescent="0.25">
      <c r="A103" s="106">
        <v>96</v>
      </c>
      <c r="B103" s="157">
        <f t="shared" si="31"/>
        <v>1</v>
      </c>
      <c r="C103" s="105"/>
      <c r="D103" s="106">
        <f>IF(ISERROR(VLOOKUP(C103,FSGT3_Inscr!$F$7:$L$103,2,FALSE))=TRUE,VLOOKUP(C103,FSGT4_Inscr!$F$7:$L$103,2,FALSE),(VLOOKUP(C103,FSGT3_Inscr!$F$7:$L$103,2,FALSE)))</f>
        <v>0</v>
      </c>
      <c r="E103" s="106">
        <f>IF(ISERROR(VLOOKUP(C103,FSGT3_Inscr!$F$7:$L$103,3,FALSE))=TRUE,VLOOKUP(C103,FSGT4_Inscr!$F$7:$L$103,3,FALSE),(VLOOKUP(C103,FSGT3_Inscr!$F$7:$L$103,3,FALSE)))</f>
        <v>0</v>
      </c>
      <c r="F103" s="106">
        <f>IF(ISERROR(VLOOKUP(C103,FSGT3_Inscr!$F$7:$L$103,4,FALSE))=TRUE,VLOOKUP(C103,FSGT4_Inscr!$F$7:$L$103,4,FALSE),(VLOOKUP(C103,FSGT3_Inscr!$F$7:$L$103,4,FALSE)))</f>
        <v>0</v>
      </c>
      <c r="G103" s="106">
        <f>IF(ISERROR(VLOOKUP(C103,FSGT3_Inscr!$F$7:$L$103,5,FALSE))=TRUE,VLOOKUP(C103,FSGT4_Inscr!$F$7:$L$103,5,FALSE),(VLOOKUP(C103,FSGT3_Inscr!$F$7:$L$103,5,FALSE)))</f>
        <v>0</v>
      </c>
      <c r="H103" s="106">
        <f>IF(ISERROR(VLOOKUP(C103,FSGT3_Inscr!$F$7:$L$103,6,FALSE))=TRUE,VLOOKUP(C103,FSGT4_Inscr!$F$7:$L$103,6,FALSE),(VLOOKUP(C103,FSGT3_Inscr!$F$7:$L$103,6,FALSE)))</f>
        <v>0</v>
      </c>
      <c r="I103" s="196"/>
      <c r="J103" s="159">
        <f t="shared" si="19"/>
        <v>0</v>
      </c>
      <c r="K103" s="109">
        <f>SUM($J$8:J103)*J103</f>
        <v>0</v>
      </c>
      <c r="L103" s="160">
        <f t="shared" si="20"/>
        <v>0</v>
      </c>
      <c r="M103" s="201" t="str">
        <f t="shared" si="21"/>
        <v/>
      </c>
      <c r="N103" s="217" t="b">
        <f t="shared" si="30"/>
        <v>0</v>
      </c>
      <c r="O103" s="159">
        <f t="shared" si="22"/>
        <v>0</v>
      </c>
      <c r="P103" s="109">
        <f>SUM($O$8:O103)*O103</f>
        <v>0</v>
      </c>
      <c r="Q103" s="160">
        <f t="shared" si="23"/>
        <v>0</v>
      </c>
      <c r="R103" s="201" t="str">
        <f t="shared" si="24"/>
        <v/>
      </c>
      <c r="S103" s="217" t="b">
        <f t="shared" si="25"/>
        <v>0</v>
      </c>
      <c r="T103" s="110"/>
      <c r="U103" s="159">
        <f t="shared" si="26"/>
        <v>0</v>
      </c>
      <c r="V103" s="109">
        <f>SUM($U$8:U103)*U103</f>
        <v>0</v>
      </c>
      <c r="W103" s="160">
        <f t="shared" si="27"/>
        <v>0</v>
      </c>
      <c r="X103" s="201" t="str">
        <f t="shared" si="28"/>
        <v/>
      </c>
      <c r="Y103" s="217" t="str">
        <f t="shared" si="29"/>
        <v/>
      </c>
      <c r="AL103" s="182" t="str">
        <f t="shared" si="32"/>
        <v>0</v>
      </c>
      <c r="AM103" s="182">
        <f t="shared" si="33"/>
        <v>0</v>
      </c>
    </row>
    <row r="104" spans="1:39" x14ac:dyDescent="0.25">
      <c r="A104" s="106">
        <v>97</v>
      </c>
      <c r="B104" s="157">
        <f t="shared" si="31"/>
        <v>1</v>
      </c>
      <c r="C104" s="105"/>
      <c r="D104" s="106">
        <f>IF(ISERROR(VLOOKUP(C104,FSGT3_Inscr!$F$7:$L$103,2,FALSE))=TRUE,VLOOKUP(C104,FSGT4_Inscr!$F$7:$L$103,2,FALSE),(VLOOKUP(C104,FSGT3_Inscr!$F$7:$L$103,2,FALSE)))</f>
        <v>0</v>
      </c>
      <c r="E104" s="106">
        <f>IF(ISERROR(VLOOKUP(C104,FSGT3_Inscr!$F$7:$L$103,3,FALSE))=TRUE,VLOOKUP(C104,FSGT4_Inscr!$F$7:$L$103,3,FALSE),(VLOOKUP(C104,FSGT3_Inscr!$F$7:$L$103,3,FALSE)))</f>
        <v>0</v>
      </c>
      <c r="F104" s="106">
        <f>IF(ISERROR(VLOOKUP(C104,FSGT3_Inscr!$F$7:$L$103,4,FALSE))=TRUE,VLOOKUP(C104,FSGT4_Inscr!$F$7:$L$103,4,FALSE),(VLOOKUP(C104,FSGT3_Inscr!$F$7:$L$103,4,FALSE)))</f>
        <v>0</v>
      </c>
      <c r="G104" s="106">
        <f>IF(ISERROR(VLOOKUP(C104,FSGT3_Inscr!$F$7:$L$103,5,FALSE))=TRUE,VLOOKUP(C104,FSGT4_Inscr!$F$7:$L$103,5,FALSE),(VLOOKUP(C104,FSGT3_Inscr!$F$7:$L$103,5,FALSE)))</f>
        <v>0</v>
      </c>
      <c r="H104" s="106">
        <f>IF(ISERROR(VLOOKUP(C104,FSGT3_Inscr!$F$7:$L$103,6,FALSE))=TRUE,VLOOKUP(C104,FSGT4_Inscr!$F$7:$L$103,6,FALSE),(VLOOKUP(C104,FSGT3_Inscr!$F$7:$L$103,6,FALSE)))</f>
        <v>0</v>
      </c>
      <c r="I104" s="196"/>
      <c r="J104" s="159">
        <f t="shared" si="19"/>
        <v>0</v>
      </c>
      <c r="K104" s="109">
        <f>SUM($J$8:J104)*J104</f>
        <v>0</v>
      </c>
      <c r="L104" s="160">
        <f t="shared" si="20"/>
        <v>0</v>
      </c>
      <c r="M104" s="201" t="str">
        <f t="shared" si="21"/>
        <v/>
      </c>
      <c r="N104" s="217" t="b">
        <f t="shared" si="30"/>
        <v>0</v>
      </c>
      <c r="O104" s="159">
        <f t="shared" si="22"/>
        <v>0</v>
      </c>
      <c r="P104" s="109">
        <f>SUM($O$8:O104)*O104</f>
        <v>0</v>
      </c>
      <c r="Q104" s="160">
        <f t="shared" si="23"/>
        <v>0</v>
      </c>
      <c r="R104" s="201" t="str">
        <f t="shared" si="24"/>
        <v/>
      </c>
      <c r="S104" s="217" t="b">
        <f t="shared" si="25"/>
        <v>0</v>
      </c>
      <c r="T104" s="110"/>
      <c r="U104" s="159">
        <f t="shared" si="26"/>
        <v>0</v>
      </c>
      <c r="V104" s="109">
        <f>SUM($U$8:U104)*U104</f>
        <v>0</v>
      </c>
      <c r="W104" s="160">
        <f t="shared" si="27"/>
        <v>0</v>
      </c>
      <c r="X104" s="201" t="str">
        <f t="shared" si="28"/>
        <v/>
      </c>
      <c r="Y104" s="217" t="str">
        <f t="shared" si="29"/>
        <v/>
      </c>
      <c r="AL104" s="182" t="str">
        <f t="shared" si="32"/>
        <v>0</v>
      </c>
      <c r="AM104" s="182">
        <f t="shared" si="33"/>
        <v>0</v>
      </c>
    </row>
    <row r="105" spans="1:39" x14ac:dyDescent="0.25">
      <c r="A105" s="106">
        <v>98</v>
      </c>
      <c r="B105" s="157">
        <f t="shared" si="31"/>
        <v>1</v>
      </c>
      <c r="C105" s="105"/>
      <c r="D105" s="106">
        <f>IF(ISERROR(VLOOKUP(C105,FSGT3_Inscr!$F$7:$L$103,2,FALSE))=TRUE,VLOOKUP(C105,FSGT4_Inscr!$F$7:$L$103,2,FALSE),(VLOOKUP(C105,FSGT3_Inscr!$F$7:$L$103,2,FALSE)))</f>
        <v>0</v>
      </c>
      <c r="E105" s="106">
        <f>IF(ISERROR(VLOOKUP(C105,FSGT3_Inscr!$F$7:$L$103,3,FALSE))=TRUE,VLOOKUP(C105,FSGT4_Inscr!$F$7:$L$103,3,FALSE),(VLOOKUP(C105,FSGT3_Inscr!$F$7:$L$103,3,FALSE)))</f>
        <v>0</v>
      </c>
      <c r="F105" s="106">
        <f>IF(ISERROR(VLOOKUP(C105,FSGT3_Inscr!$F$7:$L$103,4,FALSE))=TRUE,VLOOKUP(C105,FSGT4_Inscr!$F$7:$L$103,4,FALSE),(VLOOKUP(C105,FSGT3_Inscr!$F$7:$L$103,4,FALSE)))</f>
        <v>0</v>
      </c>
      <c r="G105" s="106">
        <f>IF(ISERROR(VLOOKUP(C105,FSGT3_Inscr!$F$7:$L$103,5,FALSE))=TRUE,VLOOKUP(C105,FSGT4_Inscr!$F$7:$L$103,5,FALSE),(VLOOKUP(C105,FSGT3_Inscr!$F$7:$L$103,5,FALSE)))</f>
        <v>0</v>
      </c>
      <c r="H105" s="106">
        <f>IF(ISERROR(VLOOKUP(C105,FSGT3_Inscr!$F$7:$L$103,6,FALSE))=TRUE,VLOOKUP(C105,FSGT4_Inscr!$F$7:$L$103,6,FALSE),(VLOOKUP(C105,FSGT3_Inscr!$F$7:$L$103,6,FALSE)))</f>
        <v>0</v>
      </c>
      <c r="I105" s="196"/>
      <c r="J105" s="159">
        <f t="shared" si="19"/>
        <v>0</v>
      </c>
      <c r="K105" s="109">
        <f>SUM($J$8:J105)*J105</f>
        <v>0</v>
      </c>
      <c r="L105" s="160">
        <f t="shared" si="20"/>
        <v>0</v>
      </c>
      <c r="M105" s="201" t="str">
        <f t="shared" si="21"/>
        <v/>
      </c>
      <c r="N105" s="217" t="b">
        <f t="shared" si="30"/>
        <v>0</v>
      </c>
      <c r="O105" s="159">
        <f t="shared" si="22"/>
        <v>0</v>
      </c>
      <c r="P105" s="109">
        <f>SUM($O$8:O105)*O105</f>
        <v>0</v>
      </c>
      <c r="Q105" s="160">
        <f t="shared" si="23"/>
        <v>0</v>
      </c>
      <c r="R105" s="201" t="str">
        <f t="shared" si="24"/>
        <v/>
      </c>
      <c r="S105" s="217" t="b">
        <f t="shared" si="25"/>
        <v>0</v>
      </c>
      <c r="T105" s="110"/>
      <c r="U105" s="159">
        <f t="shared" si="26"/>
        <v>0</v>
      </c>
      <c r="V105" s="109">
        <f>SUM($U$8:U105)*U105</f>
        <v>0</v>
      </c>
      <c r="W105" s="160">
        <f t="shared" si="27"/>
        <v>0</v>
      </c>
      <c r="X105" s="201" t="str">
        <f t="shared" si="28"/>
        <v/>
      </c>
      <c r="Y105" s="217" t="str">
        <f t="shared" si="29"/>
        <v/>
      </c>
      <c r="AL105" s="182" t="str">
        <f t="shared" si="32"/>
        <v>0</v>
      </c>
      <c r="AM105" s="182">
        <f t="shared" si="33"/>
        <v>0</v>
      </c>
    </row>
    <row r="106" spans="1:39" x14ac:dyDescent="0.25">
      <c r="A106" s="106">
        <v>99</v>
      </c>
      <c r="B106" s="157">
        <f t="shared" si="31"/>
        <v>1</v>
      </c>
      <c r="C106" s="105"/>
      <c r="D106" s="106">
        <f>IF(ISERROR(VLOOKUP(C106,FSGT3_Inscr!$F$7:$L$103,2,FALSE))=TRUE,VLOOKUP(C106,FSGT4_Inscr!$F$7:$L$103,2,FALSE),(VLOOKUP(C106,FSGT3_Inscr!$F$7:$L$103,2,FALSE)))</f>
        <v>0</v>
      </c>
      <c r="E106" s="106">
        <f>IF(ISERROR(VLOOKUP(C106,FSGT3_Inscr!$F$7:$L$103,3,FALSE))=TRUE,VLOOKUP(C106,FSGT4_Inscr!$F$7:$L$103,3,FALSE),(VLOOKUP(C106,FSGT3_Inscr!$F$7:$L$103,3,FALSE)))</f>
        <v>0</v>
      </c>
      <c r="F106" s="106">
        <f>IF(ISERROR(VLOOKUP(C106,FSGT3_Inscr!$F$7:$L$103,4,FALSE))=TRUE,VLOOKUP(C106,FSGT4_Inscr!$F$7:$L$103,4,FALSE),(VLOOKUP(C106,FSGT3_Inscr!$F$7:$L$103,4,FALSE)))</f>
        <v>0</v>
      </c>
      <c r="G106" s="106">
        <f>IF(ISERROR(VLOOKUP(C106,FSGT3_Inscr!$F$7:$L$103,5,FALSE))=TRUE,VLOOKUP(C106,FSGT4_Inscr!$F$7:$L$103,5,FALSE),(VLOOKUP(C106,FSGT3_Inscr!$F$7:$L$103,5,FALSE)))</f>
        <v>0</v>
      </c>
      <c r="H106" s="106">
        <f>IF(ISERROR(VLOOKUP(C106,FSGT3_Inscr!$F$7:$L$103,6,FALSE))=TRUE,VLOOKUP(C106,FSGT4_Inscr!$F$7:$L$103,6,FALSE),(VLOOKUP(C106,FSGT3_Inscr!$F$7:$L$103,6,FALSE)))</f>
        <v>0</v>
      </c>
      <c r="I106" s="196"/>
      <c r="J106" s="159">
        <f t="shared" si="19"/>
        <v>0</v>
      </c>
      <c r="K106" s="109">
        <f>SUM($J$8:J106)*J106</f>
        <v>0</v>
      </c>
      <c r="L106" s="160">
        <f t="shared" si="20"/>
        <v>0</v>
      </c>
      <c r="M106" s="201" t="str">
        <f t="shared" si="21"/>
        <v/>
      </c>
      <c r="N106" s="217" t="b">
        <f t="shared" si="30"/>
        <v>0</v>
      </c>
      <c r="O106" s="159">
        <f t="shared" si="22"/>
        <v>0</v>
      </c>
      <c r="P106" s="109">
        <f>SUM($O$8:O106)*O106</f>
        <v>0</v>
      </c>
      <c r="Q106" s="160">
        <f t="shared" si="23"/>
        <v>0</v>
      </c>
      <c r="R106" s="201" t="str">
        <f t="shared" si="24"/>
        <v/>
      </c>
      <c r="S106" s="217" t="b">
        <f t="shared" si="25"/>
        <v>0</v>
      </c>
      <c r="T106" s="110"/>
      <c r="U106" s="159">
        <f t="shared" si="26"/>
        <v>0</v>
      </c>
      <c r="V106" s="109">
        <f>SUM($U$8:U106)*U106</f>
        <v>0</v>
      </c>
      <c r="W106" s="160">
        <f t="shared" si="27"/>
        <v>0</v>
      </c>
      <c r="X106" s="201" t="str">
        <f t="shared" si="28"/>
        <v/>
      </c>
      <c r="Y106" s="217" t="str">
        <f t="shared" si="29"/>
        <v/>
      </c>
      <c r="AL106" s="182" t="str">
        <f t="shared" si="32"/>
        <v>0</v>
      </c>
      <c r="AM106" s="182">
        <f t="shared" si="33"/>
        <v>0</v>
      </c>
    </row>
    <row r="107" spans="1:39" x14ac:dyDescent="0.25">
      <c r="A107" s="106">
        <v>100</v>
      </c>
      <c r="B107" s="157">
        <f t="shared" si="31"/>
        <v>1</v>
      </c>
      <c r="C107" s="105"/>
      <c r="D107" s="106">
        <f>IF(ISERROR(VLOOKUP(C107,FSGT3_Inscr!$F$7:$L$103,2,FALSE))=TRUE,VLOOKUP(C107,FSGT4_Inscr!$F$7:$L$103,2,FALSE),(VLOOKUP(C107,FSGT3_Inscr!$F$7:$L$103,2,FALSE)))</f>
        <v>0</v>
      </c>
      <c r="E107" s="106">
        <f>IF(ISERROR(VLOOKUP(C107,FSGT3_Inscr!$F$7:$L$103,3,FALSE))=TRUE,VLOOKUP(C107,FSGT4_Inscr!$F$7:$L$103,3,FALSE),(VLOOKUP(C107,FSGT3_Inscr!$F$7:$L$103,3,FALSE)))</f>
        <v>0</v>
      </c>
      <c r="F107" s="106">
        <f>IF(ISERROR(VLOOKUP(C107,FSGT3_Inscr!$F$7:$L$103,4,FALSE))=TRUE,VLOOKUP(C107,FSGT4_Inscr!$F$7:$L$103,4,FALSE),(VLOOKUP(C107,FSGT3_Inscr!$F$7:$L$103,4,FALSE)))</f>
        <v>0</v>
      </c>
      <c r="G107" s="106">
        <f>IF(ISERROR(VLOOKUP(C107,FSGT3_Inscr!$F$7:$L$103,5,FALSE))=TRUE,VLOOKUP(C107,FSGT4_Inscr!$F$7:$L$103,5,FALSE),(VLOOKUP(C107,FSGT3_Inscr!$F$7:$L$103,5,FALSE)))</f>
        <v>0</v>
      </c>
      <c r="H107" s="106">
        <f>IF(ISERROR(VLOOKUP(C107,FSGT3_Inscr!$F$7:$L$103,6,FALSE))=TRUE,VLOOKUP(C107,FSGT4_Inscr!$F$7:$L$103,6,FALSE),(VLOOKUP(C107,FSGT3_Inscr!$F$7:$L$103,6,FALSE)))</f>
        <v>0</v>
      </c>
      <c r="I107" s="196"/>
      <c r="J107" s="159">
        <f t="shared" si="19"/>
        <v>0</v>
      </c>
      <c r="K107" s="109">
        <f>SUM($J$8:J107)*J107</f>
        <v>0</v>
      </c>
      <c r="L107" s="160">
        <f t="shared" si="20"/>
        <v>0</v>
      </c>
      <c r="M107" s="201" t="str">
        <f t="shared" si="21"/>
        <v/>
      </c>
      <c r="N107" s="217" t="b">
        <f t="shared" si="30"/>
        <v>0</v>
      </c>
      <c r="O107" s="159">
        <f t="shared" si="22"/>
        <v>0</v>
      </c>
      <c r="P107" s="109">
        <f>SUM($O$8:O107)*O107</f>
        <v>0</v>
      </c>
      <c r="Q107" s="160">
        <f t="shared" si="23"/>
        <v>0</v>
      </c>
      <c r="R107" s="201" t="str">
        <f t="shared" si="24"/>
        <v/>
      </c>
      <c r="S107" s="217" t="b">
        <f t="shared" si="25"/>
        <v>0</v>
      </c>
      <c r="T107" s="110"/>
      <c r="U107" s="159">
        <f t="shared" si="26"/>
        <v>0</v>
      </c>
      <c r="V107" s="109">
        <f>SUM($U$8:U107)*U107</f>
        <v>0</v>
      </c>
      <c r="W107" s="160">
        <f t="shared" si="27"/>
        <v>0</v>
      </c>
      <c r="X107" s="201" t="str">
        <f t="shared" si="28"/>
        <v/>
      </c>
      <c r="Y107" s="217" t="str">
        <f t="shared" si="29"/>
        <v/>
      </c>
      <c r="AL107" s="182" t="str">
        <f t="shared" si="32"/>
        <v>0</v>
      </c>
      <c r="AM107" s="182">
        <f t="shared" si="33"/>
        <v>0</v>
      </c>
    </row>
  </sheetData>
  <mergeCells count="20">
    <mergeCell ref="J6:L7"/>
    <mergeCell ref="O6:Q7"/>
    <mergeCell ref="Y2:AA2"/>
    <mergeCell ref="N6:N7"/>
    <mergeCell ref="S6:S7"/>
    <mergeCell ref="U6:W7"/>
    <mergeCell ref="Y6:Y7"/>
    <mergeCell ref="J3:N5"/>
    <mergeCell ref="O3:S5"/>
    <mergeCell ref="U3:Y5"/>
    <mergeCell ref="A2:H2"/>
    <mergeCell ref="G3:H5"/>
    <mergeCell ref="A4:E4"/>
    <mergeCell ref="A6:A7"/>
    <mergeCell ref="C6:C7"/>
    <mergeCell ref="D6:D7"/>
    <mergeCell ref="E6:E7"/>
    <mergeCell ref="F6:F7"/>
    <mergeCell ref="G6:G7"/>
    <mergeCell ref="H6:H7"/>
  </mergeCells>
  <conditionalFormatting sqref="AC3 AL3 T3 D8:H107 A8:A107">
    <cfRule type="containsErrors" dxfId="135" priority="34">
      <formula>ISERROR(A3)</formula>
    </cfRule>
    <cfRule type="cellIs" dxfId="134" priority="35" operator="equal">
      <formula>0</formula>
    </cfRule>
  </conditionalFormatting>
  <conditionalFormatting sqref="C105:C107">
    <cfRule type="duplicateValues" dxfId="133" priority="33"/>
  </conditionalFormatting>
  <conditionalFormatting sqref="A9:A107">
    <cfRule type="duplicateValues" dxfId="132" priority="27"/>
  </conditionalFormatting>
  <conditionalFormatting sqref="H8:H107">
    <cfRule type="cellIs" dxfId="131" priority="24" operator="equal">
      <formula>3</formula>
    </cfRule>
  </conditionalFormatting>
  <conditionalFormatting sqref="A8:A107">
    <cfRule type="containsText" dxfId="130" priority="15" operator="containsText" text="NC">
      <formula>NOT(ISERROR(SEARCH("NC",A8)))</formula>
    </cfRule>
    <cfRule type="containsText" dxfId="129" priority="16" operator="containsText" text="A">
      <formula>NOT(ISERROR(SEARCH("A",A8)))</formula>
    </cfRule>
  </conditionalFormatting>
  <conditionalFormatting sqref="Y58:Y1048576 Y6:Y7">
    <cfRule type="cellIs" dxfId="128" priority="8" operator="equal">
      <formula>0</formula>
    </cfRule>
    <cfRule type="containsErrors" dxfId="127" priority="9">
      <formula>ISERROR(Y6)</formula>
    </cfRule>
  </conditionalFormatting>
  <conditionalFormatting sqref="Y1:Y2 N1:S2 K1:K2 T1:T3 V2:W2 V8:W1048576 Y6:Y1048576 K8:K1048576 N6:T1048576">
    <cfRule type="containsErrors" dxfId="126" priority="7">
      <formula>ISERROR(K1)</formula>
    </cfRule>
  </conditionalFormatting>
  <conditionalFormatting sqref="U58:U1048576 U2">
    <cfRule type="beginsWith" dxfId="125" priority="5" operator="beginsWith" text="F">
      <formula>LEFT(U2,1)="F"</formula>
    </cfRule>
    <cfRule type="containsErrors" dxfId="124" priority="6">
      <formula>ISERROR(U2)</formula>
    </cfRule>
  </conditionalFormatting>
  <conditionalFormatting sqref="X8:Y107 K8:K107 N8:V107">
    <cfRule type="cellIs" dxfId="123" priority="4" operator="equal">
      <formula>0</formula>
    </cfRule>
  </conditionalFormatting>
  <conditionalFormatting sqref="X8:Y107 N8:T107">
    <cfRule type="containsText" dxfId="122" priority="3" operator="containsText" text="faux">
      <formula>NOT(ISERROR(SEARCH("faux",N8)))</formula>
    </cfRule>
  </conditionalFormatting>
  <conditionalFormatting sqref="H1:H1048576">
    <cfRule type="cellIs" dxfId="121" priority="2" operator="equal">
      <formula>4</formula>
    </cfRule>
  </conditionalFormatting>
  <conditionalFormatting sqref="C1:C1048576">
    <cfRule type="duplicateValues" dxfId="120" priority="1"/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AU191"/>
  <sheetViews>
    <sheetView tabSelected="1" topLeftCell="B1" workbookViewId="0">
      <pane ySplit="6" topLeftCell="A7" activePane="bottomLeft" state="frozen"/>
      <selection activeCell="B9" sqref="B9"/>
      <selection pane="bottomLeft" activeCell="B9" sqref="B9"/>
    </sheetView>
  </sheetViews>
  <sheetFormatPr baseColWidth="10" defaultRowHeight="12.75" x14ac:dyDescent="0.25"/>
  <cols>
    <col min="1" max="1" width="19.140625" style="19" hidden="1" customWidth="1"/>
    <col min="2" max="2" width="13.7109375" style="19" customWidth="1"/>
    <col min="3" max="3" width="13.7109375" style="19" hidden="1" customWidth="1"/>
    <col min="4" max="4" width="13.7109375" style="19" customWidth="1"/>
    <col min="5" max="5" width="11.85546875" style="19" hidden="1" customWidth="1"/>
    <col min="6" max="6" width="9" style="101" customWidth="1"/>
    <col min="7" max="8" width="22.28515625" style="101" customWidth="1"/>
    <col min="9" max="9" width="29.140625" style="101" customWidth="1"/>
    <col min="10" max="10" width="6.5703125" style="101" customWidth="1"/>
    <col min="11" max="11" width="10" style="101" customWidth="1"/>
    <col min="12" max="13" width="2.7109375" style="101" customWidth="1"/>
    <col min="14" max="14" width="4.28515625" style="101" customWidth="1"/>
    <col min="15" max="15" width="2.7109375" style="101" customWidth="1"/>
    <col min="16" max="16" width="9.7109375" style="101" customWidth="1"/>
    <col min="17" max="17" width="2.7109375" style="101" customWidth="1"/>
    <col min="18" max="18" width="13.7109375" style="101" customWidth="1"/>
    <col min="19" max="23" width="2.7109375" style="101" customWidth="1"/>
    <col min="24" max="24" width="20.42578125" style="101" hidden="1" customWidth="1"/>
    <col min="25" max="25" width="10" style="101" hidden="1" customWidth="1"/>
    <col min="26" max="33" width="2.7109375" style="101" customWidth="1"/>
    <col min="34" max="43" width="2.7109375" style="101" hidden="1" customWidth="1"/>
    <col min="44" max="44" width="11.42578125" style="101"/>
    <col min="45" max="45" width="15.85546875" style="101" customWidth="1"/>
    <col min="46" max="46" width="22.42578125" style="101" customWidth="1"/>
    <col min="47" max="16384" width="11.42578125" style="101"/>
  </cols>
  <sheetData>
    <row r="1" spans="1:47" ht="30.75" customHeight="1" thickBot="1" x14ac:dyDescent="0.3">
      <c r="C1" s="187"/>
      <c r="D1" s="187"/>
      <c r="E1" s="187"/>
      <c r="F1" s="279" t="str">
        <f>Entete!B2</f>
        <v>CYCLO SAN MARTINOIS</v>
      </c>
      <c r="G1" s="279"/>
      <c r="H1" s="279"/>
      <c r="I1" s="279"/>
      <c r="J1" s="279"/>
      <c r="K1" s="279"/>
    </row>
    <row r="2" spans="1:47" ht="8.25" customHeight="1" thickTop="1" x14ac:dyDescent="0.25">
      <c r="J2" s="294" t="s">
        <v>533</v>
      </c>
      <c r="K2" s="295"/>
    </row>
    <row r="3" spans="1:47" ht="18" x14ac:dyDescent="0.25">
      <c r="C3" s="188"/>
      <c r="D3" s="188"/>
      <c r="E3" s="188"/>
      <c r="F3" s="323" t="str">
        <f>Entete!B4</f>
        <v>PRIX DE TOUTENANT - CLASSEMENT GENERAL</v>
      </c>
      <c r="G3" s="323"/>
      <c r="H3" s="323"/>
      <c r="I3" s="154" t="str">
        <f>Entete!B6</f>
        <v>22 JUIN 2014</v>
      </c>
      <c r="J3" s="296"/>
      <c r="K3" s="297"/>
      <c r="N3" s="16"/>
    </row>
    <row r="4" spans="1:47" ht="10.5" customHeight="1" thickBot="1" x14ac:dyDescent="0.3">
      <c r="J4" s="296"/>
      <c r="K4" s="297"/>
    </row>
    <row r="5" spans="1:47" s="207" customFormat="1" ht="15.75" customHeight="1" thickTop="1" x14ac:dyDescent="0.25">
      <c r="A5" s="167"/>
      <c r="B5" s="283" t="s">
        <v>603</v>
      </c>
      <c r="C5" s="283"/>
      <c r="D5" s="283"/>
      <c r="E5" s="283"/>
      <c r="F5" s="284" t="s">
        <v>507</v>
      </c>
      <c r="G5" s="286" t="s">
        <v>295</v>
      </c>
      <c r="H5" s="288" t="s">
        <v>8</v>
      </c>
      <c r="I5" s="290" t="s">
        <v>0</v>
      </c>
      <c r="J5" s="281" t="s">
        <v>9</v>
      </c>
      <c r="K5" s="324">
        <v>4</v>
      </c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7"/>
      <c r="Z5" s="87"/>
      <c r="AA5" s="87"/>
      <c r="AB5" s="87"/>
      <c r="AC5" s="87"/>
      <c r="AD5" s="87"/>
      <c r="AE5" s="87"/>
      <c r="AF5" s="87"/>
      <c r="AG5" s="87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8"/>
      <c r="AS5" s="91"/>
      <c r="AT5" s="89"/>
      <c r="AU5" s="90"/>
    </row>
    <row r="6" spans="1:47" s="207" customFormat="1" ht="15.75" customHeight="1" thickBot="1" x14ac:dyDescent="0.3">
      <c r="A6" s="167"/>
      <c r="B6" s="214" t="s">
        <v>1058</v>
      </c>
      <c r="C6" s="173"/>
      <c r="D6" s="214" t="s">
        <v>11</v>
      </c>
      <c r="E6" s="174"/>
      <c r="F6" s="285"/>
      <c r="G6" s="287"/>
      <c r="H6" s="289"/>
      <c r="I6" s="291"/>
      <c r="J6" s="282"/>
      <c r="K6" s="325"/>
      <c r="L6" s="206"/>
      <c r="M6" s="206"/>
      <c r="O6" s="84"/>
      <c r="P6" s="84"/>
      <c r="Q6" s="206"/>
      <c r="R6" s="206"/>
      <c r="S6" s="206"/>
      <c r="T6" s="84"/>
      <c r="U6" s="206"/>
      <c r="V6" s="84"/>
      <c r="W6" s="84"/>
      <c r="X6" s="84"/>
      <c r="Y6" s="92"/>
      <c r="Z6" s="85"/>
      <c r="AA6" s="85"/>
      <c r="AB6" s="85"/>
      <c r="AC6" s="85"/>
      <c r="AD6" s="85"/>
      <c r="AE6" s="85"/>
      <c r="AF6" s="85"/>
      <c r="AG6" s="85"/>
      <c r="AH6" s="93"/>
      <c r="AI6" s="85"/>
      <c r="AJ6" s="85"/>
      <c r="AK6" s="85"/>
      <c r="AL6" s="85"/>
      <c r="AM6" s="85"/>
      <c r="AN6" s="85"/>
      <c r="AO6" s="85"/>
      <c r="AP6" s="85"/>
      <c r="AQ6" s="85"/>
      <c r="AR6" s="88"/>
      <c r="AS6" s="91"/>
      <c r="AT6" s="89"/>
      <c r="AU6" s="90"/>
    </row>
    <row r="7" spans="1:47" s="64" customFormat="1" ht="15" customHeight="1" thickTop="1" x14ac:dyDescent="0.25">
      <c r="A7" s="168" t="str">
        <f t="shared" ref="A7" si="0">IF(C7="",E7,C7)</f>
        <v>FSGT363588</v>
      </c>
      <c r="B7" s="230">
        <v>363588</v>
      </c>
      <c r="C7" s="174" t="str">
        <f t="shared" ref="C7" si="1">IF(B7="","",CONCATENATE($B$6,B7))</f>
        <v>FSGT363588</v>
      </c>
      <c r="D7" s="174"/>
      <c r="E7" s="176" t="str">
        <f t="shared" ref="E7" si="2">IF(D7="","",CONCATENATE($D$6,D7))</f>
        <v/>
      </c>
      <c r="F7" s="105">
        <v>303</v>
      </c>
      <c r="G7" s="104" t="str">
        <f>VLOOKUP(A7,Liste!$F$3:$T$1578,2,FALSE)</f>
        <v>LEGER</v>
      </c>
      <c r="H7" s="104" t="str">
        <f>VLOOKUP(A7,Liste!$F$3:$T$1578,3,FALSE)</f>
        <v>Bertrand</v>
      </c>
      <c r="I7" s="104" t="str">
        <f>VLOOKUP(A7,Liste!$F$3:$T$1578,4,FALSE)</f>
        <v>St-Martin en Br.</v>
      </c>
      <c r="J7" s="104">
        <f>VLOOKUP(A7,Liste!$F$3:$T$1578,5,FALSE)</f>
        <v>71</v>
      </c>
      <c r="K7" s="104">
        <f>VLOOKUP(A7,Liste!$F$3:$T$1578,9,FALSE)</f>
        <v>4</v>
      </c>
      <c r="L7" s="94"/>
      <c r="M7" s="94"/>
      <c r="O7" s="94"/>
      <c r="Q7" s="103"/>
      <c r="R7" s="103"/>
      <c r="S7" s="94"/>
      <c r="T7" s="94"/>
      <c r="U7" s="94"/>
      <c r="V7" s="94"/>
      <c r="W7" s="94"/>
      <c r="X7" s="246" t="str">
        <f t="shared" ref="X7:X56" si="3">CONCATENATE(F7,G7)</f>
        <v>303LEGER</v>
      </c>
      <c r="Y7" s="94">
        <f>IF(ISERROR(VLOOKUP(X7,FSGT3_Class!$AL$8:$AM$107,2,FALSE))=TRUE,VLOOKUP(X7,FSGT4_Class!$AL$8:$AM$107,2,FALSE),(VLOOKUP(X7,FSGT3_Class!$AL$8:$AM$107,2,FALSE)))</f>
        <v>303</v>
      </c>
      <c r="Z7" s="95"/>
      <c r="AA7" s="95"/>
      <c r="AB7" s="95"/>
      <c r="AC7" s="95"/>
      <c r="AD7" s="95"/>
      <c r="AE7" s="95"/>
      <c r="AF7" s="95"/>
      <c r="AG7" s="95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6"/>
      <c r="AS7" s="97"/>
      <c r="AT7" s="97"/>
      <c r="AU7" s="97"/>
    </row>
    <row r="8" spans="1:47" s="64" customFormat="1" ht="15" customHeight="1" x14ac:dyDescent="0.25">
      <c r="A8" s="168" t="str">
        <f t="shared" ref="A8:A66" si="4">IF(C8="",E8,C8)</f>
        <v>FSGT244852</v>
      </c>
      <c r="B8" s="230">
        <v>244852</v>
      </c>
      <c r="C8" s="174" t="str">
        <f t="shared" ref="C8:C66" si="5">IF(B8="","",CONCATENATE($B$6,B8))</f>
        <v>FSGT244852</v>
      </c>
      <c r="D8" s="174"/>
      <c r="E8" s="176" t="str">
        <f t="shared" ref="E8:E66" si="6">IF(D8="","",CONCATENATE($D$6,D8))</f>
        <v/>
      </c>
      <c r="F8" s="105">
        <v>304</v>
      </c>
      <c r="G8" s="104" t="str">
        <f>VLOOKUP(A8,Liste!$F$3:$T$1578,2,FALSE)</f>
        <v>DEMEUZOY</v>
      </c>
      <c r="H8" s="104" t="str">
        <f>VLOOKUP(A8,Liste!$F$3:$T$1578,3,FALSE)</f>
        <v>Alain</v>
      </c>
      <c r="I8" s="104" t="str">
        <f>VLOOKUP(A8,Liste!$F$3:$T$1578,4,FALSE)</f>
        <v>Verdun</v>
      </c>
      <c r="J8" s="104">
        <f>VLOOKUP(A8,Liste!$F$3:$T$1578,5,FALSE)</f>
        <v>71</v>
      </c>
      <c r="K8" s="104">
        <f>VLOOKUP(A8,Liste!$F$3:$T$1578,9,FALSE)</f>
        <v>4</v>
      </c>
      <c r="L8" s="94"/>
      <c r="M8" s="94"/>
      <c r="O8" s="94"/>
      <c r="Q8" s="103"/>
      <c r="R8" s="103"/>
      <c r="S8" s="94"/>
      <c r="T8" s="94"/>
      <c r="U8" s="94"/>
      <c r="V8" s="94"/>
      <c r="W8" s="94"/>
      <c r="X8" s="246" t="str">
        <f t="shared" si="3"/>
        <v>304DEMEUZOY</v>
      </c>
      <c r="Y8" s="94">
        <f>IF(ISERROR(VLOOKUP(X8,FSGT3_Class!$AL$8:$AM$107,2,FALSE))=TRUE,VLOOKUP(X8,FSGT4_Class!$AL$8:$AM$107,2,FALSE),(VLOOKUP(X8,FSGT3_Class!$AL$8:$AM$107,2,FALSE)))</f>
        <v>304</v>
      </c>
      <c r="Z8" s="95"/>
      <c r="AA8" s="95"/>
      <c r="AB8" s="95"/>
      <c r="AC8" s="95"/>
      <c r="AD8" s="95"/>
      <c r="AE8" s="95"/>
      <c r="AF8" s="95"/>
      <c r="AG8" s="95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6"/>
      <c r="AS8" s="97"/>
      <c r="AT8" s="97"/>
      <c r="AU8" s="97"/>
    </row>
    <row r="9" spans="1:47" s="64" customFormat="1" ht="15" customHeight="1" x14ac:dyDescent="0.25">
      <c r="A9" s="168" t="str">
        <f t="shared" si="4"/>
        <v>FSGT308891</v>
      </c>
      <c r="B9" s="230">
        <v>308891</v>
      </c>
      <c r="C9" s="174" t="str">
        <f t="shared" si="5"/>
        <v>FSGT308891</v>
      </c>
      <c r="D9" s="174"/>
      <c r="E9" s="176" t="str">
        <f t="shared" si="6"/>
        <v/>
      </c>
      <c r="F9" s="105">
        <v>305</v>
      </c>
      <c r="G9" s="104" t="str">
        <f>VLOOKUP(A9,Liste!$F$3:$T$1578,2,FALSE)</f>
        <v>PERRET</v>
      </c>
      <c r="H9" s="104" t="str">
        <f>VLOOKUP(A9,Liste!$F$3:$T$1578,3,FALSE)</f>
        <v>Florian</v>
      </c>
      <c r="I9" s="104" t="str">
        <f>VLOOKUP(A9,Liste!$F$3:$T$1578,4,FALSE)</f>
        <v>UV Chalon</v>
      </c>
      <c r="J9" s="104">
        <f>VLOOKUP(A9,Liste!$F$3:$T$1578,5,FALSE)</f>
        <v>71</v>
      </c>
      <c r="K9" s="104">
        <f>VLOOKUP(A9,Liste!$F$3:$T$1578,9,FALSE)</f>
        <v>4</v>
      </c>
      <c r="L9" s="94"/>
      <c r="M9" s="94"/>
      <c r="O9" s="94"/>
      <c r="Q9" s="103"/>
      <c r="R9" s="103"/>
      <c r="S9" s="94"/>
      <c r="T9" s="94"/>
      <c r="U9" s="94"/>
      <c r="V9" s="94"/>
      <c r="W9" s="94"/>
      <c r="X9" s="246" t="str">
        <f t="shared" si="3"/>
        <v>305PERRET</v>
      </c>
      <c r="Y9" s="94">
        <f>IF(ISERROR(VLOOKUP(X9,FSGT3_Class!$AL$8:$AM$107,2,FALSE))=TRUE,VLOOKUP(X9,FSGT4_Class!$AL$8:$AM$107,2,FALSE),(VLOOKUP(X9,FSGT3_Class!$AL$8:$AM$107,2,FALSE)))</f>
        <v>305</v>
      </c>
      <c r="Z9" s="95"/>
      <c r="AA9" s="95"/>
      <c r="AB9" s="95"/>
      <c r="AC9" s="95"/>
      <c r="AD9" s="95"/>
      <c r="AE9" s="95"/>
      <c r="AF9" s="95"/>
      <c r="AG9" s="95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6"/>
      <c r="AS9" s="97"/>
      <c r="AT9" s="97"/>
      <c r="AU9" s="97"/>
    </row>
    <row r="10" spans="1:47" s="64" customFormat="1" ht="15" customHeight="1" x14ac:dyDescent="0.25">
      <c r="A10" s="168" t="str">
        <f t="shared" si="4"/>
        <v>FSGT55484226</v>
      </c>
      <c r="B10" s="230">
        <v>55484226</v>
      </c>
      <c r="C10" s="174" t="str">
        <f t="shared" si="5"/>
        <v>FSGT55484226</v>
      </c>
      <c r="D10" s="174"/>
      <c r="E10" s="176" t="str">
        <f t="shared" si="6"/>
        <v/>
      </c>
      <c r="F10" s="105">
        <v>307</v>
      </c>
      <c r="G10" s="104" t="str">
        <f>VLOOKUP(A10,Liste!$F$3:$T$1578,2,FALSE)</f>
        <v>MASA</v>
      </c>
      <c r="H10" s="104" t="str">
        <f>VLOOKUP(A10,Liste!$F$3:$T$1578,3,FALSE)</f>
        <v>Sylvain</v>
      </c>
      <c r="I10" s="104" t="str">
        <f>VLOOKUP(A10,Liste!$F$3:$T$1578,4,FALSE)</f>
        <v>Louhans</v>
      </c>
      <c r="J10" s="104">
        <f>VLOOKUP(A10,Liste!$F$3:$T$1578,5,FALSE)</f>
        <v>71</v>
      </c>
      <c r="K10" s="104">
        <f>VLOOKUP(A10,Liste!$F$3:$T$1578,9,FALSE)</f>
        <v>4</v>
      </c>
      <c r="L10" s="94"/>
      <c r="M10" s="94"/>
      <c r="O10" s="94"/>
      <c r="Q10" s="103"/>
      <c r="R10" s="103"/>
      <c r="S10" s="94"/>
      <c r="T10" s="94"/>
      <c r="U10" s="94"/>
      <c r="V10" s="94"/>
      <c r="W10" s="94"/>
      <c r="X10" s="246" t="str">
        <f t="shared" si="3"/>
        <v>307MASA</v>
      </c>
      <c r="Y10" s="94">
        <f>IF(ISERROR(VLOOKUP(X10,FSGT3_Class!$AL$8:$AM$107,2,FALSE))=TRUE,VLOOKUP(X10,FSGT4_Class!$AL$8:$AM$107,2,FALSE),(VLOOKUP(X10,FSGT3_Class!$AL$8:$AM$107,2,FALSE)))</f>
        <v>307</v>
      </c>
      <c r="Z10" s="95"/>
      <c r="AA10" s="95"/>
      <c r="AB10" s="95"/>
      <c r="AC10" s="95"/>
      <c r="AD10" s="95"/>
      <c r="AE10" s="95"/>
      <c r="AF10" s="95"/>
      <c r="AG10" s="95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6"/>
      <c r="AS10" s="97"/>
      <c r="AT10" s="97"/>
      <c r="AU10" s="97"/>
    </row>
    <row r="11" spans="1:47" s="64" customFormat="1" ht="15" customHeight="1" x14ac:dyDescent="0.25">
      <c r="A11" s="168" t="str">
        <f t="shared" si="4"/>
        <v>UFOLEP021_66555530</v>
      </c>
      <c r="B11" s="230"/>
      <c r="C11" s="174" t="str">
        <f t="shared" si="5"/>
        <v/>
      </c>
      <c r="D11" s="174" t="s">
        <v>1343</v>
      </c>
      <c r="E11" s="176" t="str">
        <f t="shared" si="6"/>
        <v>UFOLEP021_66555530</v>
      </c>
      <c r="F11" s="105">
        <v>308</v>
      </c>
      <c r="G11" s="104" t="str">
        <f>VLOOKUP(A11,Liste!$F$3:$T$1578,2,FALSE)</f>
        <v>THIBERT</v>
      </c>
      <c r="H11" s="104" t="str">
        <f>VLOOKUP(A11,Liste!$F$3:$T$1578,3,FALSE)</f>
        <v>Mathieu</v>
      </c>
      <c r="I11" s="104" t="str">
        <f>VLOOKUP(A11,Liste!$F$3:$T$1578,4,FALSE)</f>
        <v>VSC Beaune</v>
      </c>
      <c r="J11" s="104" t="str">
        <f>VLOOKUP(A11,Liste!$F$3:$T$1578,5,FALSE)</f>
        <v>21</v>
      </c>
      <c r="K11" s="104">
        <f>VLOOKUP(A11,Liste!$F$3:$T$1578,9,FALSE)</f>
        <v>4</v>
      </c>
      <c r="L11" s="94"/>
      <c r="M11" s="94"/>
      <c r="O11" s="94"/>
      <c r="Q11" s="103"/>
      <c r="R11" s="103"/>
      <c r="S11" s="94"/>
      <c r="T11" s="94"/>
      <c r="U11" s="94"/>
      <c r="V11" s="94"/>
      <c r="W11" s="94"/>
      <c r="X11" s="246" t="str">
        <f t="shared" si="3"/>
        <v>308THIBERT</v>
      </c>
      <c r="Y11" s="94">
        <f>IF(ISERROR(VLOOKUP(X11,FSGT3_Class!$AL$8:$AM$107,2,FALSE))=TRUE,VLOOKUP(X11,FSGT4_Class!$AL$8:$AM$107,2,FALSE),(VLOOKUP(X11,FSGT3_Class!$AL$8:$AM$107,2,FALSE)))</f>
        <v>308</v>
      </c>
      <c r="Z11" s="95"/>
      <c r="AA11" s="95"/>
      <c r="AB11" s="95"/>
      <c r="AC11" s="95"/>
      <c r="AD11" s="95"/>
      <c r="AE11" s="95"/>
      <c r="AF11" s="95"/>
      <c r="AG11" s="95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6"/>
      <c r="AS11" s="97"/>
      <c r="AT11" s="97"/>
      <c r="AU11" s="97"/>
    </row>
    <row r="12" spans="1:47" s="64" customFormat="1" ht="15" customHeight="1" x14ac:dyDescent="0.25">
      <c r="A12" s="168" t="str">
        <f t="shared" si="4"/>
        <v>FSGT498263</v>
      </c>
      <c r="B12" s="230">
        <v>498263</v>
      </c>
      <c r="C12" s="174" t="str">
        <f t="shared" si="5"/>
        <v>FSGT498263</v>
      </c>
      <c r="D12" s="174"/>
      <c r="E12" s="176" t="str">
        <f t="shared" si="6"/>
        <v/>
      </c>
      <c r="F12" s="105">
        <v>310</v>
      </c>
      <c r="G12" s="104" t="str">
        <f>VLOOKUP(A12,Liste!$F$3:$T$1578,2,FALSE)</f>
        <v xml:space="preserve">LEGER </v>
      </c>
      <c r="H12" s="104" t="str">
        <f>VLOOKUP(A12,Liste!$F$3:$T$1578,3,FALSE)</f>
        <v>Clément (cadet)</v>
      </c>
      <c r="I12" s="104" t="str">
        <f>VLOOKUP(A12,Liste!$F$3:$T$1578,4,FALSE)</f>
        <v>St-Martin en Br.</v>
      </c>
      <c r="J12" s="104">
        <f>VLOOKUP(A12,Liste!$F$3:$T$1578,5,FALSE)</f>
        <v>71</v>
      </c>
      <c r="K12" s="104">
        <f>VLOOKUP(A12,Liste!$F$3:$T$1578,9,FALSE)</f>
        <v>4</v>
      </c>
      <c r="L12" s="94"/>
      <c r="M12" s="94"/>
      <c r="O12" s="94"/>
      <c r="Q12" s="103"/>
      <c r="R12" s="103"/>
      <c r="S12" s="94"/>
      <c r="T12" s="94"/>
      <c r="U12" s="94"/>
      <c r="V12" s="94"/>
      <c r="W12" s="94"/>
      <c r="X12" s="246" t="str">
        <f t="shared" si="3"/>
        <v xml:space="preserve">310LEGER </v>
      </c>
      <c r="Y12" s="94">
        <f>IF(ISERROR(VLOOKUP(X12,FSGT3_Class!$AL$8:$AM$107,2,FALSE))=TRUE,VLOOKUP(X12,FSGT4_Class!$AL$8:$AM$107,2,FALSE),(VLOOKUP(X12,FSGT3_Class!$AL$8:$AM$107,2,FALSE)))</f>
        <v>310</v>
      </c>
      <c r="Z12" s="95"/>
      <c r="AA12" s="95"/>
      <c r="AB12" s="95"/>
      <c r="AC12" s="95"/>
      <c r="AD12" s="95"/>
      <c r="AE12" s="95"/>
      <c r="AF12" s="95"/>
      <c r="AG12" s="95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6"/>
      <c r="AS12" s="97"/>
      <c r="AT12" s="97"/>
      <c r="AU12" s="97"/>
    </row>
    <row r="13" spans="1:47" s="64" customFormat="1" ht="15" customHeight="1" x14ac:dyDescent="0.25">
      <c r="A13" s="168" t="str">
        <f t="shared" si="4"/>
        <v>FSGT423296</v>
      </c>
      <c r="B13" s="230">
        <v>423296</v>
      </c>
      <c r="C13" s="174" t="str">
        <f t="shared" si="5"/>
        <v>FSGT423296</v>
      </c>
      <c r="D13" s="174"/>
      <c r="E13" s="176" t="str">
        <f t="shared" si="6"/>
        <v/>
      </c>
      <c r="F13" s="105">
        <v>311</v>
      </c>
      <c r="G13" s="104" t="str">
        <f>VLOOKUP(A13,Liste!$F$3:$T$1578,2,FALSE)</f>
        <v>DEMORTIERE</v>
      </c>
      <c r="H13" s="104" t="str">
        <f>VLOOKUP(A13,Liste!$F$3:$T$1578,3,FALSE)</f>
        <v>Frédéric</v>
      </c>
      <c r="I13" s="104" t="str">
        <f>VLOOKUP(A13,Liste!$F$3:$T$1578,4,FALSE)</f>
        <v>Buxy</v>
      </c>
      <c r="J13" s="104">
        <f>VLOOKUP(A13,Liste!$F$3:$T$1578,5,FALSE)</f>
        <v>71</v>
      </c>
      <c r="K13" s="104">
        <f>VLOOKUP(A13,Liste!$F$3:$T$1578,9,FALSE)</f>
        <v>4</v>
      </c>
      <c r="L13" s="94"/>
      <c r="M13" s="94"/>
      <c r="O13" s="94"/>
      <c r="Q13" s="103"/>
      <c r="R13" s="103"/>
      <c r="S13" s="94"/>
      <c r="T13" s="94"/>
      <c r="U13" s="94"/>
      <c r="V13" s="94"/>
      <c r="W13" s="94"/>
      <c r="X13" s="246" t="str">
        <f t="shared" si="3"/>
        <v>311DEMORTIERE</v>
      </c>
      <c r="Y13" s="94">
        <f>IF(ISERROR(VLOOKUP(X13,FSGT3_Class!$AL$8:$AM$107,2,FALSE))=TRUE,VLOOKUP(X13,FSGT4_Class!$AL$8:$AM$107,2,FALSE),(VLOOKUP(X13,FSGT3_Class!$AL$8:$AM$107,2,FALSE)))</f>
        <v>311</v>
      </c>
      <c r="Z13" s="95"/>
      <c r="AA13" s="95"/>
      <c r="AB13" s="95"/>
      <c r="AC13" s="95"/>
      <c r="AD13" s="95"/>
      <c r="AE13" s="95"/>
      <c r="AF13" s="95"/>
      <c r="AG13" s="95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6"/>
      <c r="AS13" s="97"/>
      <c r="AT13" s="97"/>
      <c r="AU13" s="97"/>
    </row>
    <row r="14" spans="1:47" s="64" customFormat="1" ht="15" customHeight="1" x14ac:dyDescent="0.25">
      <c r="A14" s="168" t="str">
        <f t="shared" si="4"/>
        <v>FSGT55488619</v>
      </c>
      <c r="B14" s="230">
        <v>55488619</v>
      </c>
      <c r="C14" s="174" t="str">
        <f t="shared" si="5"/>
        <v>FSGT55488619</v>
      </c>
      <c r="D14" s="174"/>
      <c r="E14" s="176" t="str">
        <f t="shared" si="6"/>
        <v/>
      </c>
      <c r="F14" s="105">
        <v>312</v>
      </c>
      <c r="G14" s="104" t="str">
        <f>VLOOKUP(A14,Liste!$F$3:$T$1578,2,FALSE)</f>
        <v>RAGAINE</v>
      </c>
      <c r="H14" s="104" t="str">
        <f>VLOOKUP(A14,Liste!$F$3:$T$1578,3,FALSE)</f>
        <v>Dimitri</v>
      </c>
      <c r="I14" s="104" t="str">
        <f>VLOOKUP(A14,Liste!$F$3:$T$1578,4,FALSE)</f>
        <v>St-Martin en Br.</v>
      </c>
      <c r="J14" s="104">
        <f>VLOOKUP(A14,Liste!$F$3:$T$1578,5,FALSE)</f>
        <v>71</v>
      </c>
      <c r="K14" s="104">
        <f>VLOOKUP(A14,Liste!$F$3:$T$1578,9,FALSE)</f>
        <v>4</v>
      </c>
      <c r="L14" s="94"/>
      <c r="M14" s="94"/>
      <c r="O14" s="94"/>
      <c r="Q14" s="103"/>
      <c r="R14" s="103"/>
      <c r="S14" s="94"/>
      <c r="T14" s="94"/>
      <c r="U14" s="94"/>
      <c r="V14" s="94"/>
      <c r="W14" s="94"/>
      <c r="X14" s="246" t="str">
        <f t="shared" si="3"/>
        <v>312RAGAINE</v>
      </c>
      <c r="Y14" s="94">
        <f>IF(ISERROR(VLOOKUP(X14,FSGT3_Class!$AL$8:$AM$107,2,FALSE))=TRUE,VLOOKUP(X14,FSGT4_Class!$AL$8:$AM$107,2,FALSE),(VLOOKUP(X14,FSGT3_Class!$AL$8:$AM$107,2,FALSE)))</f>
        <v>312</v>
      </c>
      <c r="Z14" s="95"/>
      <c r="AA14" s="95"/>
      <c r="AB14" s="95"/>
      <c r="AC14" s="95"/>
      <c r="AD14" s="95"/>
      <c r="AE14" s="95"/>
      <c r="AF14" s="95"/>
      <c r="AG14" s="95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6"/>
      <c r="AS14" s="97"/>
      <c r="AT14" s="97"/>
      <c r="AU14" s="97"/>
    </row>
    <row r="15" spans="1:47" s="64" customFormat="1" ht="15" customHeight="1" x14ac:dyDescent="0.25">
      <c r="A15" s="168" t="str">
        <f t="shared" si="4"/>
        <v>FSGT240993</v>
      </c>
      <c r="B15" s="230">
        <v>240993</v>
      </c>
      <c r="C15" s="174" t="str">
        <f t="shared" si="5"/>
        <v>FSGT240993</v>
      </c>
      <c r="D15" s="174"/>
      <c r="E15" s="176" t="str">
        <f t="shared" si="6"/>
        <v/>
      </c>
      <c r="F15" s="105">
        <v>314</v>
      </c>
      <c r="G15" s="104" t="str">
        <f>VLOOKUP(A15,Liste!$F$3:$T$1578,2,FALSE)</f>
        <v>DURAND</v>
      </c>
      <c r="H15" s="104" t="str">
        <f>VLOOKUP(A15,Liste!$F$3:$T$1578,3,FALSE)</f>
        <v>Christophe</v>
      </c>
      <c r="I15" s="104" t="str">
        <f>VLOOKUP(A15,Liste!$F$3:$T$1578,4,FALSE)</f>
        <v>St-Martin en Br.</v>
      </c>
      <c r="J15" s="104">
        <f>VLOOKUP(A15,Liste!$F$3:$T$1578,5,FALSE)</f>
        <v>71</v>
      </c>
      <c r="K15" s="104">
        <f>VLOOKUP(A15,Liste!$F$3:$T$1578,9,FALSE)</f>
        <v>4</v>
      </c>
      <c r="L15" s="94"/>
      <c r="M15" s="94"/>
      <c r="O15" s="94"/>
      <c r="Q15" s="103"/>
      <c r="R15" s="103"/>
      <c r="S15" s="94"/>
      <c r="T15" s="94"/>
      <c r="U15" s="94"/>
      <c r="V15" s="94"/>
      <c r="W15" s="94"/>
      <c r="X15" s="246" t="str">
        <f t="shared" si="3"/>
        <v>314DURAND</v>
      </c>
      <c r="Y15" s="94">
        <f>IF(ISERROR(VLOOKUP(X15,FSGT3_Class!$AL$8:$AM$107,2,FALSE))=TRUE,VLOOKUP(X15,FSGT4_Class!$AL$8:$AM$107,2,FALSE),(VLOOKUP(X15,FSGT3_Class!$AL$8:$AM$107,2,FALSE)))</f>
        <v>314</v>
      </c>
      <c r="Z15" s="95"/>
      <c r="AA15" s="95"/>
      <c r="AB15" s="95"/>
      <c r="AC15" s="95"/>
      <c r="AD15" s="95"/>
      <c r="AE15" s="95"/>
      <c r="AF15" s="95"/>
      <c r="AG15" s="95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6"/>
      <c r="AS15" s="97"/>
      <c r="AT15" s="97"/>
      <c r="AU15" s="97"/>
    </row>
    <row r="16" spans="1:47" s="64" customFormat="1" ht="15" customHeight="1" x14ac:dyDescent="0.25">
      <c r="A16" s="168" t="str">
        <f t="shared" si="4"/>
        <v>FSGT55162</v>
      </c>
      <c r="B16" s="230">
        <v>55162</v>
      </c>
      <c r="C16" s="174" t="str">
        <f t="shared" si="5"/>
        <v>FSGT55162</v>
      </c>
      <c r="D16" s="174"/>
      <c r="E16" s="176" t="str">
        <f t="shared" si="6"/>
        <v/>
      </c>
      <c r="F16" s="105">
        <v>316</v>
      </c>
      <c r="G16" s="104" t="str">
        <f>VLOOKUP(A16,Liste!$F$3:$T$1578,2,FALSE)</f>
        <v>PILLOT</v>
      </c>
      <c r="H16" s="104" t="str">
        <f>VLOOKUP(A16,Liste!$F$3:$T$1578,3,FALSE)</f>
        <v>Frédéric</v>
      </c>
      <c r="I16" s="104" t="str">
        <f>VLOOKUP(A16,Liste!$F$3:$T$1578,4,FALSE)</f>
        <v>VS Chalon</v>
      </c>
      <c r="J16" s="104">
        <f>VLOOKUP(A16,Liste!$F$3:$T$1578,5,FALSE)</f>
        <v>71</v>
      </c>
      <c r="K16" s="104">
        <f>VLOOKUP(A16,Liste!$F$3:$T$1578,9,FALSE)</f>
        <v>4</v>
      </c>
      <c r="L16" s="94"/>
      <c r="M16" s="94"/>
      <c r="O16" s="94"/>
      <c r="Q16" s="103"/>
      <c r="R16" s="103"/>
      <c r="S16" s="94"/>
      <c r="T16" s="94"/>
      <c r="U16" s="94"/>
      <c r="V16" s="94"/>
      <c r="W16" s="94"/>
      <c r="X16" s="246" t="str">
        <f t="shared" si="3"/>
        <v>316PILLOT</v>
      </c>
      <c r="Y16" s="94">
        <f>IF(ISERROR(VLOOKUP(X16,FSGT3_Class!$AL$8:$AM$107,2,FALSE))=TRUE,VLOOKUP(X16,FSGT4_Class!$AL$8:$AM$107,2,FALSE),(VLOOKUP(X16,FSGT3_Class!$AL$8:$AM$107,2,FALSE)))</f>
        <v>316</v>
      </c>
      <c r="Z16" s="95"/>
      <c r="AA16" s="95"/>
      <c r="AB16" s="95"/>
      <c r="AC16" s="95"/>
      <c r="AD16" s="95"/>
      <c r="AE16" s="95"/>
      <c r="AF16" s="95"/>
      <c r="AG16" s="95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6"/>
      <c r="AS16" s="97"/>
      <c r="AT16" s="97"/>
      <c r="AU16" s="97"/>
    </row>
    <row r="17" spans="1:47" s="64" customFormat="1" ht="15" customHeight="1" x14ac:dyDescent="0.25">
      <c r="A17" s="168" t="str">
        <f t="shared" si="4"/>
        <v>FSGT229948</v>
      </c>
      <c r="B17" s="230">
        <v>229948</v>
      </c>
      <c r="C17" s="174" t="str">
        <f t="shared" si="5"/>
        <v>FSGT229948</v>
      </c>
      <c r="D17" s="174"/>
      <c r="E17" s="176" t="str">
        <f t="shared" si="6"/>
        <v/>
      </c>
      <c r="F17" s="105">
        <v>317</v>
      </c>
      <c r="G17" s="104" t="str">
        <f>VLOOKUP(A17,Liste!$F$3:$T$1578,2,FALSE)</f>
        <v>DORIN</v>
      </c>
      <c r="H17" s="104" t="str">
        <f>VLOOKUP(A17,Liste!$F$3:$T$1578,3,FALSE)</f>
        <v>Serge</v>
      </c>
      <c r="I17" s="104" t="str">
        <f>VLOOKUP(A17,Liste!$F$3:$T$1578,4,FALSE)</f>
        <v>Ecuisses</v>
      </c>
      <c r="J17" s="104">
        <f>VLOOKUP(A17,Liste!$F$3:$T$1578,5,FALSE)</f>
        <v>71</v>
      </c>
      <c r="K17" s="104">
        <f>VLOOKUP(A17,Liste!$F$3:$T$1578,9,FALSE)</f>
        <v>4</v>
      </c>
      <c r="L17" s="94"/>
      <c r="M17" s="94"/>
      <c r="O17" s="94"/>
      <c r="Q17" s="103"/>
      <c r="R17" s="103"/>
      <c r="S17" s="94"/>
      <c r="T17" s="94"/>
      <c r="U17" s="94"/>
      <c r="V17" s="94"/>
      <c r="W17" s="94"/>
      <c r="X17" s="246" t="str">
        <f t="shared" si="3"/>
        <v>317DORIN</v>
      </c>
      <c r="Y17" s="94">
        <f>IF(ISERROR(VLOOKUP(X17,FSGT3_Class!$AL$8:$AM$107,2,FALSE))=TRUE,VLOOKUP(X17,FSGT4_Class!$AL$8:$AM$107,2,FALSE),(VLOOKUP(X17,FSGT3_Class!$AL$8:$AM$107,2,FALSE)))</f>
        <v>317</v>
      </c>
      <c r="Z17" s="95"/>
      <c r="AA17" s="95"/>
      <c r="AB17" s="95"/>
      <c r="AC17" s="95"/>
      <c r="AD17" s="95"/>
      <c r="AE17" s="95"/>
      <c r="AF17" s="95"/>
      <c r="AG17" s="95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6"/>
      <c r="AS17" s="97"/>
      <c r="AT17" s="97"/>
      <c r="AU17" s="97"/>
    </row>
    <row r="18" spans="1:47" s="64" customFormat="1" ht="15" customHeight="1" x14ac:dyDescent="0.25">
      <c r="A18" s="168" t="str">
        <f t="shared" si="4"/>
        <v>FSGT55537247</v>
      </c>
      <c r="B18" s="230">
        <v>55537247</v>
      </c>
      <c r="C18" s="174" t="str">
        <f t="shared" si="5"/>
        <v>FSGT55537247</v>
      </c>
      <c r="D18" s="174"/>
      <c r="E18" s="176" t="str">
        <f t="shared" si="6"/>
        <v/>
      </c>
      <c r="F18" s="105">
        <v>318</v>
      </c>
      <c r="G18" s="104" t="str">
        <f>VLOOKUP(A18,Liste!$F$3:$T$1578,2,FALSE)</f>
        <v>GANDREY</v>
      </c>
      <c r="H18" s="104" t="str">
        <f>VLOOKUP(A18,Liste!$F$3:$T$1578,3,FALSE)</f>
        <v>Philippe</v>
      </c>
      <c r="I18" s="104" t="str">
        <f>VLOOKUP(A18,Liste!$F$3:$T$1578,4,FALSE)</f>
        <v>Tournus</v>
      </c>
      <c r="J18" s="104">
        <f>VLOOKUP(A18,Liste!$F$3:$T$1578,5,FALSE)</f>
        <v>71</v>
      </c>
      <c r="K18" s="104">
        <f>VLOOKUP(A18,Liste!$F$3:$T$1578,9,FALSE)</f>
        <v>4</v>
      </c>
      <c r="L18" s="94"/>
      <c r="M18" s="94"/>
      <c r="O18" s="94"/>
      <c r="Q18" s="103"/>
      <c r="R18" s="103"/>
      <c r="S18" s="94"/>
      <c r="T18" s="94"/>
      <c r="U18" s="94"/>
      <c r="V18" s="94"/>
      <c r="W18" s="94"/>
      <c r="X18" s="246" t="str">
        <f t="shared" si="3"/>
        <v>318GANDREY</v>
      </c>
      <c r="Y18" s="94">
        <f>IF(ISERROR(VLOOKUP(X18,FSGT3_Class!$AL$8:$AM$107,2,FALSE))=TRUE,VLOOKUP(X18,FSGT4_Class!$AL$8:$AM$107,2,FALSE),(VLOOKUP(X18,FSGT3_Class!$AL$8:$AM$107,2,FALSE)))</f>
        <v>318</v>
      </c>
      <c r="Z18" s="95"/>
      <c r="AA18" s="95"/>
      <c r="AB18" s="95"/>
      <c r="AC18" s="95"/>
      <c r="AD18" s="95"/>
      <c r="AE18" s="95"/>
      <c r="AF18" s="95"/>
      <c r="AG18" s="95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6"/>
      <c r="AS18" s="97"/>
      <c r="AT18" s="97"/>
      <c r="AU18" s="97"/>
    </row>
    <row r="19" spans="1:47" ht="15" customHeight="1" x14ac:dyDescent="0.25">
      <c r="A19" s="168" t="str">
        <f t="shared" si="4"/>
        <v>UFOLEP021_61019911</v>
      </c>
      <c r="B19" s="230"/>
      <c r="C19" s="174" t="str">
        <f t="shared" si="5"/>
        <v/>
      </c>
      <c r="D19" s="174" t="s">
        <v>1580</v>
      </c>
      <c r="E19" s="176" t="str">
        <f t="shared" si="6"/>
        <v>UFOLEP021_61019911</v>
      </c>
      <c r="F19" s="105">
        <v>320</v>
      </c>
      <c r="G19" s="104" t="str">
        <f>VLOOKUP(A19,Liste!$F$3:$T$1578,2,FALSE)</f>
        <v>BEAUGEY</v>
      </c>
      <c r="H19" s="104" t="str">
        <f>VLOOKUP(A19,Liste!$F$3:$T$1578,3,FALSE)</f>
        <v>Dominique</v>
      </c>
      <c r="I19" s="104" t="str">
        <f>VLOOKUP(A19,Liste!$F$3:$T$1578,4,FALSE)</f>
        <v>VSC Beaune</v>
      </c>
      <c r="J19" s="104" t="str">
        <f>VLOOKUP(A19,Liste!$F$3:$T$1578,5,FALSE)</f>
        <v>21</v>
      </c>
      <c r="K19" s="104">
        <f>VLOOKUP(A19,Liste!$F$3:$T$1578,9,FALSE)</f>
        <v>4</v>
      </c>
      <c r="X19" s="246" t="str">
        <f t="shared" si="3"/>
        <v>320BEAUGEY</v>
      </c>
      <c r="Y19" s="94">
        <f>IF(ISERROR(VLOOKUP(X19,FSGT3_Class!$AL$8:$AM$107,2,FALSE))=TRUE,VLOOKUP(X19,FSGT4_Class!$AL$8:$AM$107,2,FALSE),(VLOOKUP(X19,FSGT3_Class!$AL$8:$AM$107,2,FALSE)))</f>
        <v>320</v>
      </c>
    </row>
    <row r="20" spans="1:47" ht="15" customHeight="1" x14ac:dyDescent="0.25">
      <c r="A20" s="168" t="str">
        <f t="shared" si="4"/>
        <v/>
      </c>
      <c r="B20" s="249"/>
      <c r="C20" s="250" t="str">
        <f t="shared" si="5"/>
        <v/>
      </c>
      <c r="D20" s="250"/>
      <c r="E20" s="251" t="str">
        <f t="shared" si="6"/>
        <v/>
      </c>
      <c r="F20" s="105">
        <v>321</v>
      </c>
      <c r="G20" s="252" t="s">
        <v>1924</v>
      </c>
      <c r="H20" s="252" t="s">
        <v>1927</v>
      </c>
      <c r="I20" s="252" t="s">
        <v>1666</v>
      </c>
      <c r="J20" s="252">
        <v>71</v>
      </c>
      <c r="K20" s="104">
        <v>4</v>
      </c>
      <c r="X20" s="246" t="str">
        <f t="shared" si="3"/>
        <v>321AGOSTINI</v>
      </c>
      <c r="Y20" s="94">
        <f>IF(ISERROR(VLOOKUP(X20,FSGT3_Class!$AL$8:$AM$107,2,FALSE))=TRUE,VLOOKUP(X20,FSGT4_Class!$AL$8:$AM$107,2,FALSE),(VLOOKUP(X20,FSGT3_Class!$AL$8:$AM$107,2,FALSE)))</f>
        <v>321</v>
      </c>
    </row>
    <row r="21" spans="1:47" ht="15" customHeight="1" x14ac:dyDescent="0.25">
      <c r="A21" s="168" t="str">
        <f t="shared" si="4"/>
        <v>FSGT229020</v>
      </c>
      <c r="B21" s="230">
        <v>229020</v>
      </c>
      <c r="C21" s="174" t="str">
        <f t="shared" si="5"/>
        <v>FSGT229020</v>
      </c>
      <c r="D21" s="174"/>
      <c r="E21" s="176" t="str">
        <f t="shared" si="6"/>
        <v/>
      </c>
      <c r="F21" s="105">
        <v>322</v>
      </c>
      <c r="G21" s="104" t="str">
        <f>VLOOKUP(A21,Liste!$F$3:$T$1578,2,FALSE)</f>
        <v xml:space="preserve">AUCLERC </v>
      </c>
      <c r="H21" s="104" t="str">
        <f>VLOOKUP(A21,Liste!$F$3:$T$1578,3,FALSE)</f>
        <v>Lucas (cadet)</v>
      </c>
      <c r="I21" s="104" t="str">
        <f>VLOOKUP(A21,Liste!$F$3:$T$1578,4,FALSE)</f>
        <v>St-Martin en Br.</v>
      </c>
      <c r="J21" s="104">
        <f>VLOOKUP(A21,Liste!$F$3:$T$1578,5,FALSE)</f>
        <v>71</v>
      </c>
      <c r="K21" s="104">
        <f>VLOOKUP(A21,Liste!$F$3:$T$1578,9,FALSE)</f>
        <v>4</v>
      </c>
      <c r="X21" s="246" t="str">
        <f t="shared" si="3"/>
        <v xml:space="preserve">322AUCLERC </v>
      </c>
      <c r="Y21" s="94">
        <f>IF(ISERROR(VLOOKUP(X21,FSGT3_Class!$AL$8:$AM$107,2,FALSE))=TRUE,VLOOKUP(X21,FSGT4_Class!$AL$8:$AM$107,2,FALSE),(VLOOKUP(X21,FSGT3_Class!$AL$8:$AM$107,2,FALSE)))</f>
        <v>322</v>
      </c>
    </row>
    <row r="22" spans="1:47" ht="15" customHeight="1" x14ac:dyDescent="0.25">
      <c r="A22" s="168" t="str">
        <f t="shared" si="4"/>
        <v/>
      </c>
      <c r="B22" s="230"/>
      <c r="C22" s="174" t="str">
        <f t="shared" si="5"/>
        <v/>
      </c>
      <c r="D22" s="174"/>
      <c r="E22" s="176" t="str">
        <f t="shared" si="6"/>
        <v/>
      </c>
      <c r="F22" s="105"/>
      <c r="G22" s="104">
        <f>VLOOKUP(A22,Liste!$F$3:$T$1578,2,FALSE)</f>
        <v>0</v>
      </c>
      <c r="H22" s="104">
        <f>VLOOKUP(A22,Liste!$F$3:$T$1578,3,FALSE)</f>
        <v>0</v>
      </c>
      <c r="I22" s="104">
        <f>VLOOKUP(A22,Liste!$F$3:$T$1578,4,FALSE)</f>
        <v>0</v>
      </c>
      <c r="J22" s="104">
        <f>VLOOKUP(A22,Liste!$F$3:$T$1578,5,FALSE)</f>
        <v>0</v>
      </c>
      <c r="K22" s="104">
        <f>VLOOKUP(A22,Liste!$F$3:$T$1578,9,FALSE)</f>
        <v>0</v>
      </c>
      <c r="X22" s="246" t="str">
        <f t="shared" si="3"/>
        <v>0</v>
      </c>
      <c r="Y22" s="94">
        <f>IF(ISERROR(VLOOKUP(X22,FSGT3_Class!$AL$8:$AM$107,2,FALSE))=TRUE,VLOOKUP(X22,FSGT4_Class!$AL$8:$AM$107,2,FALSE),(VLOOKUP(X22,FSGT3_Class!$AL$8:$AM$107,2,FALSE)))</f>
        <v>0</v>
      </c>
    </row>
    <row r="23" spans="1:47" ht="15" customHeight="1" x14ac:dyDescent="0.25">
      <c r="A23" s="168" t="str">
        <f t="shared" si="4"/>
        <v/>
      </c>
      <c r="B23" s="230"/>
      <c r="C23" s="174" t="str">
        <f t="shared" si="5"/>
        <v/>
      </c>
      <c r="D23" s="174"/>
      <c r="E23" s="176" t="str">
        <f t="shared" si="6"/>
        <v/>
      </c>
      <c r="F23" s="105"/>
      <c r="G23" s="104">
        <f>VLOOKUP(A23,Liste!$F$3:$T$1578,2,FALSE)</f>
        <v>0</v>
      </c>
      <c r="H23" s="104">
        <f>VLOOKUP(A23,Liste!$F$3:$T$1578,3,FALSE)</f>
        <v>0</v>
      </c>
      <c r="I23" s="104">
        <f>VLOOKUP(A23,Liste!$F$3:$T$1578,4,FALSE)</f>
        <v>0</v>
      </c>
      <c r="J23" s="104">
        <f>VLOOKUP(A23,Liste!$F$3:$T$1578,5,FALSE)</f>
        <v>0</v>
      </c>
      <c r="K23" s="104">
        <f>VLOOKUP(A23,Liste!$F$3:$T$1578,9,FALSE)</f>
        <v>0</v>
      </c>
      <c r="X23" s="246" t="str">
        <f t="shared" si="3"/>
        <v>0</v>
      </c>
      <c r="Y23" s="94">
        <f>IF(ISERROR(VLOOKUP(X23,FSGT3_Class!$AL$8:$AM$107,2,FALSE))=TRUE,VLOOKUP(X23,FSGT4_Class!$AL$8:$AM$107,2,FALSE),(VLOOKUP(X23,FSGT3_Class!$AL$8:$AM$107,2,FALSE)))</f>
        <v>0</v>
      </c>
    </row>
    <row r="24" spans="1:47" ht="15" customHeight="1" x14ac:dyDescent="0.2">
      <c r="A24" s="168" t="str">
        <f t="shared" si="4"/>
        <v/>
      </c>
      <c r="B24" s="234"/>
      <c r="C24" s="174" t="str">
        <f t="shared" si="5"/>
        <v/>
      </c>
      <c r="D24" s="174"/>
      <c r="E24" s="176" t="str">
        <f t="shared" si="6"/>
        <v/>
      </c>
      <c r="F24" s="105"/>
      <c r="G24" s="104">
        <f>VLOOKUP(A24,Liste!$F$3:$T$1578,2,FALSE)</f>
        <v>0</v>
      </c>
      <c r="H24" s="104">
        <f>VLOOKUP(A24,Liste!$F$3:$T$1578,3,FALSE)</f>
        <v>0</v>
      </c>
      <c r="I24" s="104">
        <f>VLOOKUP(A24,Liste!$F$3:$T$1578,4,FALSE)</f>
        <v>0</v>
      </c>
      <c r="J24" s="104">
        <f>VLOOKUP(A24,Liste!$F$3:$T$1578,5,FALSE)</f>
        <v>0</v>
      </c>
      <c r="K24" s="104">
        <f>VLOOKUP(A24,Liste!$F$3:$T$1578,9,FALSE)</f>
        <v>0</v>
      </c>
      <c r="X24" s="246" t="str">
        <f t="shared" si="3"/>
        <v>0</v>
      </c>
      <c r="Y24" s="94">
        <f>IF(ISERROR(VLOOKUP(X24,FSGT3_Class!$AL$8:$AM$107,2,FALSE))=TRUE,VLOOKUP(X24,FSGT4_Class!$AL$8:$AM$107,2,FALSE),(VLOOKUP(X24,FSGT3_Class!$AL$8:$AM$107,2,FALSE)))</f>
        <v>0</v>
      </c>
    </row>
    <row r="25" spans="1:47" ht="15" customHeight="1" x14ac:dyDescent="0.2">
      <c r="A25" s="168" t="str">
        <f t="shared" si="4"/>
        <v/>
      </c>
      <c r="B25" s="234"/>
      <c r="C25" s="174" t="str">
        <f t="shared" si="5"/>
        <v/>
      </c>
      <c r="D25" s="174"/>
      <c r="E25" s="176" t="str">
        <f t="shared" si="6"/>
        <v/>
      </c>
      <c r="F25" s="105"/>
      <c r="G25" s="104">
        <f>VLOOKUP(A25,Liste!$F$3:$T$1578,2,FALSE)</f>
        <v>0</v>
      </c>
      <c r="H25" s="104">
        <f>VLOOKUP(A25,Liste!$F$3:$T$1578,3,FALSE)</f>
        <v>0</v>
      </c>
      <c r="I25" s="104">
        <f>VLOOKUP(A25,Liste!$F$3:$T$1578,4,FALSE)</f>
        <v>0</v>
      </c>
      <c r="J25" s="104">
        <f>VLOOKUP(A25,Liste!$F$3:$T$1578,5,FALSE)</f>
        <v>0</v>
      </c>
      <c r="K25" s="104">
        <f>VLOOKUP(A25,Liste!$F$3:$T$1578,9,FALSE)</f>
        <v>0</v>
      </c>
      <c r="X25" s="246" t="str">
        <f t="shared" si="3"/>
        <v>0</v>
      </c>
      <c r="Y25" s="94">
        <f>IF(ISERROR(VLOOKUP(X25,FSGT3_Class!$AL$8:$AM$107,2,FALSE))=TRUE,VLOOKUP(X25,FSGT4_Class!$AL$8:$AM$107,2,FALSE),(VLOOKUP(X25,FSGT3_Class!$AL$8:$AM$107,2,FALSE)))</f>
        <v>0</v>
      </c>
    </row>
    <row r="26" spans="1:47" ht="15" x14ac:dyDescent="0.2">
      <c r="A26" s="168" t="str">
        <f t="shared" si="4"/>
        <v/>
      </c>
      <c r="B26" s="234"/>
      <c r="C26" s="174" t="str">
        <f t="shared" si="5"/>
        <v/>
      </c>
      <c r="D26" s="174"/>
      <c r="E26" s="176" t="str">
        <f t="shared" si="6"/>
        <v/>
      </c>
      <c r="F26" s="105"/>
      <c r="G26" s="104">
        <f>VLOOKUP(A26,Liste!$F$3:$T$1578,2,FALSE)</f>
        <v>0</v>
      </c>
      <c r="H26" s="104">
        <f>VLOOKUP(A26,Liste!$F$3:$T$1578,3,FALSE)</f>
        <v>0</v>
      </c>
      <c r="I26" s="104">
        <f>VLOOKUP(A26,Liste!$F$3:$T$1578,4,FALSE)</f>
        <v>0</v>
      </c>
      <c r="J26" s="104">
        <f>VLOOKUP(A26,Liste!$F$3:$T$1578,5,FALSE)</f>
        <v>0</v>
      </c>
      <c r="K26" s="104">
        <f>VLOOKUP(A26,Liste!$F$3:$T$1578,9,FALSE)</f>
        <v>0</v>
      </c>
      <c r="X26" s="246" t="str">
        <f t="shared" si="3"/>
        <v>0</v>
      </c>
      <c r="Y26" s="94">
        <f>IF(ISERROR(VLOOKUP(X26,FSGT3_Class!$AL$8:$AM$107,2,FALSE))=TRUE,VLOOKUP(X26,FSGT4_Class!$AL$8:$AM$107,2,FALSE),(VLOOKUP(X26,FSGT3_Class!$AL$8:$AM$107,2,FALSE)))</f>
        <v>0</v>
      </c>
    </row>
    <row r="27" spans="1:47" ht="15" x14ac:dyDescent="0.2">
      <c r="A27" s="168" t="str">
        <f t="shared" si="4"/>
        <v/>
      </c>
      <c r="B27" s="234"/>
      <c r="C27" s="174" t="str">
        <f t="shared" si="5"/>
        <v/>
      </c>
      <c r="D27" s="174"/>
      <c r="E27" s="176" t="str">
        <f t="shared" si="6"/>
        <v/>
      </c>
      <c r="F27" s="105"/>
      <c r="G27" s="104">
        <f>VLOOKUP(A27,Liste!$F$3:$T$1578,2,FALSE)</f>
        <v>0</v>
      </c>
      <c r="H27" s="104">
        <f>VLOOKUP(A27,Liste!$F$3:$T$1578,3,FALSE)</f>
        <v>0</v>
      </c>
      <c r="I27" s="104">
        <f>VLOOKUP(A27,Liste!$F$3:$T$1578,4,FALSE)</f>
        <v>0</v>
      </c>
      <c r="J27" s="104">
        <f>VLOOKUP(A27,Liste!$F$3:$T$1578,5,FALSE)</f>
        <v>0</v>
      </c>
      <c r="K27" s="104">
        <f>VLOOKUP(A27,Liste!$F$3:$T$1578,9,FALSE)</f>
        <v>0</v>
      </c>
      <c r="X27" s="246" t="str">
        <f t="shared" si="3"/>
        <v>0</v>
      </c>
      <c r="Y27" s="94">
        <f>IF(ISERROR(VLOOKUP(X27,FSGT3_Class!$AL$8:$AM$107,2,FALSE))=TRUE,VLOOKUP(X27,FSGT4_Class!$AL$8:$AM$107,2,FALSE),(VLOOKUP(X27,FSGT3_Class!$AL$8:$AM$107,2,FALSE)))</f>
        <v>0</v>
      </c>
    </row>
    <row r="28" spans="1:47" ht="15" x14ac:dyDescent="0.2">
      <c r="A28" s="168" t="str">
        <f t="shared" si="4"/>
        <v/>
      </c>
      <c r="B28" s="234"/>
      <c r="C28" s="174" t="str">
        <f t="shared" si="5"/>
        <v/>
      </c>
      <c r="D28" s="174"/>
      <c r="E28" s="176" t="str">
        <f t="shared" si="6"/>
        <v/>
      </c>
      <c r="F28" s="105"/>
      <c r="G28" s="104">
        <f>VLOOKUP(A28,Liste!$F$3:$T$1578,2,FALSE)</f>
        <v>0</v>
      </c>
      <c r="H28" s="104">
        <f>VLOOKUP(A28,Liste!$F$3:$T$1578,3,FALSE)</f>
        <v>0</v>
      </c>
      <c r="I28" s="104">
        <f>VLOOKUP(A28,Liste!$F$3:$T$1578,4,FALSE)</f>
        <v>0</v>
      </c>
      <c r="J28" s="104">
        <f>VLOOKUP(A28,Liste!$F$3:$T$1578,5,FALSE)</f>
        <v>0</v>
      </c>
      <c r="K28" s="104">
        <f>VLOOKUP(A28,Liste!$F$3:$T$1578,9,FALSE)</f>
        <v>0</v>
      </c>
      <c r="X28" s="246" t="str">
        <f t="shared" si="3"/>
        <v>0</v>
      </c>
      <c r="Y28" s="94">
        <f>IF(ISERROR(VLOOKUP(X28,FSGT3_Class!$AL$8:$AM$107,2,FALSE))=TRUE,VLOOKUP(X28,FSGT4_Class!$AL$8:$AM$107,2,FALSE),(VLOOKUP(X28,FSGT3_Class!$AL$8:$AM$107,2,FALSE)))</f>
        <v>0</v>
      </c>
    </row>
    <row r="29" spans="1:47" ht="15" x14ac:dyDescent="0.2">
      <c r="A29" s="168" t="str">
        <f t="shared" si="4"/>
        <v/>
      </c>
      <c r="B29" s="234"/>
      <c r="C29" s="174" t="str">
        <f t="shared" si="5"/>
        <v/>
      </c>
      <c r="D29" s="174"/>
      <c r="E29" s="176" t="str">
        <f t="shared" si="6"/>
        <v/>
      </c>
      <c r="F29" s="105"/>
      <c r="G29" s="104">
        <f>VLOOKUP(A29,Liste!$F$3:$T$1578,2,FALSE)</f>
        <v>0</v>
      </c>
      <c r="H29" s="104">
        <f>VLOOKUP(A29,Liste!$F$3:$T$1578,3,FALSE)</f>
        <v>0</v>
      </c>
      <c r="I29" s="104">
        <f>VLOOKUP(A29,Liste!$F$3:$T$1578,4,FALSE)</f>
        <v>0</v>
      </c>
      <c r="J29" s="104">
        <f>VLOOKUP(A29,Liste!$F$3:$T$1578,5,FALSE)</f>
        <v>0</v>
      </c>
      <c r="K29" s="104">
        <f>VLOOKUP(A29,Liste!$F$3:$T$1578,9,FALSE)</f>
        <v>0</v>
      </c>
      <c r="X29" s="246" t="str">
        <f t="shared" si="3"/>
        <v>0</v>
      </c>
      <c r="Y29" s="94">
        <f>IF(ISERROR(VLOOKUP(X29,FSGT3_Class!$AL$8:$AM$107,2,FALSE))=TRUE,VLOOKUP(X29,FSGT4_Class!$AL$8:$AM$107,2,FALSE),(VLOOKUP(X29,FSGT3_Class!$AL$8:$AM$107,2,FALSE)))</f>
        <v>0</v>
      </c>
    </row>
    <row r="30" spans="1:47" ht="15" x14ac:dyDescent="0.2">
      <c r="A30" s="168" t="str">
        <f t="shared" si="4"/>
        <v/>
      </c>
      <c r="B30" s="234"/>
      <c r="C30" s="174" t="str">
        <f t="shared" si="5"/>
        <v/>
      </c>
      <c r="D30" s="174"/>
      <c r="E30" s="176" t="str">
        <f t="shared" si="6"/>
        <v/>
      </c>
      <c r="F30" s="105"/>
      <c r="G30" s="104">
        <f>VLOOKUP(A30,Liste!$F$3:$T$1578,2,FALSE)</f>
        <v>0</v>
      </c>
      <c r="H30" s="104">
        <f>VLOOKUP(A30,Liste!$F$3:$T$1578,3,FALSE)</f>
        <v>0</v>
      </c>
      <c r="I30" s="104">
        <f>VLOOKUP(A30,Liste!$F$3:$T$1578,4,FALSE)</f>
        <v>0</v>
      </c>
      <c r="J30" s="104">
        <f>VLOOKUP(A30,Liste!$F$3:$T$1578,5,FALSE)</f>
        <v>0</v>
      </c>
      <c r="K30" s="104">
        <f>VLOOKUP(A30,Liste!$F$3:$T$1578,9,FALSE)</f>
        <v>0</v>
      </c>
      <c r="X30" s="246" t="str">
        <f t="shared" si="3"/>
        <v>0</v>
      </c>
      <c r="Y30" s="94">
        <f>IF(ISERROR(VLOOKUP(X30,FSGT3_Class!$AL$8:$AM$107,2,FALSE))=TRUE,VLOOKUP(X30,FSGT4_Class!$AL$8:$AM$107,2,FALSE),(VLOOKUP(X30,FSGT3_Class!$AL$8:$AM$107,2,FALSE)))</f>
        <v>0</v>
      </c>
    </row>
    <row r="31" spans="1:47" ht="15" x14ac:dyDescent="0.2">
      <c r="A31" s="168" t="str">
        <f t="shared" si="4"/>
        <v/>
      </c>
      <c r="B31" s="234"/>
      <c r="C31" s="174" t="str">
        <f t="shared" si="5"/>
        <v/>
      </c>
      <c r="D31" s="174"/>
      <c r="E31" s="176" t="str">
        <f t="shared" si="6"/>
        <v/>
      </c>
      <c r="F31" s="105"/>
      <c r="G31" s="104">
        <f>VLOOKUP(A31,Liste!$F$3:$T$1578,2,FALSE)</f>
        <v>0</v>
      </c>
      <c r="H31" s="104">
        <f>VLOOKUP(A31,Liste!$F$3:$T$1578,3,FALSE)</f>
        <v>0</v>
      </c>
      <c r="I31" s="104">
        <f>VLOOKUP(A31,Liste!$F$3:$T$1578,4,FALSE)</f>
        <v>0</v>
      </c>
      <c r="J31" s="104">
        <f>VLOOKUP(A31,Liste!$F$3:$T$1578,5,FALSE)</f>
        <v>0</v>
      </c>
      <c r="K31" s="104">
        <f>VLOOKUP(A31,Liste!$F$3:$T$1578,9,FALSE)</f>
        <v>0</v>
      </c>
      <c r="X31" s="246" t="str">
        <f t="shared" si="3"/>
        <v>0</v>
      </c>
      <c r="Y31" s="94">
        <f>IF(ISERROR(VLOOKUP(X31,FSGT3_Class!$AL$8:$AM$107,2,FALSE))=TRUE,VLOOKUP(X31,FSGT4_Class!$AL$8:$AM$107,2,FALSE),(VLOOKUP(X31,FSGT3_Class!$AL$8:$AM$107,2,FALSE)))</f>
        <v>0</v>
      </c>
    </row>
    <row r="32" spans="1:47" ht="15" x14ac:dyDescent="0.2">
      <c r="A32" s="168" t="str">
        <f t="shared" si="4"/>
        <v/>
      </c>
      <c r="B32" s="234"/>
      <c r="C32" s="174" t="str">
        <f t="shared" si="5"/>
        <v/>
      </c>
      <c r="D32" s="174"/>
      <c r="E32" s="176" t="str">
        <f t="shared" si="6"/>
        <v/>
      </c>
      <c r="F32" s="105"/>
      <c r="G32" s="104">
        <f>VLOOKUP(A32,Liste!$F$3:$T$1578,2,FALSE)</f>
        <v>0</v>
      </c>
      <c r="H32" s="104">
        <f>VLOOKUP(A32,Liste!$F$3:$T$1578,3,FALSE)</f>
        <v>0</v>
      </c>
      <c r="I32" s="104">
        <f>VLOOKUP(A32,Liste!$F$3:$T$1578,4,FALSE)</f>
        <v>0</v>
      </c>
      <c r="J32" s="104">
        <f>VLOOKUP(A32,Liste!$F$3:$T$1578,5,FALSE)</f>
        <v>0</v>
      </c>
      <c r="K32" s="104">
        <f>VLOOKUP(A32,Liste!$F$3:$T$1578,9,FALSE)</f>
        <v>0</v>
      </c>
      <c r="X32" s="246" t="str">
        <f t="shared" si="3"/>
        <v>0</v>
      </c>
      <c r="Y32" s="94">
        <f>IF(ISERROR(VLOOKUP(X32,FSGT3_Class!$AL$8:$AM$107,2,FALSE))=TRUE,VLOOKUP(X32,FSGT4_Class!$AL$8:$AM$107,2,FALSE),(VLOOKUP(X32,FSGT3_Class!$AL$8:$AM$107,2,FALSE)))</f>
        <v>0</v>
      </c>
    </row>
    <row r="33" spans="1:25" ht="15" x14ac:dyDescent="0.2">
      <c r="A33" s="168" t="str">
        <f t="shared" si="4"/>
        <v/>
      </c>
      <c r="B33" s="234"/>
      <c r="C33" s="174" t="str">
        <f t="shared" si="5"/>
        <v/>
      </c>
      <c r="D33" s="174"/>
      <c r="E33" s="176" t="str">
        <f t="shared" si="6"/>
        <v/>
      </c>
      <c r="F33" s="105"/>
      <c r="G33" s="104">
        <f>VLOOKUP(A33,Liste!$F$3:$T$1578,2,FALSE)</f>
        <v>0</v>
      </c>
      <c r="H33" s="104">
        <f>VLOOKUP(A33,Liste!$F$3:$T$1578,3,FALSE)</f>
        <v>0</v>
      </c>
      <c r="I33" s="104">
        <f>VLOOKUP(A33,Liste!$F$3:$T$1578,4,FALSE)</f>
        <v>0</v>
      </c>
      <c r="J33" s="104">
        <f>VLOOKUP(A33,Liste!$F$3:$T$1578,5,FALSE)</f>
        <v>0</v>
      </c>
      <c r="K33" s="104">
        <f>VLOOKUP(A33,Liste!$F$3:$T$1578,9,FALSE)</f>
        <v>0</v>
      </c>
      <c r="X33" s="246" t="str">
        <f t="shared" si="3"/>
        <v>0</v>
      </c>
      <c r="Y33" s="94">
        <f>IF(ISERROR(VLOOKUP(X33,FSGT3_Class!$AL$8:$AM$107,2,FALSE))=TRUE,VLOOKUP(X33,FSGT4_Class!$AL$8:$AM$107,2,FALSE),(VLOOKUP(X33,FSGT3_Class!$AL$8:$AM$107,2,FALSE)))</f>
        <v>0</v>
      </c>
    </row>
    <row r="34" spans="1:25" ht="15" x14ac:dyDescent="0.2">
      <c r="A34" s="168" t="str">
        <f t="shared" si="4"/>
        <v/>
      </c>
      <c r="B34" s="234"/>
      <c r="C34" s="174" t="str">
        <f t="shared" si="5"/>
        <v/>
      </c>
      <c r="D34" s="174"/>
      <c r="E34" s="176" t="str">
        <f t="shared" si="6"/>
        <v/>
      </c>
      <c r="F34" s="105"/>
      <c r="G34" s="104">
        <f>VLOOKUP(A34,Liste!$F$3:$T$1578,2,FALSE)</f>
        <v>0</v>
      </c>
      <c r="H34" s="104">
        <f>VLOOKUP(A34,Liste!$F$3:$T$1578,3,FALSE)</f>
        <v>0</v>
      </c>
      <c r="I34" s="104">
        <f>VLOOKUP(A34,Liste!$F$3:$T$1578,4,FALSE)</f>
        <v>0</v>
      </c>
      <c r="J34" s="104">
        <f>VLOOKUP(A34,Liste!$F$3:$T$1578,5,FALSE)</f>
        <v>0</v>
      </c>
      <c r="K34" s="104">
        <f>VLOOKUP(A34,Liste!$F$3:$T$1578,9,FALSE)</f>
        <v>0</v>
      </c>
      <c r="X34" s="246" t="str">
        <f t="shared" si="3"/>
        <v>0</v>
      </c>
      <c r="Y34" s="94">
        <f>IF(ISERROR(VLOOKUP(X34,FSGT3_Class!$AL$8:$AM$107,2,FALSE))=TRUE,VLOOKUP(X34,FSGT4_Class!$AL$8:$AM$107,2,FALSE),(VLOOKUP(X34,FSGT3_Class!$AL$8:$AM$107,2,FALSE)))</f>
        <v>0</v>
      </c>
    </row>
    <row r="35" spans="1:25" ht="15" x14ac:dyDescent="0.2">
      <c r="A35" s="168" t="str">
        <f t="shared" si="4"/>
        <v/>
      </c>
      <c r="B35" s="234"/>
      <c r="C35" s="174" t="str">
        <f t="shared" si="5"/>
        <v/>
      </c>
      <c r="D35" s="174"/>
      <c r="E35" s="176" t="str">
        <f t="shared" si="6"/>
        <v/>
      </c>
      <c r="F35" s="105"/>
      <c r="G35" s="104">
        <f>VLOOKUP(A35,Liste!$F$3:$T$1578,2,FALSE)</f>
        <v>0</v>
      </c>
      <c r="H35" s="104">
        <f>VLOOKUP(A35,Liste!$F$3:$T$1578,3,FALSE)</f>
        <v>0</v>
      </c>
      <c r="I35" s="104">
        <f>VLOOKUP(A35,Liste!$F$3:$T$1578,4,FALSE)</f>
        <v>0</v>
      </c>
      <c r="J35" s="104">
        <f>VLOOKUP(A35,Liste!$F$3:$T$1578,5,FALSE)</f>
        <v>0</v>
      </c>
      <c r="K35" s="104">
        <f>VLOOKUP(A35,Liste!$F$3:$T$1578,9,FALSE)</f>
        <v>0</v>
      </c>
      <c r="X35" s="246" t="str">
        <f t="shared" si="3"/>
        <v>0</v>
      </c>
      <c r="Y35" s="94">
        <f>IF(ISERROR(VLOOKUP(X35,FSGT3_Class!$AL$8:$AM$107,2,FALSE))=TRUE,VLOOKUP(X35,FSGT4_Class!$AL$8:$AM$107,2,FALSE),(VLOOKUP(X35,FSGT3_Class!$AL$8:$AM$107,2,FALSE)))</f>
        <v>0</v>
      </c>
    </row>
    <row r="36" spans="1:25" ht="15" x14ac:dyDescent="0.2">
      <c r="A36" s="168" t="str">
        <f t="shared" si="4"/>
        <v/>
      </c>
      <c r="B36" s="234"/>
      <c r="C36" s="174" t="str">
        <f t="shared" si="5"/>
        <v/>
      </c>
      <c r="D36" s="174"/>
      <c r="E36" s="176" t="str">
        <f t="shared" si="6"/>
        <v/>
      </c>
      <c r="F36" s="105"/>
      <c r="G36" s="104">
        <f>VLOOKUP(A36,Liste!$F$3:$T$1578,2,FALSE)</f>
        <v>0</v>
      </c>
      <c r="H36" s="104">
        <f>VLOOKUP(A36,Liste!$F$3:$T$1578,3,FALSE)</f>
        <v>0</v>
      </c>
      <c r="I36" s="104">
        <f>VLOOKUP(A36,Liste!$F$3:$T$1578,4,FALSE)</f>
        <v>0</v>
      </c>
      <c r="J36" s="104">
        <f>VLOOKUP(A36,Liste!$F$3:$T$1578,5,FALSE)</f>
        <v>0</v>
      </c>
      <c r="K36" s="104">
        <f>VLOOKUP(A36,Liste!$F$3:$T$1578,9,FALSE)</f>
        <v>0</v>
      </c>
      <c r="X36" s="246" t="str">
        <f t="shared" si="3"/>
        <v>0</v>
      </c>
      <c r="Y36" s="94">
        <f>IF(ISERROR(VLOOKUP(X36,FSGT3_Class!$AL$8:$AM$107,2,FALSE))=TRUE,VLOOKUP(X36,FSGT4_Class!$AL$8:$AM$107,2,FALSE),(VLOOKUP(X36,FSGT3_Class!$AL$8:$AM$107,2,FALSE)))</f>
        <v>0</v>
      </c>
    </row>
    <row r="37" spans="1:25" ht="15" x14ac:dyDescent="0.2">
      <c r="A37" s="168" t="str">
        <f t="shared" si="4"/>
        <v/>
      </c>
      <c r="B37" s="234"/>
      <c r="C37" s="174" t="str">
        <f t="shared" si="5"/>
        <v/>
      </c>
      <c r="D37" s="174"/>
      <c r="E37" s="176" t="str">
        <f t="shared" si="6"/>
        <v/>
      </c>
      <c r="F37" s="105"/>
      <c r="G37" s="104">
        <f>VLOOKUP(A37,Liste!$F$3:$T$1578,2,FALSE)</f>
        <v>0</v>
      </c>
      <c r="H37" s="104">
        <f>VLOOKUP(A37,Liste!$F$3:$T$1578,3,FALSE)</f>
        <v>0</v>
      </c>
      <c r="I37" s="104">
        <f>VLOOKUP(A37,Liste!$F$3:$T$1578,4,FALSE)</f>
        <v>0</v>
      </c>
      <c r="J37" s="104">
        <f>VLOOKUP(A37,Liste!$F$3:$T$1578,5,FALSE)</f>
        <v>0</v>
      </c>
      <c r="K37" s="104">
        <f>VLOOKUP(A37,Liste!$F$3:$T$1578,9,FALSE)</f>
        <v>0</v>
      </c>
      <c r="X37" s="246" t="str">
        <f t="shared" si="3"/>
        <v>0</v>
      </c>
      <c r="Y37" s="94">
        <f>IF(ISERROR(VLOOKUP(X37,FSGT3_Class!$AL$8:$AM$107,2,FALSE))=TRUE,VLOOKUP(X37,FSGT4_Class!$AL$8:$AM$107,2,FALSE),(VLOOKUP(X37,FSGT3_Class!$AL$8:$AM$107,2,FALSE)))</f>
        <v>0</v>
      </c>
    </row>
    <row r="38" spans="1:25" ht="15" x14ac:dyDescent="0.2">
      <c r="A38" s="168" t="str">
        <f t="shared" si="4"/>
        <v/>
      </c>
      <c r="B38" s="234"/>
      <c r="C38" s="174" t="str">
        <f t="shared" si="5"/>
        <v/>
      </c>
      <c r="D38" s="174"/>
      <c r="E38" s="176" t="str">
        <f t="shared" si="6"/>
        <v/>
      </c>
      <c r="F38" s="105"/>
      <c r="G38" s="104">
        <f>VLOOKUP(A38,Liste!$F$3:$T$1578,2,FALSE)</f>
        <v>0</v>
      </c>
      <c r="H38" s="104">
        <f>VLOOKUP(A38,Liste!$F$3:$T$1578,3,FALSE)</f>
        <v>0</v>
      </c>
      <c r="I38" s="104">
        <f>VLOOKUP(A38,Liste!$F$3:$T$1578,4,FALSE)</f>
        <v>0</v>
      </c>
      <c r="J38" s="104">
        <f>VLOOKUP(A38,Liste!$F$3:$T$1578,5,FALSE)</f>
        <v>0</v>
      </c>
      <c r="K38" s="104">
        <f>VLOOKUP(A38,Liste!$F$3:$T$1578,9,FALSE)</f>
        <v>0</v>
      </c>
      <c r="X38" s="246" t="str">
        <f t="shared" si="3"/>
        <v>0</v>
      </c>
      <c r="Y38" s="94">
        <f>IF(ISERROR(VLOOKUP(X38,FSGT3_Class!$AL$8:$AM$107,2,FALSE))=TRUE,VLOOKUP(X38,FSGT4_Class!$AL$8:$AM$107,2,FALSE),(VLOOKUP(X38,FSGT3_Class!$AL$8:$AM$107,2,FALSE)))</f>
        <v>0</v>
      </c>
    </row>
    <row r="39" spans="1:25" ht="15" x14ac:dyDescent="0.2">
      <c r="A39" s="168" t="str">
        <f t="shared" si="4"/>
        <v/>
      </c>
      <c r="B39" s="234"/>
      <c r="C39" s="174" t="str">
        <f t="shared" si="5"/>
        <v/>
      </c>
      <c r="D39" s="174"/>
      <c r="E39" s="176" t="str">
        <f t="shared" si="6"/>
        <v/>
      </c>
      <c r="F39" s="105"/>
      <c r="G39" s="104">
        <f>VLOOKUP(A39,Liste!$F$3:$T$1578,2,FALSE)</f>
        <v>0</v>
      </c>
      <c r="H39" s="104">
        <f>VLOOKUP(A39,Liste!$F$3:$T$1578,3,FALSE)</f>
        <v>0</v>
      </c>
      <c r="I39" s="104">
        <f>VLOOKUP(A39,Liste!$F$3:$T$1578,4,FALSE)</f>
        <v>0</v>
      </c>
      <c r="J39" s="104">
        <f>VLOOKUP(A39,Liste!$F$3:$T$1578,5,FALSE)</f>
        <v>0</v>
      </c>
      <c r="K39" s="104">
        <f>VLOOKUP(A39,Liste!$F$3:$T$1578,9,FALSE)</f>
        <v>0</v>
      </c>
      <c r="X39" s="246" t="str">
        <f t="shared" si="3"/>
        <v>0</v>
      </c>
      <c r="Y39" s="94">
        <f>IF(ISERROR(VLOOKUP(X39,FSGT3_Class!$AL$8:$AM$107,2,FALSE))=TRUE,VLOOKUP(X39,FSGT4_Class!$AL$8:$AM$107,2,FALSE),(VLOOKUP(X39,FSGT3_Class!$AL$8:$AM$107,2,FALSE)))</f>
        <v>0</v>
      </c>
    </row>
    <row r="40" spans="1:25" ht="15" x14ac:dyDescent="0.2">
      <c r="A40" s="168" t="str">
        <f t="shared" si="4"/>
        <v/>
      </c>
      <c r="B40" s="234"/>
      <c r="C40" s="174" t="str">
        <f t="shared" si="5"/>
        <v/>
      </c>
      <c r="D40" s="174"/>
      <c r="E40" s="176" t="str">
        <f t="shared" si="6"/>
        <v/>
      </c>
      <c r="F40" s="105"/>
      <c r="G40" s="104">
        <f>VLOOKUP(A40,Liste!$F$3:$T$1578,2,FALSE)</f>
        <v>0</v>
      </c>
      <c r="H40" s="104">
        <f>VLOOKUP(A40,Liste!$F$3:$T$1578,3,FALSE)</f>
        <v>0</v>
      </c>
      <c r="I40" s="104">
        <f>VLOOKUP(A40,Liste!$F$3:$T$1578,4,FALSE)</f>
        <v>0</v>
      </c>
      <c r="J40" s="104">
        <f>VLOOKUP(A40,Liste!$F$3:$T$1578,5,FALSE)</f>
        <v>0</v>
      </c>
      <c r="K40" s="104">
        <f>VLOOKUP(A40,Liste!$F$3:$T$1578,9,FALSE)</f>
        <v>0</v>
      </c>
      <c r="X40" s="246" t="str">
        <f t="shared" si="3"/>
        <v>0</v>
      </c>
      <c r="Y40" s="94">
        <f>IF(ISERROR(VLOOKUP(X40,FSGT3_Class!$AL$8:$AM$107,2,FALSE))=TRUE,VLOOKUP(X40,FSGT4_Class!$AL$8:$AM$107,2,FALSE),(VLOOKUP(X40,FSGT3_Class!$AL$8:$AM$107,2,FALSE)))</f>
        <v>0</v>
      </c>
    </row>
    <row r="41" spans="1:25" ht="15" x14ac:dyDescent="0.2">
      <c r="A41" s="168" t="str">
        <f t="shared" si="4"/>
        <v/>
      </c>
      <c r="B41" s="234"/>
      <c r="C41" s="174" t="str">
        <f t="shared" si="5"/>
        <v/>
      </c>
      <c r="D41" s="174"/>
      <c r="E41" s="176" t="str">
        <f t="shared" si="6"/>
        <v/>
      </c>
      <c r="F41" s="105"/>
      <c r="G41" s="104">
        <f>VLOOKUP(A41,Liste!$F$3:$T$1578,2,FALSE)</f>
        <v>0</v>
      </c>
      <c r="H41" s="104">
        <f>VLOOKUP(A41,Liste!$F$3:$T$1578,3,FALSE)</f>
        <v>0</v>
      </c>
      <c r="I41" s="104">
        <f>VLOOKUP(A41,Liste!$F$3:$T$1578,4,FALSE)</f>
        <v>0</v>
      </c>
      <c r="J41" s="104">
        <f>VLOOKUP(A41,Liste!$F$3:$T$1578,5,FALSE)</f>
        <v>0</v>
      </c>
      <c r="K41" s="104">
        <f>VLOOKUP(A41,Liste!$F$3:$T$1578,9,FALSE)</f>
        <v>0</v>
      </c>
      <c r="X41" s="246" t="str">
        <f t="shared" si="3"/>
        <v>0</v>
      </c>
      <c r="Y41" s="94">
        <f>IF(ISERROR(VLOOKUP(X41,FSGT3_Class!$AL$8:$AM$107,2,FALSE))=TRUE,VLOOKUP(X41,FSGT4_Class!$AL$8:$AM$107,2,FALSE),(VLOOKUP(X41,FSGT3_Class!$AL$8:$AM$107,2,FALSE)))</f>
        <v>0</v>
      </c>
    </row>
    <row r="42" spans="1:25" ht="15" x14ac:dyDescent="0.2">
      <c r="A42" s="168" t="str">
        <f t="shared" si="4"/>
        <v/>
      </c>
      <c r="B42" s="234"/>
      <c r="C42" s="174" t="str">
        <f t="shared" si="5"/>
        <v/>
      </c>
      <c r="D42" s="174"/>
      <c r="E42" s="176" t="str">
        <f t="shared" si="6"/>
        <v/>
      </c>
      <c r="F42" s="105"/>
      <c r="G42" s="104">
        <f>VLOOKUP(A42,Liste!$F$3:$T$1578,2,FALSE)</f>
        <v>0</v>
      </c>
      <c r="H42" s="104">
        <f>VLOOKUP(A42,Liste!$F$3:$T$1578,3,FALSE)</f>
        <v>0</v>
      </c>
      <c r="I42" s="104">
        <f>VLOOKUP(A42,Liste!$F$3:$T$1578,4,FALSE)</f>
        <v>0</v>
      </c>
      <c r="J42" s="104">
        <f>VLOOKUP(A42,Liste!$F$3:$T$1578,5,FALSE)</f>
        <v>0</v>
      </c>
      <c r="K42" s="104">
        <f>VLOOKUP(A42,Liste!$F$3:$T$1578,9,FALSE)</f>
        <v>0</v>
      </c>
      <c r="X42" s="246" t="str">
        <f t="shared" si="3"/>
        <v>0</v>
      </c>
      <c r="Y42" s="94">
        <f>IF(ISERROR(VLOOKUP(X42,FSGT3_Class!$AL$8:$AM$107,2,FALSE))=TRUE,VLOOKUP(X42,FSGT4_Class!$AL$8:$AM$107,2,FALSE),(VLOOKUP(X42,FSGT3_Class!$AL$8:$AM$107,2,FALSE)))</f>
        <v>0</v>
      </c>
    </row>
    <row r="43" spans="1:25" ht="15" x14ac:dyDescent="0.2">
      <c r="A43" s="168" t="str">
        <f t="shared" si="4"/>
        <v/>
      </c>
      <c r="B43" s="234"/>
      <c r="C43" s="174" t="str">
        <f t="shared" si="5"/>
        <v/>
      </c>
      <c r="D43" s="174"/>
      <c r="E43" s="176" t="str">
        <f t="shared" si="6"/>
        <v/>
      </c>
      <c r="F43" s="105"/>
      <c r="G43" s="104">
        <f>VLOOKUP(A43,Liste!$F$3:$T$1578,2,FALSE)</f>
        <v>0</v>
      </c>
      <c r="H43" s="104">
        <f>VLOOKUP(A43,Liste!$F$3:$T$1578,3,FALSE)</f>
        <v>0</v>
      </c>
      <c r="I43" s="104">
        <f>VLOOKUP(A43,Liste!$F$3:$T$1578,4,FALSE)</f>
        <v>0</v>
      </c>
      <c r="J43" s="104">
        <f>VLOOKUP(A43,Liste!$F$3:$T$1578,5,FALSE)</f>
        <v>0</v>
      </c>
      <c r="K43" s="104">
        <f>VLOOKUP(A43,Liste!$F$3:$T$1578,9,FALSE)</f>
        <v>0</v>
      </c>
      <c r="X43" s="246" t="str">
        <f t="shared" si="3"/>
        <v>0</v>
      </c>
      <c r="Y43" s="94">
        <f>IF(ISERROR(VLOOKUP(X43,FSGT3_Class!$AL$8:$AM$107,2,FALSE))=TRUE,VLOOKUP(X43,FSGT4_Class!$AL$8:$AM$107,2,FALSE),(VLOOKUP(X43,FSGT3_Class!$AL$8:$AM$107,2,FALSE)))</f>
        <v>0</v>
      </c>
    </row>
    <row r="44" spans="1:25" ht="15" x14ac:dyDescent="0.2">
      <c r="A44" s="168" t="str">
        <f t="shared" si="4"/>
        <v/>
      </c>
      <c r="B44" s="234"/>
      <c r="C44" s="174" t="str">
        <f t="shared" si="5"/>
        <v/>
      </c>
      <c r="D44" s="174"/>
      <c r="E44" s="176" t="str">
        <f t="shared" si="6"/>
        <v/>
      </c>
      <c r="F44" s="105"/>
      <c r="G44" s="104">
        <f>VLOOKUP(A44,Liste!$F$3:$T$1578,2,FALSE)</f>
        <v>0</v>
      </c>
      <c r="H44" s="104">
        <f>VLOOKUP(A44,Liste!$F$3:$T$1578,3,FALSE)</f>
        <v>0</v>
      </c>
      <c r="I44" s="104">
        <f>VLOOKUP(A44,Liste!$F$3:$T$1578,4,FALSE)</f>
        <v>0</v>
      </c>
      <c r="J44" s="104">
        <f>VLOOKUP(A44,Liste!$F$3:$T$1578,5,FALSE)</f>
        <v>0</v>
      </c>
      <c r="K44" s="104">
        <f>VLOOKUP(A44,Liste!$F$3:$T$1578,9,FALSE)</f>
        <v>0</v>
      </c>
      <c r="X44" s="246" t="str">
        <f t="shared" si="3"/>
        <v>0</v>
      </c>
      <c r="Y44" s="94">
        <f>IF(ISERROR(VLOOKUP(X44,FSGT3_Class!$AL$8:$AM$107,2,FALSE))=TRUE,VLOOKUP(X44,FSGT4_Class!$AL$8:$AM$107,2,FALSE),(VLOOKUP(X44,FSGT3_Class!$AL$8:$AM$107,2,FALSE)))</f>
        <v>0</v>
      </c>
    </row>
    <row r="45" spans="1:25" ht="15" x14ac:dyDescent="0.2">
      <c r="A45" s="168" t="str">
        <f t="shared" si="4"/>
        <v/>
      </c>
      <c r="B45" s="234"/>
      <c r="C45" s="174" t="str">
        <f t="shared" si="5"/>
        <v/>
      </c>
      <c r="D45" s="174"/>
      <c r="E45" s="176" t="str">
        <f t="shared" si="6"/>
        <v/>
      </c>
      <c r="F45" s="105"/>
      <c r="G45" s="104">
        <f>VLOOKUP(A45,Liste!$F$3:$T$1578,2,FALSE)</f>
        <v>0</v>
      </c>
      <c r="H45" s="104">
        <f>VLOOKUP(A45,Liste!$F$3:$T$1578,3,FALSE)</f>
        <v>0</v>
      </c>
      <c r="I45" s="104">
        <f>VLOOKUP(A45,Liste!$F$3:$T$1578,4,FALSE)</f>
        <v>0</v>
      </c>
      <c r="J45" s="104">
        <f>VLOOKUP(A45,Liste!$F$3:$T$1578,5,FALSE)</f>
        <v>0</v>
      </c>
      <c r="K45" s="104">
        <f>VLOOKUP(A45,Liste!$F$3:$T$1578,9,FALSE)</f>
        <v>0</v>
      </c>
      <c r="X45" s="246" t="str">
        <f t="shared" si="3"/>
        <v>0</v>
      </c>
      <c r="Y45" s="94">
        <f>IF(ISERROR(VLOOKUP(X45,FSGT3_Class!$AL$8:$AM$107,2,FALSE))=TRUE,VLOOKUP(X45,FSGT4_Class!$AL$8:$AM$107,2,FALSE),(VLOOKUP(X45,FSGT3_Class!$AL$8:$AM$107,2,FALSE)))</f>
        <v>0</v>
      </c>
    </row>
    <row r="46" spans="1:25" ht="15" x14ac:dyDescent="0.2">
      <c r="A46" s="168" t="str">
        <f t="shared" si="4"/>
        <v/>
      </c>
      <c r="B46" s="234"/>
      <c r="C46" s="174" t="str">
        <f t="shared" si="5"/>
        <v/>
      </c>
      <c r="D46" s="174"/>
      <c r="E46" s="176" t="str">
        <f t="shared" si="6"/>
        <v/>
      </c>
      <c r="F46" s="105"/>
      <c r="G46" s="104">
        <f>VLOOKUP(A46,Liste!$F$3:$T$1578,2,FALSE)</f>
        <v>0</v>
      </c>
      <c r="H46" s="104">
        <f>VLOOKUP(A46,Liste!$F$3:$T$1578,3,FALSE)</f>
        <v>0</v>
      </c>
      <c r="I46" s="104">
        <f>VLOOKUP(A46,Liste!$F$3:$T$1578,4,FALSE)</f>
        <v>0</v>
      </c>
      <c r="J46" s="104">
        <f>VLOOKUP(A46,Liste!$F$3:$T$1578,5,FALSE)</f>
        <v>0</v>
      </c>
      <c r="K46" s="104">
        <f>VLOOKUP(A46,Liste!$F$3:$T$1578,9,FALSE)</f>
        <v>0</v>
      </c>
      <c r="X46" s="246" t="str">
        <f t="shared" si="3"/>
        <v>0</v>
      </c>
      <c r="Y46" s="94">
        <f>IF(ISERROR(VLOOKUP(X46,FSGT3_Class!$AL$8:$AM$107,2,FALSE))=TRUE,VLOOKUP(X46,FSGT4_Class!$AL$8:$AM$107,2,FALSE),(VLOOKUP(X46,FSGT3_Class!$AL$8:$AM$107,2,FALSE)))</f>
        <v>0</v>
      </c>
    </row>
    <row r="47" spans="1:25" ht="15" x14ac:dyDescent="0.2">
      <c r="A47" s="168" t="str">
        <f t="shared" si="4"/>
        <v/>
      </c>
      <c r="B47" s="234"/>
      <c r="C47" s="174" t="str">
        <f t="shared" si="5"/>
        <v/>
      </c>
      <c r="D47" s="174"/>
      <c r="E47" s="176" t="str">
        <f t="shared" si="6"/>
        <v/>
      </c>
      <c r="F47" s="105"/>
      <c r="G47" s="104">
        <f>VLOOKUP(A47,Liste!$F$3:$T$1578,2,FALSE)</f>
        <v>0</v>
      </c>
      <c r="H47" s="104">
        <f>VLOOKUP(A47,Liste!$F$3:$T$1578,3,FALSE)</f>
        <v>0</v>
      </c>
      <c r="I47" s="104">
        <f>VLOOKUP(A47,Liste!$F$3:$T$1578,4,FALSE)</f>
        <v>0</v>
      </c>
      <c r="J47" s="104">
        <f>VLOOKUP(A47,Liste!$F$3:$T$1578,5,FALSE)</f>
        <v>0</v>
      </c>
      <c r="K47" s="104">
        <f>VLOOKUP(A47,Liste!$F$3:$T$1578,9,FALSE)</f>
        <v>0</v>
      </c>
      <c r="X47" s="246" t="str">
        <f t="shared" si="3"/>
        <v>0</v>
      </c>
      <c r="Y47" s="94">
        <f>IF(ISERROR(VLOOKUP(X47,FSGT3_Class!$AL$8:$AM$107,2,FALSE))=TRUE,VLOOKUP(X47,FSGT4_Class!$AL$8:$AM$107,2,FALSE),(VLOOKUP(X47,FSGT3_Class!$AL$8:$AM$107,2,FALSE)))</f>
        <v>0</v>
      </c>
    </row>
    <row r="48" spans="1:25" ht="15" x14ac:dyDescent="0.2">
      <c r="A48" s="168" t="str">
        <f t="shared" si="4"/>
        <v/>
      </c>
      <c r="B48" s="234"/>
      <c r="C48" s="174" t="str">
        <f t="shared" si="5"/>
        <v/>
      </c>
      <c r="D48" s="174"/>
      <c r="E48" s="176" t="str">
        <f t="shared" si="6"/>
        <v/>
      </c>
      <c r="F48" s="105"/>
      <c r="G48" s="104">
        <f>VLOOKUP(A48,Liste!$F$3:$T$1578,2,FALSE)</f>
        <v>0</v>
      </c>
      <c r="H48" s="104">
        <f>VLOOKUP(A48,Liste!$F$3:$T$1578,3,FALSE)</f>
        <v>0</v>
      </c>
      <c r="I48" s="104">
        <f>VLOOKUP(A48,Liste!$F$3:$T$1578,4,FALSE)</f>
        <v>0</v>
      </c>
      <c r="J48" s="104">
        <f>VLOOKUP(A48,Liste!$F$3:$T$1578,5,FALSE)</f>
        <v>0</v>
      </c>
      <c r="K48" s="104">
        <f>VLOOKUP(A48,Liste!$F$3:$T$1578,9,FALSE)</f>
        <v>0</v>
      </c>
      <c r="X48" s="246" t="str">
        <f t="shared" si="3"/>
        <v>0</v>
      </c>
      <c r="Y48" s="94">
        <f>IF(ISERROR(VLOOKUP(X48,FSGT3_Class!$AL$8:$AM$107,2,FALSE))=TRUE,VLOOKUP(X48,FSGT4_Class!$AL$8:$AM$107,2,FALSE),(VLOOKUP(X48,FSGT3_Class!$AL$8:$AM$107,2,FALSE)))</f>
        <v>0</v>
      </c>
    </row>
    <row r="49" spans="1:25" ht="15" x14ac:dyDescent="0.2">
      <c r="A49" s="168" t="str">
        <f t="shared" si="4"/>
        <v/>
      </c>
      <c r="B49" s="234"/>
      <c r="C49" s="174" t="str">
        <f t="shared" si="5"/>
        <v/>
      </c>
      <c r="D49" s="174"/>
      <c r="E49" s="176" t="str">
        <f t="shared" si="6"/>
        <v/>
      </c>
      <c r="F49" s="105"/>
      <c r="G49" s="104">
        <f>VLOOKUP(A49,Liste!$F$3:$T$1578,2,FALSE)</f>
        <v>0</v>
      </c>
      <c r="H49" s="104">
        <f>VLOOKUP(A49,Liste!$F$3:$T$1578,3,FALSE)</f>
        <v>0</v>
      </c>
      <c r="I49" s="104">
        <f>VLOOKUP(A49,Liste!$F$3:$T$1578,4,FALSE)</f>
        <v>0</v>
      </c>
      <c r="J49" s="104">
        <f>VLOOKUP(A49,Liste!$F$3:$T$1578,5,FALSE)</f>
        <v>0</v>
      </c>
      <c r="K49" s="104">
        <f>VLOOKUP(A49,Liste!$F$3:$T$1578,9,FALSE)</f>
        <v>0</v>
      </c>
      <c r="X49" s="246" t="str">
        <f t="shared" si="3"/>
        <v>0</v>
      </c>
      <c r="Y49" s="94">
        <f>IF(ISERROR(VLOOKUP(X49,FSGT3_Class!$AL$8:$AM$107,2,FALSE))=TRUE,VLOOKUP(X49,FSGT4_Class!$AL$8:$AM$107,2,FALSE),(VLOOKUP(X49,FSGT3_Class!$AL$8:$AM$107,2,FALSE)))</f>
        <v>0</v>
      </c>
    </row>
    <row r="50" spans="1:25" ht="15" x14ac:dyDescent="0.2">
      <c r="A50" s="168" t="str">
        <f t="shared" si="4"/>
        <v/>
      </c>
      <c r="B50" s="234"/>
      <c r="C50" s="174" t="str">
        <f t="shared" si="5"/>
        <v/>
      </c>
      <c r="D50" s="174"/>
      <c r="E50" s="176" t="str">
        <f t="shared" si="6"/>
        <v/>
      </c>
      <c r="F50" s="105"/>
      <c r="G50" s="104">
        <f>VLOOKUP(A50,Liste!$F$3:$T$1578,2,FALSE)</f>
        <v>0</v>
      </c>
      <c r="H50" s="104">
        <f>VLOOKUP(A50,Liste!$F$3:$T$1578,3,FALSE)</f>
        <v>0</v>
      </c>
      <c r="I50" s="104">
        <f>VLOOKUP(A50,Liste!$F$3:$T$1578,4,FALSE)</f>
        <v>0</v>
      </c>
      <c r="J50" s="104">
        <f>VLOOKUP(A50,Liste!$F$3:$T$1578,5,FALSE)</f>
        <v>0</v>
      </c>
      <c r="K50" s="104">
        <f>VLOOKUP(A50,Liste!$F$3:$T$1578,9,FALSE)</f>
        <v>0</v>
      </c>
      <c r="X50" s="246" t="str">
        <f t="shared" si="3"/>
        <v>0</v>
      </c>
      <c r="Y50" s="94">
        <f>IF(ISERROR(VLOOKUP(X50,FSGT3_Class!$AL$8:$AM$107,2,FALSE))=TRUE,VLOOKUP(X50,FSGT4_Class!$AL$8:$AM$107,2,FALSE),(VLOOKUP(X50,FSGT3_Class!$AL$8:$AM$107,2,FALSE)))</f>
        <v>0</v>
      </c>
    </row>
    <row r="51" spans="1:25" ht="15" x14ac:dyDescent="0.2">
      <c r="A51" s="168" t="str">
        <f t="shared" si="4"/>
        <v/>
      </c>
      <c r="B51" s="234"/>
      <c r="C51" s="174" t="str">
        <f t="shared" si="5"/>
        <v/>
      </c>
      <c r="D51" s="174"/>
      <c r="E51" s="176" t="str">
        <f t="shared" si="6"/>
        <v/>
      </c>
      <c r="F51" s="105"/>
      <c r="G51" s="104">
        <f>VLOOKUP(A51,Liste!$F$3:$T$1578,2,FALSE)</f>
        <v>0</v>
      </c>
      <c r="H51" s="104">
        <f>VLOOKUP(A51,Liste!$F$3:$T$1578,3,FALSE)</f>
        <v>0</v>
      </c>
      <c r="I51" s="104">
        <f>VLOOKUP(A51,Liste!$F$3:$T$1578,4,FALSE)</f>
        <v>0</v>
      </c>
      <c r="J51" s="104">
        <f>VLOOKUP(A51,Liste!$F$3:$T$1578,5,FALSE)</f>
        <v>0</v>
      </c>
      <c r="K51" s="104">
        <f>VLOOKUP(A51,Liste!$F$3:$T$1578,9,FALSE)</f>
        <v>0</v>
      </c>
      <c r="X51" s="246" t="str">
        <f t="shared" si="3"/>
        <v>0</v>
      </c>
      <c r="Y51" s="94">
        <f>IF(ISERROR(VLOOKUP(X51,FSGT3_Class!$AL$8:$AM$107,2,FALSE))=TRUE,VLOOKUP(X51,FSGT4_Class!$AL$8:$AM$107,2,FALSE),(VLOOKUP(X51,FSGT3_Class!$AL$8:$AM$107,2,FALSE)))</f>
        <v>0</v>
      </c>
    </row>
    <row r="52" spans="1:25" ht="15" x14ac:dyDescent="0.2">
      <c r="A52" s="168" t="str">
        <f t="shared" si="4"/>
        <v/>
      </c>
      <c r="B52" s="234"/>
      <c r="C52" s="174" t="str">
        <f t="shared" si="5"/>
        <v/>
      </c>
      <c r="D52" s="174"/>
      <c r="E52" s="176" t="str">
        <f t="shared" si="6"/>
        <v/>
      </c>
      <c r="F52" s="105"/>
      <c r="G52" s="104">
        <f>VLOOKUP(A52,Liste!$F$3:$T$1578,2,FALSE)</f>
        <v>0</v>
      </c>
      <c r="H52" s="104">
        <f>VLOOKUP(A52,Liste!$F$3:$T$1578,3,FALSE)</f>
        <v>0</v>
      </c>
      <c r="I52" s="104">
        <f>VLOOKUP(A52,Liste!$F$3:$T$1578,4,FALSE)</f>
        <v>0</v>
      </c>
      <c r="J52" s="104">
        <f>VLOOKUP(A52,Liste!$F$3:$T$1578,5,FALSE)</f>
        <v>0</v>
      </c>
      <c r="K52" s="104">
        <f>VLOOKUP(A52,Liste!$F$3:$T$1578,9,FALSE)</f>
        <v>0</v>
      </c>
      <c r="X52" s="246" t="str">
        <f t="shared" si="3"/>
        <v>0</v>
      </c>
      <c r="Y52" s="94">
        <f>IF(ISERROR(VLOOKUP(X52,FSGT3_Class!$AL$8:$AM$107,2,FALSE))=TRUE,VLOOKUP(X52,FSGT4_Class!$AL$8:$AM$107,2,FALSE),(VLOOKUP(X52,FSGT3_Class!$AL$8:$AM$107,2,FALSE)))</f>
        <v>0</v>
      </c>
    </row>
    <row r="53" spans="1:25" ht="15" hidden="1" x14ac:dyDescent="0.2">
      <c r="A53" s="168" t="str">
        <f t="shared" si="4"/>
        <v/>
      </c>
      <c r="B53" s="234"/>
      <c r="C53" s="174" t="str">
        <f t="shared" si="5"/>
        <v/>
      </c>
      <c r="D53" s="174"/>
      <c r="E53" s="176" t="str">
        <f t="shared" si="6"/>
        <v/>
      </c>
      <c r="F53" s="105"/>
      <c r="G53" s="104">
        <f>VLOOKUP(A53,Liste!$F$3:$T$1578,2,FALSE)</f>
        <v>0</v>
      </c>
      <c r="H53" s="104">
        <f>VLOOKUP(A53,Liste!$F$3:$T$1578,3,FALSE)</f>
        <v>0</v>
      </c>
      <c r="I53" s="104">
        <f>VLOOKUP(A53,Liste!$F$3:$T$1578,4,FALSE)</f>
        <v>0</v>
      </c>
      <c r="J53" s="104">
        <f>VLOOKUP(A53,Liste!$F$3:$T$1578,5,FALSE)</f>
        <v>0</v>
      </c>
      <c r="K53" s="104">
        <f>VLOOKUP(A53,Liste!$F$3:$T$1578,9,FALSE)</f>
        <v>0</v>
      </c>
      <c r="X53" s="246" t="str">
        <f t="shared" si="3"/>
        <v>0</v>
      </c>
      <c r="Y53" s="94">
        <f>IF(ISERROR(VLOOKUP(X53,FSGT3_Class!$AL$8:$AM$107,2,FALSE))=TRUE,VLOOKUP(X53,FSGT4_Class!$AL$8:$AM$107,2,FALSE),(VLOOKUP(X53,FSGT3_Class!$AL$8:$AM$107,2,FALSE)))</f>
        <v>0</v>
      </c>
    </row>
    <row r="54" spans="1:25" ht="15" x14ac:dyDescent="0.2">
      <c r="A54" s="168" t="str">
        <f t="shared" si="4"/>
        <v/>
      </c>
      <c r="B54" s="234"/>
      <c r="C54" s="174" t="str">
        <f t="shared" si="5"/>
        <v/>
      </c>
      <c r="D54" s="174"/>
      <c r="E54" s="176" t="str">
        <f t="shared" si="6"/>
        <v/>
      </c>
      <c r="F54" s="105"/>
      <c r="G54" s="104">
        <f>VLOOKUP(A54,Liste!$F$3:$T$1578,2,FALSE)</f>
        <v>0</v>
      </c>
      <c r="H54" s="104">
        <f>VLOOKUP(A54,Liste!$F$3:$T$1578,3,FALSE)</f>
        <v>0</v>
      </c>
      <c r="I54" s="104">
        <f>VLOOKUP(A54,Liste!$F$3:$T$1578,4,FALSE)</f>
        <v>0</v>
      </c>
      <c r="J54" s="104">
        <f>VLOOKUP(A54,Liste!$F$3:$T$1578,5,FALSE)</f>
        <v>0</v>
      </c>
      <c r="K54" s="104">
        <f>VLOOKUP(A54,Liste!$F$3:$T$1578,9,FALSE)</f>
        <v>0</v>
      </c>
      <c r="X54" s="246" t="str">
        <f t="shared" si="3"/>
        <v>0</v>
      </c>
      <c r="Y54" s="94">
        <f>IF(ISERROR(VLOOKUP(X54,FSGT3_Class!$AL$8:$AM$107,2,FALSE))=TRUE,VLOOKUP(X54,FSGT4_Class!$AL$8:$AM$107,2,FALSE),(VLOOKUP(X54,FSGT3_Class!$AL$8:$AM$107,2,FALSE)))</f>
        <v>0</v>
      </c>
    </row>
    <row r="55" spans="1:25" ht="15" x14ac:dyDescent="0.2">
      <c r="A55" s="168" t="str">
        <f t="shared" si="4"/>
        <v/>
      </c>
      <c r="B55" s="234"/>
      <c r="C55" s="174" t="str">
        <f t="shared" si="5"/>
        <v/>
      </c>
      <c r="D55" s="174"/>
      <c r="E55" s="176" t="str">
        <f t="shared" si="6"/>
        <v/>
      </c>
      <c r="F55" s="105"/>
      <c r="G55" s="104">
        <f>VLOOKUP(A55,Liste!$F$3:$T$1578,2,FALSE)</f>
        <v>0</v>
      </c>
      <c r="H55" s="104">
        <f>VLOOKUP(A55,Liste!$F$3:$T$1578,3,FALSE)</f>
        <v>0</v>
      </c>
      <c r="I55" s="104">
        <f>VLOOKUP(A55,Liste!$F$3:$T$1578,4,FALSE)</f>
        <v>0</v>
      </c>
      <c r="J55" s="104">
        <f>VLOOKUP(A55,Liste!$F$3:$T$1578,5,FALSE)</f>
        <v>0</v>
      </c>
      <c r="K55" s="104">
        <f>VLOOKUP(A55,Liste!$F$3:$T$1578,9,FALSE)</f>
        <v>0</v>
      </c>
      <c r="X55" s="246" t="str">
        <f t="shared" si="3"/>
        <v>0</v>
      </c>
      <c r="Y55" s="94">
        <f>IF(ISERROR(VLOOKUP(X55,FSGT3_Class!$AL$8:$AM$107,2,FALSE))=TRUE,VLOOKUP(X55,FSGT4_Class!$AL$8:$AM$107,2,FALSE),(VLOOKUP(X55,FSGT3_Class!$AL$8:$AM$107,2,FALSE)))</f>
        <v>0</v>
      </c>
    </row>
    <row r="56" spans="1:25" ht="15" x14ac:dyDescent="0.2">
      <c r="A56" s="168" t="str">
        <f t="shared" si="4"/>
        <v/>
      </c>
      <c r="B56" s="234"/>
      <c r="C56" s="174" t="str">
        <f t="shared" si="5"/>
        <v/>
      </c>
      <c r="D56" s="174"/>
      <c r="E56" s="176" t="str">
        <f t="shared" si="6"/>
        <v/>
      </c>
      <c r="F56" s="105"/>
      <c r="G56" s="104">
        <f>VLOOKUP(A56,Liste!$F$3:$T$1578,2,FALSE)</f>
        <v>0</v>
      </c>
      <c r="H56" s="104">
        <f>VLOOKUP(A56,Liste!$F$3:$T$1578,3,FALSE)</f>
        <v>0</v>
      </c>
      <c r="I56" s="104">
        <f>VLOOKUP(A56,Liste!$F$3:$T$1578,4,FALSE)</f>
        <v>0</v>
      </c>
      <c r="J56" s="104">
        <f>VLOOKUP(A56,Liste!$F$3:$T$1578,5,FALSE)</f>
        <v>0</v>
      </c>
      <c r="K56" s="104">
        <f>VLOOKUP(A56,Liste!$F$3:$T$1578,9,FALSE)</f>
        <v>0</v>
      </c>
      <c r="X56" s="246" t="str">
        <f t="shared" si="3"/>
        <v>0</v>
      </c>
      <c r="Y56" s="94">
        <f>IF(ISERROR(VLOOKUP(X56,FSGT3_Class!$AL$8:$AM$107,2,FALSE))=TRUE,VLOOKUP(X56,FSGT4_Class!$AL$8:$AM$107,2,FALSE),(VLOOKUP(X56,FSGT3_Class!$AL$8:$AM$107,2,FALSE)))</f>
        <v>0</v>
      </c>
    </row>
    <row r="57" spans="1:25" ht="15" x14ac:dyDescent="0.2">
      <c r="A57" s="168" t="str">
        <f t="shared" si="4"/>
        <v/>
      </c>
      <c r="B57" s="234"/>
      <c r="C57" s="174" t="str">
        <f t="shared" si="5"/>
        <v/>
      </c>
      <c r="D57" s="174"/>
      <c r="E57" s="176" t="str">
        <f t="shared" si="6"/>
        <v/>
      </c>
      <c r="F57" s="105"/>
      <c r="G57" s="104">
        <f>VLOOKUP(A57,Liste!$F$3:$T$1578,2,FALSE)</f>
        <v>0</v>
      </c>
      <c r="H57" s="104">
        <f>VLOOKUP(A57,Liste!$F$3:$T$1578,3,FALSE)</f>
        <v>0</v>
      </c>
      <c r="I57" s="104">
        <f>VLOOKUP(A57,Liste!$F$3:$T$1578,4,FALSE)</f>
        <v>0</v>
      </c>
      <c r="J57" s="104">
        <f>VLOOKUP(A57,Liste!$F$3:$T$1578,5,FALSE)</f>
        <v>0</v>
      </c>
      <c r="K57" s="104">
        <f>VLOOKUP(A57,Liste!$F$3:$T$1578,9,FALSE)</f>
        <v>0</v>
      </c>
      <c r="X57" s="246" t="str">
        <f t="shared" ref="X57:X100" si="7">CONCATENATE(F57,G57)</f>
        <v>0</v>
      </c>
      <c r="Y57" s="94">
        <f>IF(ISERROR(VLOOKUP(X57,FSGT3_Class!$AL$8:$AM$107,2,FALSE))=TRUE,VLOOKUP(X57,FSGT4_Class!$AL$8:$AM$107,2,FALSE),(VLOOKUP(X57,FSGT3_Class!$AL$8:$AM$107,2,FALSE)))</f>
        <v>0</v>
      </c>
    </row>
    <row r="58" spans="1:25" ht="15" x14ac:dyDescent="0.2">
      <c r="A58" s="168" t="str">
        <f t="shared" si="4"/>
        <v/>
      </c>
      <c r="B58" s="234"/>
      <c r="C58" s="174" t="str">
        <f t="shared" si="5"/>
        <v/>
      </c>
      <c r="D58" s="174"/>
      <c r="E58" s="176" t="str">
        <f t="shared" si="6"/>
        <v/>
      </c>
      <c r="F58" s="105"/>
      <c r="G58" s="104">
        <f>VLOOKUP(A58,Liste!$F$3:$T$1578,2,FALSE)</f>
        <v>0</v>
      </c>
      <c r="H58" s="104">
        <f>VLOOKUP(A58,Liste!$F$3:$T$1578,3,FALSE)</f>
        <v>0</v>
      </c>
      <c r="I58" s="104">
        <f>VLOOKUP(A58,Liste!$F$3:$T$1578,4,FALSE)</f>
        <v>0</v>
      </c>
      <c r="J58" s="104">
        <f>VLOOKUP(A58,Liste!$F$3:$T$1578,5,FALSE)</f>
        <v>0</v>
      </c>
      <c r="K58" s="104">
        <f>VLOOKUP(A58,Liste!$F$3:$T$1578,9,FALSE)</f>
        <v>0</v>
      </c>
      <c r="X58" s="246" t="str">
        <f t="shared" si="7"/>
        <v>0</v>
      </c>
      <c r="Y58" s="94">
        <f>IF(ISERROR(VLOOKUP(X58,FSGT3_Class!$AL$8:$AM$107,2,FALSE))=TRUE,VLOOKUP(X58,FSGT4_Class!$AL$8:$AM$107,2,FALSE),(VLOOKUP(X58,FSGT3_Class!$AL$8:$AM$107,2,FALSE)))</f>
        <v>0</v>
      </c>
    </row>
    <row r="59" spans="1:25" ht="15" x14ac:dyDescent="0.2">
      <c r="A59" s="168" t="str">
        <f t="shared" si="4"/>
        <v/>
      </c>
      <c r="B59" s="234"/>
      <c r="C59" s="174" t="str">
        <f t="shared" si="5"/>
        <v/>
      </c>
      <c r="D59" s="174"/>
      <c r="E59" s="176" t="str">
        <f t="shared" si="6"/>
        <v/>
      </c>
      <c r="F59" s="105"/>
      <c r="G59" s="104">
        <f>VLOOKUP(A59,Liste!$F$3:$T$1578,2,FALSE)</f>
        <v>0</v>
      </c>
      <c r="H59" s="104">
        <f>VLOOKUP(A59,Liste!$F$3:$T$1578,3,FALSE)</f>
        <v>0</v>
      </c>
      <c r="I59" s="104">
        <f>VLOOKUP(A59,Liste!$F$3:$T$1578,4,FALSE)</f>
        <v>0</v>
      </c>
      <c r="J59" s="104">
        <f>VLOOKUP(A59,Liste!$F$3:$T$1578,5,FALSE)</f>
        <v>0</v>
      </c>
      <c r="K59" s="104">
        <f>VLOOKUP(A59,Liste!$F$3:$T$1578,9,FALSE)</f>
        <v>0</v>
      </c>
      <c r="X59" s="246" t="str">
        <f t="shared" si="7"/>
        <v>0</v>
      </c>
      <c r="Y59" s="94">
        <f>IF(ISERROR(VLOOKUP(X59,FSGT3_Class!$AL$8:$AM$107,2,FALSE))=TRUE,VLOOKUP(X59,FSGT4_Class!$AL$8:$AM$107,2,FALSE),(VLOOKUP(X59,FSGT3_Class!$AL$8:$AM$107,2,FALSE)))</f>
        <v>0</v>
      </c>
    </row>
    <row r="60" spans="1:25" ht="15" x14ac:dyDescent="0.2">
      <c r="A60" s="168" t="str">
        <f t="shared" si="4"/>
        <v/>
      </c>
      <c r="B60" s="234"/>
      <c r="C60" s="174" t="str">
        <f t="shared" si="5"/>
        <v/>
      </c>
      <c r="D60" s="174"/>
      <c r="E60" s="176" t="str">
        <f t="shared" si="6"/>
        <v/>
      </c>
      <c r="F60" s="105"/>
      <c r="G60" s="104">
        <f>VLOOKUP(A60,Liste!$F$3:$T$1578,2,FALSE)</f>
        <v>0</v>
      </c>
      <c r="H60" s="104">
        <f>VLOOKUP(A60,Liste!$F$3:$T$1578,3,FALSE)</f>
        <v>0</v>
      </c>
      <c r="I60" s="104">
        <f>VLOOKUP(A60,Liste!$F$3:$T$1578,4,FALSE)</f>
        <v>0</v>
      </c>
      <c r="J60" s="104">
        <f>VLOOKUP(A60,Liste!$F$3:$T$1578,5,FALSE)</f>
        <v>0</v>
      </c>
      <c r="K60" s="104">
        <f>VLOOKUP(A60,Liste!$F$3:$T$1578,9,FALSE)</f>
        <v>0</v>
      </c>
      <c r="X60" s="246" t="str">
        <f t="shared" si="7"/>
        <v>0</v>
      </c>
      <c r="Y60" s="94">
        <f>IF(ISERROR(VLOOKUP(X60,FSGT3_Class!$AL$8:$AM$107,2,FALSE))=TRUE,VLOOKUP(X60,FSGT4_Class!$AL$8:$AM$107,2,FALSE),(VLOOKUP(X60,FSGT3_Class!$AL$8:$AM$107,2,FALSE)))</f>
        <v>0</v>
      </c>
    </row>
    <row r="61" spans="1:25" ht="15" x14ac:dyDescent="0.2">
      <c r="A61" s="168" t="str">
        <f t="shared" si="4"/>
        <v/>
      </c>
      <c r="B61" s="234"/>
      <c r="C61" s="174" t="str">
        <f t="shared" si="5"/>
        <v/>
      </c>
      <c r="D61" s="174"/>
      <c r="E61" s="176" t="str">
        <f t="shared" si="6"/>
        <v/>
      </c>
      <c r="F61" s="105"/>
      <c r="G61" s="104">
        <f>VLOOKUP(A61,Liste!$F$3:$T$1578,2,FALSE)</f>
        <v>0</v>
      </c>
      <c r="H61" s="104">
        <f>VLOOKUP(A61,Liste!$F$3:$T$1578,3,FALSE)</f>
        <v>0</v>
      </c>
      <c r="I61" s="104">
        <f>VLOOKUP(A61,Liste!$F$3:$T$1578,4,FALSE)</f>
        <v>0</v>
      </c>
      <c r="J61" s="104">
        <f>VLOOKUP(A61,Liste!$F$3:$T$1578,5,FALSE)</f>
        <v>0</v>
      </c>
      <c r="K61" s="104">
        <f>VLOOKUP(A61,Liste!$F$3:$T$1578,9,FALSE)</f>
        <v>0</v>
      </c>
      <c r="X61" s="246" t="str">
        <f t="shared" si="7"/>
        <v>0</v>
      </c>
      <c r="Y61" s="94">
        <f>IF(ISERROR(VLOOKUP(X61,FSGT3_Class!$AL$8:$AM$107,2,FALSE))=TRUE,VLOOKUP(X61,FSGT4_Class!$AL$8:$AM$107,2,FALSE),(VLOOKUP(X61,FSGT3_Class!$AL$8:$AM$107,2,FALSE)))</f>
        <v>0</v>
      </c>
    </row>
    <row r="62" spans="1:25" ht="15" x14ac:dyDescent="0.2">
      <c r="A62" s="168" t="str">
        <f t="shared" si="4"/>
        <v/>
      </c>
      <c r="B62" s="234"/>
      <c r="C62" s="174" t="str">
        <f t="shared" si="5"/>
        <v/>
      </c>
      <c r="D62" s="174"/>
      <c r="E62" s="176" t="str">
        <f t="shared" si="6"/>
        <v/>
      </c>
      <c r="F62" s="105"/>
      <c r="G62" s="104">
        <f>VLOOKUP(A62,Liste!$F$3:$T$1578,2,FALSE)</f>
        <v>0</v>
      </c>
      <c r="H62" s="104">
        <f>VLOOKUP(A62,Liste!$F$3:$T$1578,3,FALSE)</f>
        <v>0</v>
      </c>
      <c r="I62" s="104">
        <f>VLOOKUP(A62,Liste!$F$3:$T$1578,4,FALSE)</f>
        <v>0</v>
      </c>
      <c r="J62" s="104">
        <f>VLOOKUP(A62,Liste!$F$3:$T$1578,5,FALSE)</f>
        <v>0</v>
      </c>
      <c r="K62" s="104">
        <f>VLOOKUP(A62,Liste!$F$3:$T$1578,9,FALSE)</f>
        <v>0</v>
      </c>
      <c r="X62" s="246" t="str">
        <f t="shared" si="7"/>
        <v>0</v>
      </c>
      <c r="Y62" s="94">
        <f>IF(ISERROR(VLOOKUP(X62,FSGT3_Class!$AL$8:$AM$107,2,FALSE))=TRUE,VLOOKUP(X62,FSGT4_Class!$AL$8:$AM$107,2,FALSE),(VLOOKUP(X62,FSGT3_Class!$AL$8:$AM$107,2,FALSE)))</f>
        <v>0</v>
      </c>
    </row>
    <row r="63" spans="1:25" ht="15" x14ac:dyDescent="0.2">
      <c r="A63" s="168" t="str">
        <f t="shared" si="4"/>
        <v/>
      </c>
      <c r="B63" s="234"/>
      <c r="C63" s="174" t="str">
        <f t="shared" si="5"/>
        <v/>
      </c>
      <c r="D63" s="174"/>
      <c r="E63" s="176" t="str">
        <f t="shared" si="6"/>
        <v/>
      </c>
      <c r="F63" s="105"/>
      <c r="G63" s="104">
        <f>VLOOKUP(A63,Liste!$F$3:$T$1578,2,FALSE)</f>
        <v>0</v>
      </c>
      <c r="H63" s="104">
        <f>VLOOKUP(A63,Liste!$F$3:$T$1578,3,FALSE)</f>
        <v>0</v>
      </c>
      <c r="I63" s="104">
        <f>VLOOKUP(A63,Liste!$F$3:$T$1578,4,FALSE)</f>
        <v>0</v>
      </c>
      <c r="J63" s="104">
        <f>VLOOKUP(A63,Liste!$F$3:$T$1578,5,FALSE)</f>
        <v>0</v>
      </c>
      <c r="K63" s="104">
        <f>VLOOKUP(A63,Liste!$F$3:$T$1578,9,FALSE)</f>
        <v>0</v>
      </c>
      <c r="X63" s="246" t="str">
        <f t="shared" si="7"/>
        <v>0</v>
      </c>
      <c r="Y63" s="94">
        <f>IF(ISERROR(VLOOKUP(X63,FSGT3_Class!$AL$8:$AM$107,2,FALSE))=TRUE,VLOOKUP(X63,FSGT4_Class!$AL$8:$AM$107,2,FALSE),(VLOOKUP(X63,FSGT3_Class!$AL$8:$AM$107,2,FALSE)))</f>
        <v>0</v>
      </c>
    </row>
    <row r="64" spans="1:25" ht="15" x14ac:dyDescent="0.2">
      <c r="A64" s="168" t="str">
        <f t="shared" si="4"/>
        <v/>
      </c>
      <c r="B64" s="234"/>
      <c r="C64" s="174" t="str">
        <f t="shared" si="5"/>
        <v/>
      </c>
      <c r="D64" s="174"/>
      <c r="E64" s="176" t="str">
        <f t="shared" si="6"/>
        <v/>
      </c>
      <c r="F64" s="105"/>
      <c r="G64" s="104">
        <f>VLOOKUP(A64,Liste!$F$3:$T$1578,2,FALSE)</f>
        <v>0</v>
      </c>
      <c r="H64" s="104">
        <f>VLOOKUP(A64,Liste!$F$3:$T$1578,3,FALSE)</f>
        <v>0</v>
      </c>
      <c r="I64" s="104">
        <f>VLOOKUP(A64,Liste!$F$3:$T$1578,4,FALSE)</f>
        <v>0</v>
      </c>
      <c r="J64" s="104">
        <f>VLOOKUP(A64,Liste!$F$3:$T$1578,5,FALSE)</f>
        <v>0</v>
      </c>
      <c r="K64" s="104">
        <f>VLOOKUP(A64,Liste!$F$3:$T$1578,9,FALSE)</f>
        <v>0</v>
      </c>
      <c r="X64" s="246" t="str">
        <f t="shared" si="7"/>
        <v>0</v>
      </c>
      <c r="Y64" s="94">
        <f>IF(ISERROR(VLOOKUP(X64,FSGT3_Class!$AL$8:$AM$107,2,FALSE))=TRUE,VLOOKUP(X64,FSGT4_Class!$AL$8:$AM$107,2,FALSE),(VLOOKUP(X64,FSGT3_Class!$AL$8:$AM$107,2,FALSE)))</f>
        <v>0</v>
      </c>
    </row>
    <row r="65" spans="1:25" ht="15" x14ac:dyDescent="0.2">
      <c r="A65" s="168" t="str">
        <f t="shared" si="4"/>
        <v/>
      </c>
      <c r="B65" s="234"/>
      <c r="C65" s="174" t="str">
        <f t="shared" si="5"/>
        <v/>
      </c>
      <c r="D65" s="174"/>
      <c r="E65" s="176" t="str">
        <f t="shared" si="6"/>
        <v/>
      </c>
      <c r="F65" s="105"/>
      <c r="G65" s="104">
        <f>VLOOKUP(A65,Liste!$F$3:$T$1578,2,FALSE)</f>
        <v>0</v>
      </c>
      <c r="H65" s="104">
        <f>VLOOKUP(A65,Liste!$F$3:$T$1578,3,FALSE)</f>
        <v>0</v>
      </c>
      <c r="I65" s="104">
        <f>VLOOKUP(A65,Liste!$F$3:$T$1578,4,FALSE)</f>
        <v>0</v>
      </c>
      <c r="J65" s="104">
        <f>VLOOKUP(A65,Liste!$F$3:$T$1578,5,FALSE)</f>
        <v>0</v>
      </c>
      <c r="K65" s="104">
        <f>VLOOKUP(A65,Liste!$F$3:$T$1578,9,FALSE)</f>
        <v>0</v>
      </c>
      <c r="X65" s="246" t="str">
        <f t="shared" si="7"/>
        <v>0</v>
      </c>
      <c r="Y65" s="94">
        <f>IF(ISERROR(VLOOKUP(X65,FSGT3_Class!$AL$8:$AM$107,2,FALSE))=TRUE,VLOOKUP(X65,FSGT4_Class!$AL$8:$AM$107,2,FALSE),(VLOOKUP(X65,FSGT3_Class!$AL$8:$AM$107,2,FALSE)))</f>
        <v>0</v>
      </c>
    </row>
    <row r="66" spans="1:25" ht="15" x14ac:dyDescent="0.2">
      <c r="A66" s="168" t="str">
        <f t="shared" si="4"/>
        <v/>
      </c>
      <c r="B66" s="234"/>
      <c r="C66" s="174" t="str">
        <f t="shared" si="5"/>
        <v/>
      </c>
      <c r="D66" s="174"/>
      <c r="E66" s="176" t="str">
        <f t="shared" si="6"/>
        <v/>
      </c>
      <c r="F66" s="105"/>
      <c r="G66" s="104">
        <f>VLOOKUP(A66,Liste!$F$3:$T$1578,2,FALSE)</f>
        <v>0</v>
      </c>
      <c r="H66" s="104">
        <f>VLOOKUP(A66,Liste!$F$3:$T$1578,3,FALSE)</f>
        <v>0</v>
      </c>
      <c r="I66" s="104">
        <f>VLOOKUP(A66,Liste!$F$3:$T$1578,4,FALSE)</f>
        <v>0</v>
      </c>
      <c r="J66" s="104">
        <f>VLOOKUP(A66,Liste!$F$3:$T$1578,5,FALSE)</f>
        <v>0</v>
      </c>
      <c r="K66" s="104">
        <f>VLOOKUP(A66,Liste!$F$3:$T$1578,9,FALSE)</f>
        <v>0</v>
      </c>
      <c r="X66" s="246" t="str">
        <f t="shared" si="7"/>
        <v>0</v>
      </c>
      <c r="Y66" s="94">
        <f>IF(ISERROR(VLOOKUP(X66,FSGT3_Class!$AL$8:$AM$107,2,FALSE))=TRUE,VLOOKUP(X66,FSGT4_Class!$AL$8:$AM$107,2,FALSE),(VLOOKUP(X66,FSGT3_Class!$AL$8:$AM$107,2,FALSE)))</f>
        <v>0</v>
      </c>
    </row>
    <row r="67" spans="1:25" ht="15" x14ac:dyDescent="0.2">
      <c r="A67" s="168" t="str">
        <f t="shared" ref="A67:A73" si="8">IF(C67="",E67,C67)</f>
        <v/>
      </c>
      <c r="B67" s="234"/>
      <c r="C67" s="174" t="str">
        <f t="shared" ref="C67:C73" si="9">IF(B67="","",CONCATENATE($B$6,B67))</f>
        <v/>
      </c>
      <c r="D67" s="174"/>
      <c r="E67" s="176" t="str">
        <f t="shared" ref="E67:E73" si="10">IF(D67="","",CONCATENATE($D$6,D67))</f>
        <v/>
      </c>
      <c r="F67" s="105"/>
      <c r="G67" s="104">
        <f>VLOOKUP(A67,Liste!$F$3:$T$1578,2,FALSE)</f>
        <v>0</v>
      </c>
      <c r="H67" s="104">
        <f>VLOOKUP(A67,Liste!$F$3:$T$1578,3,FALSE)</f>
        <v>0</v>
      </c>
      <c r="I67" s="104">
        <f>VLOOKUP(A67,Liste!$F$3:$T$1578,4,FALSE)</f>
        <v>0</v>
      </c>
      <c r="J67" s="104">
        <f>VLOOKUP(A67,Liste!$F$3:$T$1578,5,FALSE)</f>
        <v>0</v>
      </c>
      <c r="K67" s="104">
        <f>VLOOKUP(A67,Liste!$F$3:$T$1578,9,FALSE)</f>
        <v>0</v>
      </c>
      <c r="X67" s="246" t="str">
        <f t="shared" si="7"/>
        <v>0</v>
      </c>
      <c r="Y67" s="94">
        <f>IF(ISERROR(VLOOKUP(X67,FSGT3_Class!$AL$8:$AM$107,2,FALSE))=TRUE,VLOOKUP(X67,FSGT4_Class!$AL$8:$AM$107,2,FALSE),(VLOOKUP(X67,FSGT3_Class!$AL$8:$AM$107,2,FALSE)))</f>
        <v>0</v>
      </c>
    </row>
    <row r="68" spans="1:25" ht="15" x14ac:dyDescent="0.2">
      <c r="A68" s="168" t="str">
        <f t="shared" si="8"/>
        <v/>
      </c>
      <c r="B68" s="234"/>
      <c r="C68" s="174" t="str">
        <f t="shared" si="9"/>
        <v/>
      </c>
      <c r="D68" s="174"/>
      <c r="E68" s="176" t="str">
        <f t="shared" si="10"/>
        <v/>
      </c>
      <c r="F68" s="105"/>
      <c r="G68" s="104">
        <f>VLOOKUP(A68,Liste!$F$3:$T$1578,2,FALSE)</f>
        <v>0</v>
      </c>
      <c r="H68" s="104">
        <f>VLOOKUP(A68,Liste!$F$3:$T$1578,3,FALSE)</f>
        <v>0</v>
      </c>
      <c r="I68" s="104">
        <f>VLOOKUP(A68,Liste!$F$3:$T$1578,4,FALSE)</f>
        <v>0</v>
      </c>
      <c r="J68" s="104">
        <f>VLOOKUP(A68,Liste!$F$3:$T$1578,5,FALSE)</f>
        <v>0</v>
      </c>
      <c r="K68" s="104">
        <f>VLOOKUP(A68,Liste!$F$3:$T$1578,9,FALSE)</f>
        <v>0</v>
      </c>
      <c r="X68" s="246" t="str">
        <f t="shared" si="7"/>
        <v>0</v>
      </c>
      <c r="Y68" s="94">
        <f>IF(ISERROR(VLOOKUP(X68,FSGT3_Class!$AL$8:$AM$107,2,FALSE))=TRUE,VLOOKUP(X68,FSGT4_Class!$AL$8:$AM$107,2,FALSE),(VLOOKUP(X68,FSGT3_Class!$AL$8:$AM$107,2,FALSE)))</f>
        <v>0</v>
      </c>
    </row>
    <row r="69" spans="1:25" ht="15" x14ac:dyDescent="0.2">
      <c r="A69" s="168" t="str">
        <f t="shared" si="8"/>
        <v/>
      </c>
      <c r="B69" s="234"/>
      <c r="C69" s="174" t="str">
        <f t="shared" si="9"/>
        <v/>
      </c>
      <c r="D69" s="174"/>
      <c r="E69" s="176" t="str">
        <f t="shared" si="10"/>
        <v/>
      </c>
      <c r="F69" s="105"/>
      <c r="G69" s="104">
        <f>VLOOKUP(A69,Liste!$F$3:$T$1578,2,FALSE)</f>
        <v>0</v>
      </c>
      <c r="H69" s="104">
        <f>VLOOKUP(A69,Liste!$F$3:$T$1578,3,FALSE)</f>
        <v>0</v>
      </c>
      <c r="I69" s="104">
        <f>VLOOKUP(A69,Liste!$F$3:$T$1578,4,FALSE)</f>
        <v>0</v>
      </c>
      <c r="J69" s="104">
        <f>VLOOKUP(A69,Liste!$F$3:$T$1578,5,FALSE)</f>
        <v>0</v>
      </c>
      <c r="K69" s="104">
        <f>VLOOKUP(A69,Liste!$F$3:$T$1578,9,FALSE)</f>
        <v>0</v>
      </c>
      <c r="X69" s="246" t="str">
        <f t="shared" si="7"/>
        <v>0</v>
      </c>
      <c r="Y69" s="94">
        <f>IF(ISERROR(VLOOKUP(X69,FSGT3_Class!$AL$8:$AM$107,2,FALSE))=TRUE,VLOOKUP(X69,FSGT4_Class!$AL$8:$AM$107,2,FALSE),(VLOOKUP(X69,FSGT3_Class!$AL$8:$AM$107,2,FALSE)))</f>
        <v>0</v>
      </c>
    </row>
    <row r="70" spans="1:25" ht="15" x14ac:dyDescent="0.2">
      <c r="A70" s="168" t="str">
        <f t="shared" si="8"/>
        <v/>
      </c>
      <c r="B70" s="234"/>
      <c r="C70" s="174" t="str">
        <f t="shared" si="9"/>
        <v/>
      </c>
      <c r="D70" s="174"/>
      <c r="E70" s="176" t="str">
        <f t="shared" si="10"/>
        <v/>
      </c>
      <c r="F70" s="105"/>
      <c r="G70" s="104">
        <f>VLOOKUP(A70,Liste!$F$3:$T$1578,2,FALSE)</f>
        <v>0</v>
      </c>
      <c r="H70" s="104">
        <f>VLOOKUP(A70,Liste!$F$3:$T$1578,3,FALSE)</f>
        <v>0</v>
      </c>
      <c r="I70" s="104">
        <f>VLOOKUP(A70,Liste!$F$3:$T$1578,4,FALSE)</f>
        <v>0</v>
      </c>
      <c r="J70" s="104">
        <f>VLOOKUP(A70,Liste!$F$3:$T$1578,5,FALSE)</f>
        <v>0</v>
      </c>
      <c r="K70" s="104">
        <f>VLOOKUP(A70,Liste!$F$3:$T$1578,9,FALSE)</f>
        <v>0</v>
      </c>
      <c r="X70" s="246" t="str">
        <f t="shared" si="7"/>
        <v>0</v>
      </c>
      <c r="Y70" s="94">
        <f>IF(ISERROR(VLOOKUP(X70,FSGT3_Class!$AL$8:$AM$107,2,FALSE))=TRUE,VLOOKUP(X70,FSGT4_Class!$AL$8:$AM$107,2,FALSE),(VLOOKUP(X70,FSGT3_Class!$AL$8:$AM$107,2,FALSE)))</f>
        <v>0</v>
      </c>
    </row>
    <row r="71" spans="1:25" ht="15" x14ac:dyDescent="0.2">
      <c r="A71" s="168" t="str">
        <f t="shared" si="8"/>
        <v/>
      </c>
      <c r="B71" s="234"/>
      <c r="C71" s="174" t="str">
        <f t="shared" si="9"/>
        <v/>
      </c>
      <c r="D71" s="174"/>
      <c r="E71" s="176" t="str">
        <f t="shared" si="10"/>
        <v/>
      </c>
      <c r="F71" s="105"/>
      <c r="G71" s="104">
        <f>VLOOKUP(A71,Liste!$F$3:$T$1578,2,FALSE)</f>
        <v>0</v>
      </c>
      <c r="H71" s="104">
        <f>VLOOKUP(A71,Liste!$F$3:$T$1578,3,FALSE)</f>
        <v>0</v>
      </c>
      <c r="I71" s="104">
        <f>VLOOKUP(A71,Liste!$F$3:$T$1578,4,FALSE)</f>
        <v>0</v>
      </c>
      <c r="J71" s="104">
        <f>VLOOKUP(A71,Liste!$F$3:$T$1578,5,FALSE)</f>
        <v>0</v>
      </c>
      <c r="K71" s="104">
        <f>VLOOKUP(A71,Liste!$F$3:$T$1578,9,FALSE)</f>
        <v>0</v>
      </c>
      <c r="X71" s="246" t="str">
        <f t="shared" si="7"/>
        <v>0</v>
      </c>
      <c r="Y71" s="94">
        <f>IF(ISERROR(VLOOKUP(X71,FSGT3_Class!$AL$8:$AM$107,2,FALSE))=TRUE,VLOOKUP(X71,FSGT4_Class!$AL$8:$AM$107,2,FALSE),(VLOOKUP(X71,FSGT3_Class!$AL$8:$AM$107,2,FALSE)))</f>
        <v>0</v>
      </c>
    </row>
    <row r="72" spans="1:25" ht="15" x14ac:dyDescent="0.2">
      <c r="A72" s="168" t="str">
        <f t="shared" si="8"/>
        <v/>
      </c>
      <c r="B72" s="234"/>
      <c r="C72" s="174" t="str">
        <f t="shared" si="9"/>
        <v/>
      </c>
      <c r="D72" s="174"/>
      <c r="E72" s="176" t="str">
        <f t="shared" si="10"/>
        <v/>
      </c>
      <c r="F72" s="105"/>
      <c r="G72" s="104">
        <f>VLOOKUP(A72,Liste!$F$3:$T$1578,2,FALSE)</f>
        <v>0</v>
      </c>
      <c r="H72" s="104">
        <f>VLOOKUP(A72,Liste!$F$3:$T$1578,3,FALSE)</f>
        <v>0</v>
      </c>
      <c r="I72" s="104">
        <f>VLOOKUP(A72,Liste!$F$3:$T$1578,4,FALSE)</f>
        <v>0</v>
      </c>
      <c r="J72" s="104">
        <f>VLOOKUP(A72,Liste!$F$3:$T$1578,5,FALSE)</f>
        <v>0</v>
      </c>
      <c r="K72" s="104">
        <f>VLOOKUP(A72,Liste!$F$3:$T$1578,9,FALSE)</f>
        <v>0</v>
      </c>
      <c r="X72" s="246" t="str">
        <f t="shared" si="7"/>
        <v>0</v>
      </c>
      <c r="Y72" s="94">
        <f>IF(ISERROR(VLOOKUP(X72,FSGT3_Class!$AL$8:$AM$107,2,FALSE))=TRUE,VLOOKUP(X72,FSGT4_Class!$AL$8:$AM$107,2,FALSE),(VLOOKUP(X72,FSGT3_Class!$AL$8:$AM$107,2,FALSE)))</f>
        <v>0</v>
      </c>
    </row>
    <row r="73" spans="1:25" ht="15" x14ac:dyDescent="0.2">
      <c r="A73" s="168" t="str">
        <f t="shared" si="8"/>
        <v/>
      </c>
      <c r="B73" s="234"/>
      <c r="C73" s="174" t="str">
        <f t="shared" si="9"/>
        <v/>
      </c>
      <c r="D73" s="174"/>
      <c r="E73" s="176" t="str">
        <f t="shared" si="10"/>
        <v/>
      </c>
      <c r="F73" s="105"/>
      <c r="G73" s="104">
        <f>VLOOKUP(A73,Liste!$F$3:$T$1578,2,FALSE)</f>
        <v>0</v>
      </c>
      <c r="H73" s="104">
        <f>VLOOKUP(A73,Liste!$F$3:$T$1578,3,FALSE)</f>
        <v>0</v>
      </c>
      <c r="I73" s="104">
        <f>VLOOKUP(A73,Liste!$F$3:$T$1578,4,FALSE)</f>
        <v>0</v>
      </c>
      <c r="J73" s="104">
        <f>VLOOKUP(A73,Liste!$F$3:$T$1578,5,FALSE)</f>
        <v>0</v>
      </c>
      <c r="K73" s="104">
        <f>VLOOKUP(A73,Liste!$F$3:$T$1578,9,FALSE)</f>
        <v>0</v>
      </c>
      <c r="X73" s="246" t="str">
        <f t="shared" si="7"/>
        <v>0</v>
      </c>
      <c r="Y73" s="94">
        <f>IF(ISERROR(VLOOKUP(X73,FSGT3_Class!$AL$8:$AM$107,2,FALSE))=TRUE,VLOOKUP(X73,FSGT4_Class!$AL$8:$AM$107,2,FALSE),(VLOOKUP(X73,FSGT3_Class!$AL$8:$AM$107,2,FALSE)))</f>
        <v>0</v>
      </c>
    </row>
    <row r="74" spans="1:25" ht="15" x14ac:dyDescent="0.2">
      <c r="A74" s="168" t="str">
        <f t="shared" ref="A74:A100" si="11">IF(C74="",E74,C74)</f>
        <v/>
      </c>
      <c r="B74" s="234"/>
      <c r="C74" s="174" t="str">
        <f t="shared" ref="C74:C100" si="12">IF(B74="","",CONCATENATE($B$6,B74))</f>
        <v/>
      </c>
      <c r="D74" s="174"/>
      <c r="E74" s="176" t="str">
        <f t="shared" ref="E74:E100" si="13">IF(D74="","",CONCATENATE($D$6,D74))</f>
        <v/>
      </c>
      <c r="F74" s="105"/>
      <c r="G74" s="104">
        <f>VLOOKUP(A74,Liste!$F$3:$T$1578,2,FALSE)</f>
        <v>0</v>
      </c>
      <c r="H74" s="104">
        <f>VLOOKUP(A74,Liste!$F$3:$T$1578,3,FALSE)</f>
        <v>0</v>
      </c>
      <c r="I74" s="104">
        <f>VLOOKUP(A74,Liste!$F$3:$T$1578,4,FALSE)</f>
        <v>0</v>
      </c>
      <c r="J74" s="104">
        <f>VLOOKUP(A74,Liste!$F$3:$T$1578,5,FALSE)</f>
        <v>0</v>
      </c>
      <c r="K74" s="104">
        <f>VLOOKUP(A74,Liste!$F$3:$T$1578,9,FALSE)</f>
        <v>0</v>
      </c>
      <c r="X74" s="246" t="str">
        <f t="shared" si="7"/>
        <v>0</v>
      </c>
      <c r="Y74" s="94">
        <f>IF(ISERROR(VLOOKUP(X74,FSGT3_Class!$AL$8:$AM$107,2,FALSE))=TRUE,VLOOKUP(X74,FSGT4_Class!$AL$8:$AM$107,2,FALSE),(VLOOKUP(X74,FSGT3_Class!$AL$8:$AM$107,2,FALSE)))</f>
        <v>0</v>
      </c>
    </row>
    <row r="75" spans="1:25" ht="15" x14ac:dyDescent="0.2">
      <c r="A75" s="168" t="str">
        <f t="shared" si="11"/>
        <v/>
      </c>
      <c r="B75" s="234"/>
      <c r="C75" s="174" t="str">
        <f t="shared" si="12"/>
        <v/>
      </c>
      <c r="D75" s="174"/>
      <c r="E75" s="176" t="str">
        <f t="shared" si="13"/>
        <v/>
      </c>
      <c r="F75" s="105"/>
      <c r="G75" s="104">
        <f>VLOOKUP(A75,Liste!$F$3:$T$1578,2,FALSE)</f>
        <v>0</v>
      </c>
      <c r="H75" s="104">
        <f>VLOOKUP(A75,Liste!$F$3:$T$1578,3,FALSE)</f>
        <v>0</v>
      </c>
      <c r="I75" s="104">
        <f>VLOOKUP(A75,Liste!$F$3:$T$1578,4,FALSE)</f>
        <v>0</v>
      </c>
      <c r="J75" s="104">
        <f>VLOOKUP(A75,Liste!$F$3:$T$1578,5,FALSE)</f>
        <v>0</v>
      </c>
      <c r="K75" s="104">
        <f>VLOOKUP(A75,Liste!$F$3:$T$1578,9,FALSE)</f>
        <v>0</v>
      </c>
      <c r="X75" s="246" t="str">
        <f t="shared" si="7"/>
        <v>0</v>
      </c>
      <c r="Y75" s="94">
        <f>IF(ISERROR(VLOOKUP(X75,FSGT3_Class!$AL$8:$AM$107,2,FALSE))=TRUE,VLOOKUP(X75,FSGT4_Class!$AL$8:$AM$107,2,FALSE),(VLOOKUP(X75,FSGT3_Class!$AL$8:$AM$107,2,FALSE)))</f>
        <v>0</v>
      </c>
    </row>
    <row r="76" spans="1:25" ht="15" x14ac:dyDescent="0.2">
      <c r="A76" s="168" t="str">
        <f t="shared" si="11"/>
        <v/>
      </c>
      <c r="B76" s="234"/>
      <c r="C76" s="174" t="str">
        <f t="shared" si="12"/>
        <v/>
      </c>
      <c r="D76" s="174"/>
      <c r="E76" s="176" t="str">
        <f t="shared" si="13"/>
        <v/>
      </c>
      <c r="F76" s="105"/>
      <c r="G76" s="104">
        <f>VLOOKUP(A76,Liste!$F$3:$T$1578,2,FALSE)</f>
        <v>0</v>
      </c>
      <c r="H76" s="104">
        <f>VLOOKUP(A76,Liste!$F$3:$T$1578,3,FALSE)</f>
        <v>0</v>
      </c>
      <c r="I76" s="104">
        <f>VLOOKUP(A76,Liste!$F$3:$T$1578,4,FALSE)</f>
        <v>0</v>
      </c>
      <c r="J76" s="104">
        <f>VLOOKUP(A76,Liste!$F$3:$T$1578,5,FALSE)</f>
        <v>0</v>
      </c>
      <c r="K76" s="104">
        <f>VLOOKUP(A76,Liste!$F$3:$T$1578,9,FALSE)</f>
        <v>0</v>
      </c>
      <c r="X76" s="246" t="str">
        <f t="shared" si="7"/>
        <v>0</v>
      </c>
      <c r="Y76" s="94">
        <f>IF(ISERROR(VLOOKUP(X76,FSGT3_Class!$AL$8:$AM$107,2,FALSE))=TRUE,VLOOKUP(X76,FSGT4_Class!$AL$8:$AM$107,2,FALSE),(VLOOKUP(X76,FSGT3_Class!$AL$8:$AM$107,2,FALSE)))</f>
        <v>0</v>
      </c>
    </row>
    <row r="77" spans="1:25" ht="15" x14ac:dyDescent="0.2">
      <c r="A77" s="168" t="str">
        <f t="shared" si="11"/>
        <v/>
      </c>
      <c r="B77" s="234"/>
      <c r="C77" s="174" t="str">
        <f t="shared" si="12"/>
        <v/>
      </c>
      <c r="D77" s="174"/>
      <c r="E77" s="176" t="str">
        <f t="shared" si="13"/>
        <v/>
      </c>
      <c r="F77" s="105"/>
      <c r="G77" s="104">
        <f>VLOOKUP(A77,Liste!$F$3:$T$1578,2,FALSE)</f>
        <v>0</v>
      </c>
      <c r="H77" s="104">
        <f>VLOOKUP(A77,Liste!$F$3:$T$1578,3,FALSE)</f>
        <v>0</v>
      </c>
      <c r="I77" s="104">
        <f>VLOOKUP(A77,Liste!$F$3:$T$1578,4,FALSE)</f>
        <v>0</v>
      </c>
      <c r="J77" s="104">
        <f>VLOOKUP(A77,Liste!$F$3:$T$1578,5,FALSE)</f>
        <v>0</v>
      </c>
      <c r="K77" s="104">
        <f>VLOOKUP(A77,Liste!$F$3:$T$1578,9,FALSE)</f>
        <v>0</v>
      </c>
      <c r="X77" s="246" t="str">
        <f t="shared" si="7"/>
        <v>0</v>
      </c>
      <c r="Y77" s="94">
        <f>IF(ISERROR(VLOOKUP(X77,FSGT3_Class!$AL$8:$AM$107,2,FALSE))=TRUE,VLOOKUP(X77,FSGT4_Class!$AL$8:$AM$107,2,FALSE),(VLOOKUP(X77,FSGT3_Class!$AL$8:$AM$107,2,FALSE)))</f>
        <v>0</v>
      </c>
    </row>
    <row r="78" spans="1:25" ht="15" x14ac:dyDescent="0.2">
      <c r="A78" s="168" t="str">
        <f t="shared" si="11"/>
        <v/>
      </c>
      <c r="B78" s="234"/>
      <c r="C78" s="174" t="str">
        <f t="shared" si="12"/>
        <v/>
      </c>
      <c r="D78" s="174"/>
      <c r="E78" s="176" t="str">
        <f t="shared" si="13"/>
        <v/>
      </c>
      <c r="F78" s="105"/>
      <c r="G78" s="104">
        <f>VLOOKUP(A78,Liste!$F$3:$T$1578,2,FALSE)</f>
        <v>0</v>
      </c>
      <c r="H78" s="104">
        <f>VLOOKUP(A78,Liste!$F$3:$T$1578,3,FALSE)</f>
        <v>0</v>
      </c>
      <c r="I78" s="104">
        <f>VLOOKUP(A78,Liste!$F$3:$T$1578,4,FALSE)</f>
        <v>0</v>
      </c>
      <c r="J78" s="104">
        <f>VLOOKUP(A78,Liste!$F$3:$T$1578,5,FALSE)</f>
        <v>0</v>
      </c>
      <c r="K78" s="104">
        <f>VLOOKUP(A78,Liste!$F$3:$T$1578,9,FALSE)</f>
        <v>0</v>
      </c>
      <c r="X78" s="246" t="str">
        <f t="shared" si="7"/>
        <v>0</v>
      </c>
      <c r="Y78" s="94">
        <f>IF(ISERROR(VLOOKUP(X78,FSGT3_Class!$AL$8:$AM$107,2,FALSE))=TRUE,VLOOKUP(X78,FSGT4_Class!$AL$8:$AM$107,2,FALSE),(VLOOKUP(X78,FSGT3_Class!$AL$8:$AM$107,2,FALSE)))</f>
        <v>0</v>
      </c>
    </row>
    <row r="79" spans="1:25" ht="15" x14ac:dyDescent="0.2">
      <c r="A79" s="168" t="str">
        <f t="shared" si="11"/>
        <v/>
      </c>
      <c r="B79" s="234"/>
      <c r="C79" s="174" t="str">
        <f t="shared" si="12"/>
        <v/>
      </c>
      <c r="D79" s="174"/>
      <c r="E79" s="176" t="str">
        <f t="shared" si="13"/>
        <v/>
      </c>
      <c r="F79" s="105"/>
      <c r="G79" s="104">
        <f>VLOOKUP(A79,Liste!$F$3:$T$1578,2,FALSE)</f>
        <v>0</v>
      </c>
      <c r="H79" s="104">
        <f>VLOOKUP(A79,Liste!$F$3:$T$1578,3,FALSE)</f>
        <v>0</v>
      </c>
      <c r="I79" s="104">
        <f>VLOOKUP(A79,Liste!$F$3:$T$1578,4,FALSE)</f>
        <v>0</v>
      </c>
      <c r="J79" s="104">
        <f>VLOOKUP(A79,Liste!$F$3:$T$1578,5,FALSE)</f>
        <v>0</v>
      </c>
      <c r="K79" s="104">
        <f>VLOOKUP(A79,Liste!$F$3:$T$1578,9,FALSE)</f>
        <v>0</v>
      </c>
      <c r="X79" s="246" t="str">
        <f t="shared" si="7"/>
        <v>0</v>
      </c>
      <c r="Y79" s="94">
        <f>IF(ISERROR(VLOOKUP(X79,FSGT3_Class!$AL$8:$AM$107,2,FALSE))=TRUE,VLOOKUP(X79,FSGT4_Class!$AL$8:$AM$107,2,FALSE),(VLOOKUP(X79,FSGT3_Class!$AL$8:$AM$107,2,FALSE)))</f>
        <v>0</v>
      </c>
    </row>
    <row r="80" spans="1:25" ht="15" x14ac:dyDescent="0.2">
      <c r="A80" s="168" t="str">
        <f t="shared" si="11"/>
        <v/>
      </c>
      <c r="B80" s="234"/>
      <c r="C80" s="174" t="str">
        <f t="shared" si="12"/>
        <v/>
      </c>
      <c r="D80" s="174"/>
      <c r="E80" s="176" t="str">
        <f t="shared" si="13"/>
        <v/>
      </c>
      <c r="F80" s="105"/>
      <c r="G80" s="104">
        <f>VLOOKUP(A80,Liste!$F$3:$T$1578,2,FALSE)</f>
        <v>0</v>
      </c>
      <c r="H80" s="104">
        <f>VLOOKUP(A80,Liste!$F$3:$T$1578,3,FALSE)</f>
        <v>0</v>
      </c>
      <c r="I80" s="104">
        <f>VLOOKUP(A80,Liste!$F$3:$T$1578,4,FALSE)</f>
        <v>0</v>
      </c>
      <c r="J80" s="104">
        <f>VLOOKUP(A80,Liste!$F$3:$T$1578,5,FALSE)</f>
        <v>0</v>
      </c>
      <c r="K80" s="104">
        <f>VLOOKUP(A80,Liste!$F$3:$T$1578,9,FALSE)</f>
        <v>0</v>
      </c>
      <c r="X80" s="246" t="str">
        <f t="shared" si="7"/>
        <v>0</v>
      </c>
      <c r="Y80" s="94">
        <f>IF(ISERROR(VLOOKUP(X80,FSGT3_Class!$AL$8:$AM$107,2,FALSE))=TRUE,VLOOKUP(X80,FSGT4_Class!$AL$8:$AM$107,2,FALSE),(VLOOKUP(X80,FSGT3_Class!$AL$8:$AM$107,2,FALSE)))</f>
        <v>0</v>
      </c>
    </row>
    <row r="81" spans="1:25" ht="15" x14ac:dyDescent="0.2">
      <c r="A81" s="168" t="str">
        <f t="shared" si="11"/>
        <v/>
      </c>
      <c r="B81" s="234"/>
      <c r="C81" s="174" t="str">
        <f t="shared" si="12"/>
        <v/>
      </c>
      <c r="D81" s="174"/>
      <c r="E81" s="176" t="str">
        <f t="shared" si="13"/>
        <v/>
      </c>
      <c r="F81" s="105"/>
      <c r="G81" s="104">
        <f>VLOOKUP(A81,Liste!$F$3:$T$1578,2,FALSE)</f>
        <v>0</v>
      </c>
      <c r="H81" s="104">
        <f>VLOOKUP(A81,Liste!$F$3:$T$1578,3,FALSE)</f>
        <v>0</v>
      </c>
      <c r="I81" s="104">
        <f>VLOOKUP(A81,Liste!$F$3:$T$1578,4,FALSE)</f>
        <v>0</v>
      </c>
      <c r="J81" s="104">
        <f>VLOOKUP(A81,Liste!$F$3:$T$1578,5,FALSE)</f>
        <v>0</v>
      </c>
      <c r="K81" s="104">
        <f>VLOOKUP(A81,Liste!$F$3:$T$1578,9,FALSE)</f>
        <v>0</v>
      </c>
      <c r="X81" s="246" t="str">
        <f t="shared" si="7"/>
        <v>0</v>
      </c>
      <c r="Y81" s="94">
        <f>IF(ISERROR(VLOOKUP(X81,FSGT3_Class!$AL$8:$AM$107,2,FALSE))=TRUE,VLOOKUP(X81,FSGT4_Class!$AL$8:$AM$107,2,FALSE),(VLOOKUP(X81,FSGT3_Class!$AL$8:$AM$107,2,FALSE)))</f>
        <v>0</v>
      </c>
    </row>
    <row r="82" spans="1:25" ht="15" x14ac:dyDescent="0.2">
      <c r="A82" s="168" t="str">
        <f t="shared" si="11"/>
        <v/>
      </c>
      <c r="B82" s="234"/>
      <c r="C82" s="174" t="str">
        <f t="shared" si="12"/>
        <v/>
      </c>
      <c r="D82" s="174"/>
      <c r="E82" s="176" t="str">
        <f t="shared" si="13"/>
        <v/>
      </c>
      <c r="F82" s="105"/>
      <c r="G82" s="104">
        <f>VLOOKUP(A82,Liste!$F$3:$T$1578,2,FALSE)</f>
        <v>0</v>
      </c>
      <c r="H82" s="104">
        <f>VLOOKUP(A82,Liste!$F$3:$T$1578,3,FALSE)</f>
        <v>0</v>
      </c>
      <c r="I82" s="104">
        <f>VLOOKUP(A82,Liste!$F$3:$T$1578,4,FALSE)</f>
        <v>0</v>
      </c>
      <c r="J82" s="104">
        <f>VLOOKUP(A82,Liste!$F$3:$T$1578,5,FALSE)</f>
        <v>0</v>
      </c>
      <c r="K82" s="104">
        <f>VLOOKUP(A82,Liste!$F$3:$T$1578,9,FALSE)</f>
        <v>0</v>
      </c>
      <c r="X82" s="246" t="str">
        <f t="shared" si="7"/>
        <v>0</v>
      </c>
      <c r="Y82" s="94">
        <f>IF(ISERROR(VLOOKUP(X82,FSGT3_Class!$AL$8:$AM$107,2,FALSE))=TRUE,VLOOKUP(X82,FSGT4_Class!$AL$8:$AM$107,2,FALSE),(VLOOKUP(X82,FSGT3_Class!$AL$8:$AM$107,2,FALSE)))</f>
        <v>0</v>
      </c>
    </row>
    <row r="83" spans="1:25" ht="15" x14ac:dyDescent="0.2">
      <c r="A83" s="168" t="str">
        <f t="shared" si="11"/>
        <v/>
      </c>
      <c r="B83" s="234"/>
      <c r="C83" s="174" t="str">
        <f t="shared" si="12"/>
        <v/>
      </c>
      <c r="D83" s="174"/>
      <c r="E83" s="176" t="str">
        <f t="shared" si="13"/>
        <v/>
      </c>
      <c r="F83" s="105"/>
      <c r="G83" s="104">
        <f>VLOOKUP(A83,Liste!$F$3:$T$1578,2,FALSE)</f>
        <v>0</v>
      </c>
      <c r="H83" s="104">
        <f>VLOOKUP(A83,Liste!$F$3:$T$1578,3,FALSE)</f>
        <v>0</v>
      </c>
      <c r="I83" s="104">
        <f>VLOOKUP(A83,Liste!$F$3:$T$1578,4,FALSE)</f>
        <v>0</v>
      </c>
      <c r="J83" s="104">
        <f>VLOOKUP(A83,Liste!$F$3:$T$1578,5,FALSE)</f>
        <v>0</v>
      </c>
      <c r="K83" s="104">
        <f>VLOOKUP(A83,Liste!$F$3:$T$1578,9,FALSE)</f>
        <v>0</v>
      </c>
      <c r="X83" s="246" t="str">
        <f t="shared" si="7"/>
        <v>0</v>
      </c>
      <c r="Y83" s="94">
        <f>IF(ISERROR(VLOOKUP(X83,FSGT3_Class!$AL$8:$AM$107,2,FALSE))=TRUE,VLOOKUP(X83,FSGT4_Class!$AL$8:$AM$107,2,FALSE),(VLOOKUP(X83,FSGT3_Class!$AL$8:$AM$107,2,FALSE)))</f>
        <v>0</v>
      </c>
    </row>
    <row r="84" spans="1:25" ht="15" x14ac:dyDescent="0.2">
      <c r="A84" s="168" t="str">
        <f t="shared" si="11"/>
        <v/>
      </c>
      <c r="B84" s="234"/>
      <c r="C84" s="174" t="str">
        <f t="shared" si="12"/>
        <v/>
      </c>
      <c r="D84" s="174"/>
      <c r="E84" s="176" t="str">
        <f t="shared" si="13"/>
        <v/>
      </c>
      <c r="F84" s="105"/>
      <c r="G84" s="104">
        <f>VLOOKUP(A84,Liste!$F$3:$T$1578,2,FALSE)</f>
        <v>0</v>
      </c>
      <c r="H84" s="104">
        <f>VLOOKUP(A84,Liste!$F$3:$T$1578,3,FALSE)</f>
        <v>0</v>
      </c>
      <c r="I84" s="104">
        <f>VLOOKUP(A84,Liste!$F$3:$T$1578,4,FALSE)</f>
        <v>0</v>
      </c>
      <c r="J84" s="104">
        <f>VLOOKUP(A84,Liste!$F$3:$T$1578,5,FALSE)</f>
        <v>0</v>
      </c>
      <c r="K84" s="104">
        <f>VLOOKUP(A84,Liste!$F$3:$T$1578,9,FALSE)</f>
        <v>0</v>
      </c>
      <c r="X84" s="246" t="str">
        <f t="shared" si="7"/>
        <v>0</v>
      </c>
      <c r="Y84" s="94">
        <f>IF(ISERROR(VLOOKUP(X84,FSGT3_Class!$AL$8:$AM$107,2,FALSE))=TRUE,VLOOKUP(X84,FSGT4_Class!$AL$8:$AM$107,2,FALSE),(VLOOKUP(X84,FSGT3_Class!$AL$8:$AM$107,2,FALSE)))</f>
        <v>0</v>
      </c>
    </row>
    <row r="85" spans="1:25" ht="15" x14ac:dyDescent="0.2">
      <c r="A85" s="168" t="str">
        <f t="shared" si="11"/>
        <v/>
      </c>
      <c r="B85" s="234"/>
      <c r="C85" s="174" t="str">
        <f t="shared" si="12"/>
        <v/>
      </c>
      <c r="D85" s="174"/>
      <c r="E85" s="176" t="str">
        <f t="shared" si="13"/>
        <v/>
      </c>
      <c r="F85" s="105"/>
      <c r="G85" s="104">
        <f>VLOOKUP(A85,Liste!$F$3:$T$1578,2,FALSE)</f>
        <v>0</v>
      </c>
      <c r="H85" s="104">
        <f>VLOOKUP(A85,Liste!$F$3:$T$1578,3,FALSE)</f>
        <v>0</v>
      </c>
      <c r="I85" s="104">
        <f>VLOOKUP(A85,Liste!$F$3:$T$1578,4,FALSE)</f>
        <v>0</v>
      </c>
      <c r="J85" s="104">
        <f>VLOOKUP(A85,Liste!$F$3:$T$1578,5,FALSE)</f>
        <v>0</v>
      </c>
      <c r="K85" s="104">
        <f>VLOOKUP(A85,Liste!$F$3:$T$1578,9,FALSE)</f>
        <v>0</v>
      </c>
      <c r="X85" s="246" t="str">
        <f t="shared" si="7"/>
        <v>0</v>
      </c>
      <c r="Y85" s="94">
        <f>IF(ISERROR(VLOOKUP(X85,FSGT3_Class!$AL$8:$AM$107,2,FALSE))=TRUE,VLOOKUP(X85,FSGT4_Class!$AL$8:$AM$107,2,FALSE),(VLOOKUP(X85,FSGT3_Class!$AL$8:$AM$107,2,FALSE)))</f>
        <v>0</v>
      </c>
    </row>
    <row r="86" spans="1:25" ht="15" x14ac:dyDescent="0.2">
      <c r="A86" s="168" t="str">
        <f t="shared" si="11"/>
        <v/>
      </c>
      <c r="B86" s="234"/>
      <c r="C86" s="174" t="str">
        <f t="shared" si="12"/>
        <v/>
      </c>
      <c r="D86" s="174"/>
      <c r="E86" s="176" t="str">
        <f t="shared" si="13"/>
        <v/>
      </c>
      <c r="F86" s="105"/>
      <c r="G86" s="104">
        <f>VLOOKUP(A86,Liste!$F$3:$T$1578,2,FALSE)</f>
        <v>0</v>
      </c>
      <c r="H86" s="104">
        <f>VLOOKUP(A86,Liste!$F$3:$T$1578,3,FALSE)</f>
        <v>0</v>
      </c>
      <c r="I86" s="104">
        <f>VLOOKUP(A86,Liste!$F$3:$T$1578,4,FALSE)</f>
        <v>0</v>
      </c>
      <c r="J86" s="104">
        <f>VLOOKUP(A86,Liste!$F$3:$T$1578,5,FALSE)</f>
        <v>0</v>
      </c>
      <c r="K86" s="104">
        <f>VLOOKUP(A86,Liste!$F$3:$T$1578,9,FALSE)</f>
        <v>0</v>
      </c>
      <c r="X86" s="246" t="str">
        <f t="shared" si="7"/>
        <v>0</v>
      </c>
      <c r="Y86" s="94">
        <f>IF(ISERROR(VLOOKUP(X86,FSGT3_Class!$AL$8:$AM$107,2,FALSE))=TRUE,VLOOKUP(X86,FSGT4_Class!$AL$8:$AM$107,2,FALSE),(VLOOKUP(X86,FSGT3_Class!$AL$8:$AM$107,2,FALSE)))</f>
        <v>0</v>
      </c>
    </row>
    <row r="87" spans="1:25" ht="15" x14ac:dyDescent="0.2">
      <c r="A87" s="168" t="str">
        <f t="shared" si="11"/>
        <v/>
      </c>
      <c r="B87" s="234"/>
      <c r="C87" s="174" t="str">
        <f t="shared" si="12"/>
        <v/>
      </c>
      <c r="D87" s="174"/>
      <c r="E87" s="176" t="str">
        <f t="shared" si="13"/>
        <v/>
      </c>
      <c r="F87" s="105"/>
      <c r="G87" s="104">
        <f>VLOOKUP(A87,Liste!$F$3:$T$1578,2,FALSE)</f>
        <v>0</v>
      </c>
      <c r="H87" s="104">
        <f>VLOOKUP(A87,Liste!$F$3:$T$1578,3,FALSE)</f>
        <v>0</v>
      </c>
      <c r="I87" s="104">
        <f>VLOOKUP(A87,Liste!$F$3:$T$1578,4,FALSE)</f>
        <v>0</v>
      </c>
      <c r="J87" s="104">
        <f>VLOOKUP(A87,Liste!$F$3:$T$1578,5,FALSE)</f>
        <v>0</v>
      </c>
      <c r="K87" s="104">
        <f>VLOOKUP(A87,Liste!$F$3:$T$1578,9,FALSE)</f>
        <v>0</v>
      </c>
      <c r="X87" s="246" t="str">
        <f t="shared" si="7"/>
        <v>0</v>
      </c>
      <c r="Y87" s="94">
        <f>IF(ISERROR(VLOOKUP(X87,FSGT3_Class!$AL$8:$AM$107,2,FALSE))=TRUE,VLOOKUP(X87,FSGT4_Class!$AL$8:$AM$107,2,FALSE),(VLOOKUP(X87,FSGT3_Class!$AL$8:$AM$107,2,FALSE)))</f>
        <v>0</v>
      </c>
    </row>
    <row r="88" spans="1:25" ht="15" x14ac:dyDescent="0.2">
      <c r="A88" s="168" t="str">
        <f t="shared" si="11"/>
        <v/>
      </c>
      <c r="B88" s="234"/>
      <c r="C88" s="174" t="str">
        <f t="shared" si="12"/>
        <v/>
      </c>
      <c r="D88" s="174"/>
      <c r="E88" s="176" t="str">
        <f t="shared" si="13"/>
        <v/>
      </c>
      <c r="F88" s="105"/>
      <c r="G88" s="104">
        <f>VLOOKUP(A88,Liste!$F$3:$T$1578,2,FALSE)</f>
        <v>0</v>
      </c>
      <c r="H88" s="104">
        <f>VLOOKUP(A88,Liste!$F$3:$T$1578,3,FALSE)</f>
        <v>0</v>
      </c>
      <c r="I88" s="104">
        <f>VLOOKUP(A88,Liste!$F$3:$T$1578,4,FALSE)</f>
        <v>0</v>
      </c>
      <c r="J88" s="104">
        <f>VLOOKUP(A88,Liste!$F$3:$T$1578,5,FALSE)</f>
        <v>0</v>
      </c>
      <c r="K88" s="104">
        <f>VLOOKUP(A88,Liste!$F$3:$T$1578,9,FALSE)</f>
        <v>0</v>
      </c>
      <c r="X88" s="246" t="str">
        <f t="shared" si="7"/>
        <v>0</v>
      </c>
      <c r="Y88" s="94">
        <f>IF(ISERROR(VLOOKUP(X88,FSGT3_Class!$AL$8:$AM$107,2,FALSE))=TRUE,VLOOKUP(X88,FSGT4_Class!$AL$8:$AM$107,2,FALSE),(VLOOKUP(X88,FSGT3_Class!$AL$8:$AM$107,2,FALSE)))</f>
        <v>0</v>
      </c>
    </row>
    <row r="89" spans="1:25" ht="15" x14ac:dyDescent="0.2">
      <c r="A89" s="168" t="str">
        <f t="shared" si="11"/>
        <v/>
      </c>
      <c r="B89" s="234"/>
      <c r="C89" s="174" t="str">
        <f t="shared" si="12"/>
        <v/>
      </c>
      <c r="D89" s="174"/>
      <c r="E89" s="176" t="str">
        <f t="shared" si="13"/>
        <v/>
      </c>
      <c r="F89" s="105"/>
      <c r="G89" s="104">
        <f>VLOOKUP(A89,Liste!$F$3:$T$1578,2,FALSE)</f>
        <v>0</v>
      </c>
      <c r="H89" s="104">
        <f>VLOOKUP(A89,Liste!$F$3:$T$1578,3,FALSE)</f>
        <v>0</v>
      </c>
      <c r="I89" s="104">
        <f>VLOOKUP(A89,Liste!$F$3:$T$1578,4,FALSE)</f>
        <v>0</v>
      </c>
      <c r="J89" s="104">
        <f>VLOOKUP(A89,Liste!$F$3:$T$1578,5,FALSE)</f>
        <v>0</v>
      </c>
      <c r="K89" s="104">
        <f>VLOOKUP(A89,Liste!$F$3:$T$1578,9,FALSE)</f>
        <v>0</v>
      </c>
      <c r="X89" s="246" t="str">
        <f t="shared" si="7"/>
        <v>0</v>
      </c>
      <c r="Y89" s="94">
        <f>IF(ISERROR(VLOOKUP(X89,FSGT3_Class!$AL$8:$AM$107,2,FALSE))=TRUE,VLOOKUP(X89,FSGT4_Class!$AL$8:$AM$107,2,FALSE),(VLOOKUP(X89,FSGT3_Class!$AL$8:$AM$107,2,FALSE)))</f>
        <v>0</v>
      </c>
    </row>
    <row r="90" spans="1:25" ht="15" x14ac:dyDescent="0.2">
      <c r="A90" s="168" t="str">
        <f t="shared" si="11"/>
        <v/>
      </c>
      <c r="B90" s="234"/>
      <c r="C90" s="174" t="str">
        <f t="shared" si="12"/>
        <v/>
      </c>
      <c r="D90" s="174"/>
      <c r="E90" s="176" t="str">
        <f t="shared" si="13"/>
        <v/>
      </c>
      <c r="F90" s="105"/>
      <c r="G90" s="104">
        <f>VLOOKUP(A90,Liste!$F$3:$T$1578,2,FALSE)</f>
        <v>0</v>
      </c>
      <c r="H90" s="104">
        <f>VLOOKUP(A90,Liste!$F$3:$T$1578,3,FALSE)</f>
        <v>0</v>
      </c>
      <c r="I90" s="104">
        <f>VLOOKUP(A90,Liste!$F$3:$T$1578,4,FALSE)</f>
        <v>0</v>
      </c>
      <c r="J90" s="104">
        <f>VLOOKUP(A90,Liste!$F$3:$T$1578,5,FALSE)</f>
        <v>0</v>
      </c>
      <c r="K90" s="104">
        <f>VLOOKUP(A90,Liste!$F$3:$T$1578,9,FALSE)</f>
        <v>0</v>
      </c>
      <c r="X90" s="246" t="str">
        <f t="shared" si="7"/>
        <v>0</v>
      </c>
      <c r="Y90" s="94">
        <f>IF(ISERROR(VLOOKUP(X90,FSGT3_Class!$AL$8:$AM$107,2,FALSE))=TRUE,VLOOKUP(X90,FSGT4_Class!$AL$8:$AM$107,2,FALSE),(VLOOKUP(X90,FSGT3_Class!$AL$8:$AM$107,2,FALSE)))</f>
        <v>0</v>
      </c>
    </row>
    <row r="91" spans="1:25" ht="15" x14ac:dyDescent="0.2">
      <c r="A91" s="168" t="str">
        <f t="shared" si="11"/>
        <v/>
      </c>
      <c r="B91" s="234"/>
      <c r="C91" s="174" t="str">
        <f t="shared" si="12"/>
        <v/>
      </c>
      <c r="D91" s="174"/>
      <c r="E91" s="176" t="str">
        <f t="shared" si="13"/>
        <v/>
      </c>
      <c r="F91" s="105"/>
      <c r="G91" s="104">
        <f>VLOOKUP(A91,Liste!$F$3:$T$1578,2,FALSE)</f>
        <v>0</v>
      </c>
      <c r="H91" s="104">
        <f>VLOOKUP(A91,Liste!$F$3:$T$1578,3,FALSE)</f>
        <v>0</v>
      </c>
      <c r="I91" s="104">
        <f>VLOOKUP(A91,Liste!$F$3:$T$1578,4,FALSE)</f>
        <v>0</v>
      </c>
      <c r="J91" s="104">
        <f>VLOOKUP(A91,Liste!$F$3:$T$1578,5,FALSE)</f>
        <v>0</v>
      </c>
      <c r="K91" s="104">
        <f>VLOOKUP(A91,Liste!$F$3:$T$1578,9,FALSE)</f>
        <v>0</v>
      </c>
      <c r="X91" s="246" t="str">
        <f t="shared" si="7"/>
        <v>0</v>
      </c>
      <c r="Y91" s="94">
        <f>IF(ISERROR(VLOOKUP(X91,FSGT3_Class!$AL$8:$AM$107,2,FALSE))=TRUE,VLOOKUP(X91,FSGT4_Class!$AL$8:$AM$107,2,FALSE),(VLOOKUP(X91,FSGT3_Class!$AL$8:$AM$107,2,FALSE)))</f>
        <v>0</v>
      </c>
    </row>
    <row r="92" spans="1:25" ht="15" x14ac:dyDescent="0.2">
      <c r="A92" s="168" t="str">
        <f t="shared" si="11"/>
        <v/>
      </c>
      <c r="B92" s="234"/>
      <c r="C92" s="174" t="str">
        <f t="shared" si="12"/>
        <v/>
      </c>
      <c r="D92" s="174"/>
      <c r="E92" s="176" t="str">
        <f t="shared" si="13"/>
        <v/>
      </c>
      <c r="F92" s="105"/>
      <c r="G92" s="104">
        <f>VLOOKUP(A92,Liste!$F$3:$T$1578,2,FALSE)</f>
        <v>0</v>
      </c>
      <c r="H92" s="104">
        <f>VLOOKUP(A92,Liste!$F$3:$T$1578,3,FALSE)</f>
        <v>0</v>
      </c>
      <c r="I92" s="104">
        <f>VLOOKUP(A92,Liste!$F$3:$T$1578,4,FALSE)</f>
        <v>0</v>
      </c>
      <c r="J92" s="104">
        <f>VLOOKUP(A92,Liste!$F$3:$T$1578,5,FALSE)</f>
        <v>0</v>
      </c>
      <c r="K92" s="104">
        <f>VLOOKUP(A92,Liste!$F$3:$T$1578,9,FALSE)</f>
        <v>0</v>
      </c>
      <c r="X92" s="246" t="str">
        <f t="shared" si="7"/>
        <v>0</v>
      </c>
      <c r="Y92" s="94">
        <f>IF(ISERROR(VLOOKUP(X92,FSGT3_Class!$AL$8:$AM$107,2,FALSE))=TRUE,VLOOKUP(X92,FSGT4_Class!$AL$8:$AM$107,2,FALSE),(VLOOKUP(X92,FSGT3_Class!$AL$8:$AM$107,2,FALSE)))</f>
        <v>0</v>
      </c>
    </row>
    <row r="93" spans="1:25" ht="15" x14ac:dyDescent="0.2">
      <c r="A93" s="168" t="str">
        <f t="shared" si="11"/>
        <v/>
      </c>
      <c r="B93" s="234"/>
      <c r="C93" s="174" t="str">
        <f t="shared" si="12"/>
        <v/>
      </c>
      <c r="D93" s="174"/>
      <c r="E93" s="176" t="str">
        <f t="shared" si="13"/>
        <v/>
      </c>
      <c r="F93" s="105"/>
      <c r="G93" s="104">
        <f>VLOOKUP(A93,Liste!$F$3:$T$1578,2,FALSE)</f>
        <v>0</v>
      </c>
      <c r="H93" s="104">
        <f>VLOOKUP(A93,Liste!$F$3:$T$1578,3,FALSE)</f>
        <v>0</v>
      </c>
      <c r="I93" s="104">
        <f>VLOOKUP(A93,Liste!$F$3:$T$1578,4,FALSE)</f>
        <v>0</v>
      </c>
      <c r="J93" s="104">
        <f>VLOOKUP(A93,Liste!$F$3:$T$1578,5,FALSE)</f>
        <v>0</v>
      </c>
      <c r="K93" s="104">
        <f>VLOOKUP(A93,Liste!$F$3:$T$1578,9,FALSE)</f>
        <v>0</v>
      </c>
      <c r="X93" s="246" t="str">
        <f t="shared" si="7"/>
        <v>0</v>
      </c>
      <c r="Y93" s="94">
        <f>IF(ISERROR(VLOOKUP(X93,FSGT3_Class!$AL$8:$AM$107,2,FALSE))=TRUE,VLOOKUP(X93,FSGT4_Class!$AL$8:$AM$107,2,FALSE),(VLOOKUP(X93,FSGT3_Class!$AL$8:$AM$107,2,FALSE)))</f>
        <v>0</v>
      </c>
    </row>
    <row r="94" spans="1:25" ht="15" x14ac:dyDescent="0.2">
      <c r="A94" s="168" t="str">
        <f t="shared" si="11"/>
        <v/>
      </c>
      <c r="B94" s="234"/>
      <c r="C94" s="174" t="str">
        <f t="shared" si="12"/>
        <v/>
      </c>
      <c r="D94" s="174"/>
      <c r="E94" s="176" t="str">
        <f t="shared" si="13"/>
        <v/>
      </c>
      <c r="F94" s="105"/>
      <c r="G94" s="104">
        <f>VLOOKUP(A94,Liste!$F$3:$T$1578,2,FALSE)</f>
        <v>0</v>
      </c>
      <c r="H94" s="104">
        <f>VLOOKUP(A94,Liste!$F$3:$T$1578,3,FALSE)</f>
        <v>0</v>
      </c>
      <c r="I94" s="104">
        <f>VLOOKUP(A94,Liste!$F$3:$T$1578,4,FALSE)</f>
        <v>0</v>
      </c>
      <c r="J94" s="104">
        <f>VLOOKUP(A94,Liste!$F$3:$T$1578,5,FALSE)</f>
        <v>0</v>
      </c>
      <c r="K94" s="104">
        <f>VLOOKUP(A94,Liste!$F$3:$T$1578,9,FALSE)</f>
        <v>0</v>
      </c>
      <c r="X94" s="246" t="str">
        <f t="shared" si="7"/>
        <v>0</v>
      </c>
      <c r="Y94" s="94">
        <f>IF(ISERROR(VLOOKUP(X94,FSGT3_Class!$AL$8:$AM$107,2,FALSE))=TRUE,VLOOKUP(X94,FSGT4_Class!$AL$8:$AM$107,2,FALSE),(VLOOKUP(X94,FSGT3_Class!$AL$8:$AM$107,2,FALSE)))</f>
        <v>0</v>
      </c>
    </row>
    <row r="95" spans="1:25" ht="15" x14ac:dyDescent="0.2">
      <c r="A95" s="168" t="str">
        <f t="shared" si="11"/>
        <v/>
      </c>
      <c r="B95" s="234"/>
      <c r="C95" s="174" t="str">
        <f t="shared" si="12"/>
        <v/>
      </c>
      <c r="D95" s="174"/>
      <c r="E95" s="176" t="str">
        <f t="shared" si="13"/>
        <v/>
      </c>
      <c r="F95" s="105"/>
      <c r="G95" s="104">
        <f>VLOOKUP(A95,Liste!$F$3:$T$1578,2,FALSE)</f>
        <v>0</v>
      </c>
      <c r="H95" s="104">
        <f>VLOOKUP(A95,Liste!$F$3:$T$1578,3,FALSE)</f>
        <v>0</v>
      </c>
      <c r="I95" s="104">
        <f>VLOOKUP(A95,Liste!$F$3:$T$1578,4,FALSE)</f>
        <v>0</v>
      </c>
      <c r="J95" s="104">
        <f>VLOOKUP(A95,Liste!$F$3:$T$1578,5,FALSE)</f>
        <v>0</v>
      </c>
      <c r="K95" s="104">
        <f>VLOOKUP(A95,Liste!$F$3:$T$1578,9,FALSE)</f>
        <v>0</v>
      </c>
      <c r="X95" s="246" t="str">
        <f t="shared" si="7"/>
        <v>0</v>
      </c>
      <c r="Y95" s="94">
        <f>IF(ISERROR(VLOOKUP(X95,FSGT3_Class!$AL$8:$AM$107,2,FALSE))=TRUE,VLOOKUP(X95,FSGT4_Class!$AL$8:$AM$107,2,FALSE),(VLOOKUP(X95,FSGT3_Class!$AL$8:$AM$107,2,FALSE)))</f>
        <v>0</v>
      </c>
    </row>
    <row r="96" spans="1:25" ht="15" x14ac:dyDescent="0.2">
      <c r="A96" s="168" t="str">
        <f t="shared" si="11"/>
        <v/>
      </c>
      <c r="B96" s="234"/>
      <c r="C96" s="174" t="str">
        <f t="shared" si="12"/>
        <v/>
      </c>
      <c r="D96" s="174"/>
      <c r="E96" s="176" t="str">
        <f t="shared" si="13"/>
        <v/>
      </c>
      <c r="F96" s="105"/>
      <c r="G96" s="104">
        <f>VLOOKUP(A96,Liste!$F$3:$T$1578,2,FALSE)</f>
        <v>0</v>
      </c>
      <c r="H96" s="104">
        <f>VLOOKUP(A96,Liste!$F$3:$T$1578,3,FALSE)</f>
        <v>0</v>
      </c>
      <c r="I96" s="104">
        <f>VLOOKUP(A96,Liste!$F$3:$T$1578,4,FALSE)</f>
        <v>0</v>
      </c>
      <c r="J96" s="104">
        <f>VLOOKUP(A96,Liste!$F$3:$T$1578,5,FALSE)</f>
        <v>0</v>
      </c>
      <c r="K96" s="104">
        <f>VLOOKUP(A96,Liste!$F$3:$T$1578,9,FALSE)</f>
        <v>0</v>
      </c>
      <c r="X96" s="246" t="str">
        <f t="shared" si="7"/>
        <v>0</v>
      </c>
      <c r="Y96" s="94">
        <f>IF(ISERROR(VLOOKUP(X96,FSGT3_Class!$AL$8:$AM$107,2,FALSE))=TRUE,VLOOKUP(X96,FSGT4_Class!$AL$8:$AM$107,2,FALSE),(VLOOKUP(X96,FSGT3_Class!$AL$8:$AM$107,2,FALSE)))</f>
        <v>0</v>
      </c>
    </row>
    <row r="97" spans="1:25" ht="15" x14ac:dyDescent="0.2">
      <c r="A97" s="168" t="str">
        <f t="shared" si="11"/>
        <v/>
      </c>
      <c r="B97" s="234"/>
      <c r="C97" s="174" t="str">
        <f t="shared" si="12"/>
        <v/>
      </c>
      <c r="D97" s="174"/>
      <c r="E97" s="176" t="str">
        <f t="shared" si="13"/>
        <v/>
      </c>
      <c r="F97" s="105"/>
      <c r="G97" s="104">
        <f>VLOOKUP(A97,Liste!$F$3:$T$1578,2,FALSE)</f>
        <v>0</v>
      </c>
      <c r="H97" s="104">
        <f>VLOOKUP(A97,Liste!$F$3:$T$1578,3,FALSE)</f>
        <v>0</v>
      </c>
      <c r="I97" s="104">
        <f>VLOOKUP(A97,Liste!$F$3:$T$1578,4,FALSE)</f>
        <v>0</v>
      </c>
      <c r="J97" s="104">
        <f>VLOOKUP(A97,Liste!$F$3:$T$1578,5,FALSE)</f>
        <v>0</v>
      </c>
      <c r="K97" s="104">
        <f>VLOOKUP(A97,Liste!$F$3:$T$1578,9,FALSE)</f>
        <v>0</v>
      </c>
      <c r="X97" s="246" t="str">
        <f t="shared" si="7"/>
        <v>0</v>
      </c>
      <c r="Y97" s="94">
        <f>IF(ISERROR(VLOOKUP(X97,FSGT3_Class!$AL$8:$AM$107,2,FALSE))=TRUE,VLOOKUP(X97,FSGT4_Class!$AL$8:$AM$107,2,FALSE),(VLOOKUP(X97,FSGT3_Class!$AL$8:$AM$107,2,FALSE)))</f>
        <v>0</v>
      </c>
    </row>
    <row r="98" spans="1:25" ht="15" x14ac:dyDescent="0.2">
      <c r="A98" s="168" t="str">
        <f t="shared" si="11"/>
        <v/>
      </c>
      <c r="B98" s="234"/>
      <c r="C98" s="174" t="str">
        <f t="shared" si="12"/>
        <v/>
      </c>
      <c r="D98" s="174"/>
      <c r="E98" s="176" t="str">
        <f t="shared" si="13"/>
        <v/>
      </c>
      <c r="F98" s="105"/>
      <c r="G98" s="104">
        <f>VLOOKUP(A98,Liste!$F$3:$T$1578,2,FALSE)</f>
        <v>0</v>
      </c>
      <c r="H98" s="104">
        <f>VLOOKUP(A98,Liste!$F$3:$T$1578,3,FALSE)</f>
        <v>0</v>
      </c>
      <c r="I98" s="104">
        <f>VLOOKUP(A98,Liste!$F$3:$T$1578,4,FALSE)</f>
        <v>0</v>
      </c>
      <c r="J98" s="104">
        <f>VLOOKUP(A98,Liste!$F$3:$T$1578,5,FALSE)</f>
        <v>0</v>
      </c>
      <c r="K98" s="104">
        <f>VLOOKUP(A98,Liste!$F$3:$T$1578,9,FALSE)</f>
        <v>0</v>
      </c>
      <c r="X98" s="246" t="str">
        <f t="shared" si="7"/>
        <v>0</v>
      </c>
      <c r="Y98" s="94">
        <f>IF(ISERROR(VLOOKUP(X98,FSGT3_Class!$AL$8:$AM$107,2,FALSE))=TRUE,VLOOKUP(X98,FSGT4_Class!$AL$8:$AM$107,2,FALSE),(VLOOKUP(X98,FSGT3_Class!$AL$8:$AM$107,2,FALSE)))</f>
        <v>0</v>
      </c>
    </row>
    <row r="99" spans="1:25" ht="15" x14ac:dyDescent="0.2">
      <c r="A99" s="168" t="str">
        <f t="shared" si="11"/>
        <v/>
      </c>
      <c r="B99" s="234"/>
      <c r="C99" s="174" t="str">
        <f t="shared" si="12"/>
        <v/>
      </c>
      <c r="D99" s="174"/>
      <c r="E99" s="176" t="str">
        <f t="shared" si="13"/>
        <v/>
      </c>
      <c r="F99" s="105"/>
      <c r="G99" s="104">
        <f>VLOOKUP(A99,Liste!$F$3:$T$1578,2,FALSE)</f>
        <v>0</v>
      </c>
      <c r="H99" s="104">
        <f>VLOOKUP(A99,Liste!$F$3:$T$1578,3,FALSE)</f>
        <v>0</v>
      </c>
      <c r="I99" s="104">
        <f>VLOOKUP(A99,Liste!$F$3:$T$1578,4,FALSE)</f>
        <v>0</v>
      </c>
      <c r="J99" s="104">
        <f>VLOOKUP(A99,Liste!$F$3:$T$1578,5,FALSE)</f>
        <v>0</v>
      </c>
      <c r="K99" s="104">
        <f>VLOOKUP(A99,Liste!$F$3:$T$1578,9,FALSE)</f>
        <v>0</v>
      </c>
      <c r="X99" s="246" t="str">
        <f t="shared" si="7"/>
        <v>0</v>
      </c>
      <c r="Y99" s="94">
        <f>IF(ISERROR(VLOOKUP(X99,FSGT3_Class!$AL$8:$AM$107,2,FALSE))=TRUE,VLOOKUP(X99,FSGT4_Class!$AL$8:$AM$107,2,FALSE),(VLOOKUP(X99,FSGT3_Class!$AL$8:$AM$107,2,FALSE)))</f>
        <v>0</v>
      </c>
    </row>
    <row r="100" spans="1:25" ht="15" x14ac:dyDescent="0.2">
      <c r="A100" s="168" t="str">
        <f t="shared" si="11"/>
        <v/>
      </c>
      <c r="B100" s="234"/>
      <c r="C100" s="174" t="str">
        <f t="shared" si="12"/>
        <v/>
      </c>
      <c r="D100" s="174"/>
      <c r="E100" s="176" t="str">
        <f t="shared" si="13"/>
        <v/>
      </c>
      <c r="F100" s="105"/>
      <c r="G100" s="104">
        <f>VLOOKUP(A100,Liste!$F$3:$T$1578,2,FALSE)</f>
        <v>0</v>
      </c>
      <c r="H100" s="104">
        <f>VLOOKUP(A100,Liste!$F$3:$T$1578,3,FALSE)</f>
        <v>0</v>
      </c>
      <c r="I100" s="104">
        <f>VLOOKUP(A100,Liste!$F$3:$T$1578,4,FALSE)</f>
        <v>0</v>
      </c>
      <c r="J100" s="104">
        <f>VLOOKUP(A100,Liste!$F$3:$T$1578,5,FALSE)</f>
        <v>0</v>
      </c>
      <c r="K100" s="104">
        <f>VLOOKUP(A100,Liste!$F$3:$T$1578,9,FALSE)</f>
        <v>0</v>
      </c>
      <c r="X100" s="246" t="str">
        <f t="shared" si="7"/>
        <v>0</v>
      </c>
      <c r="Y100" s="94">
        <f>IF(ISERROR(VLOOKUP(X100,FSGT3_Class!$AL$8:$AM$107,2,FALSE))=TRUE,VLOOKUP(X100,FSGT4_Class!$AL$8:$AM$107,2,FALSE),(VLOOKUP(X100,FSGT3_Class!$AL$8:$AM$107,2,FALSE)))</f>
        <v>0</v>
      </c>
    </row>
    <row r="101" spans="1:25" ht="14.25" x14ac:dyDescent="0.2">
      <c r="B101" s="234"/>
    </row>
    <row r="102" spans="1:25" ht="14.25" x14ac:dyDescent="0.2">
      <c r="B102" s="234"/>
    </row>
    <row r="103" spans="1:25" ht="14.25" hidden="1" x14ac:dyDescent="0.2">
      <c r="B103" s="234"/>
      <c r="F103" s="19">
        <v>0</v>
      </c>
    </row>
    <row r="104" spans="1:25" ht="14.25" x14ac:dyDescent="0.2">
      <c r="B104" s="234"/>
    </row>
    <row r="105" spans="1:25" ht="14.25" x14ac:dyDescent="0.2">
      <c r="B105" s="234"/>
    </row>
    <row r="106" spans="1:25" ht="14.25" x14ac:dyDescent="0.2">
      <c r="B106" s="234"/>
    </row>
    <row r="107" spans="1:25" ht="14.25" x14ac:dyDescent="0.2">
      <c r="B107" s="234"/>
    </row>
    <row r="108" spans="1:25" ht="14.25" x14ac:dyDescent="0.2">
      <c r="B108" s="234"/>
    </row>
    <row r="109" spans="1:25" ht="14.25" x14ac:dyDescent="0.2">
      <c r="B109" s="234"/>
    </row>
    <row r="110" spans="1:25" ht="14.25" x14ac:dyDescent="0.2">
      <c r="B110" s="234"/>
    </row>
    <row r="111" spans="1:25" ht="14.25" x14ac:dyDescent="0.2">
      <c r="B111" s="234"/>
    </row>
    <row r="112" spans="1:25" ht="14.25" x14ac:dyDescent="0.2">
      <c r="B112" s="234"/>
    </row>
    <row r="113" spans="2:2" ht="14.25" x14ac:dyDescent="0.2">
      <c r="B113" s="234"/>
    </row>
    <row r="114" spans="2:2" ht="14.25" x14ac:dyDescent="0.2">
      <c r="B114" s="234"/>
    </row>
    <row r="115" spans="2:2" ht="14.25" x14ac:dyDescent="0.2">
      <c r="B115" s="234"/>
    </row>
    <row r="116" spans="2:2" ht="14.25" x14ac:dyDescent="0.2">
      <c r="B116" s="234"/>
    </row>
    <row r="117" spans="2:2" ht="14.25" x14ac:dyDescent="0.2">
      <c r="B117" s="234"/>
    </row>
    <row r="118" spans="2:2" ht="14.25" x14ac:dyDescent="0.2">
      <c r="B118" s="234"/>
    </row>
    <row r="119" spans="2:2" ht="14.25" x14ac:dyDescent="0.2">
      <c r="B119" s="234"/>
    </row>
    <row r="120" spans="2:2" ht="14.25" x14ac:dyDescent="0.2">
      <c r="B120" s="234"/>
    </row>
    <row r="121" spans="2:2" ht="14.25" x14ac:dyDescent="0.2">
      <c r="B121" s="234"/>
    </row>
    <row r="122" spans="2:2" ht="14.25" x14ac:dyDescent="0.2">
      <c r="B122" s="234"/>
    </row>
    <row r="123" spans="2:2" ht="14.25" x14ac:dyDescent="0.2">
      <c r="B123" s="234"/>
    </row>
    <row r="124" spans="2:2" ht="14.25" x14ac:dyDescent="0.2">
      <c r="B124" s="234"/>
    </row>
    <row r="125" spans="2:2" ht="14.25" x14ac:dyDescent="0.2">
      <c r="B125" s="234"/>
    </row>
    <row r="126" spans="2:2" ht="14.25" x14ac:dyDescent="0.2">
      <c r="B126" s="234"/>
    </row>
    <row r="127" spans="2:2" ht="14.25" x14ac:dyDescent="0.2">
      <c r="B127" s="234"/>
    </row>
    <row r="128" spans="2:2" ht="14.25" x14ac:dyDescent="0.2">
      <c r="B128" s="234"/>
    </row>
    <row r="129" spans="2:2" ht="14.25" x14ac:dyDescent="0.2">
      <c r="B129" s="234"/>
    </row>
    <row r="130" spans="2:2" ht="14.25" x14ac:dyDescent="0.2">
      <c r="B130" s="234"/>
    </row>
    <row r="131" spans="2:2" ht="14.25" x14ac:dyDescent="0.2">
      <c r="B131" s="234"/>
    </row>
    <row r="132" spans="2:2" ht="14.25" x14ac:dyDescent="0.2">
      <c r="B132" s="234"/>
    </row>
    <row r="133" spans="2:2" ht="14.25" x14ac:dyDescent="0.2">
      <c r="B133" s="234"/>
    </row>
    <row r="134" spans="2:2" ht="14.25" x14ac:dyDescent="0.2">
      <c r="B134" s="234"/>
    </row>
    <row r="135" spans="2:2" ht="14.25" x14ac:dyDescent="0.2">
      <c r="B135" s="234"/>
    </row>
    <row r="136" spans="2:2" ht="14.25" x14ac:dyDescent="0.2">
      <c r="B136" s="234"/>
    </row>
    <row r="137" spans="2:2" ht="14.25" x14ac:dyDescent="0.2">
      <c r="B137" s="234"/>
    </row>
    <row r="138" spans="2:2" ht="14.25" x14ac:dyDescent="0.2">
      <c r="B138" s="234"/>
    </row>
    <row r="139" spans="2:2" ht="14.25" x14ac:dyDescent="0.2">
      <c r="B139" s="234"/>
    </row>
    <row r="140" spans="2:2" ht="14.25" x14ac:dyDescent="0.25">
      <c r="B140" s="235"/>
    </row>
    <row r="141" spans="2:2" ht="14.25" x14ac:dyDescent="0.25">
      <c r="B141" s="235"/>
    </row>
    <row r="142" spans="2:2" ht="14.25" x14ac:dyDescent="0.25">
      <c r="B142" s="235"/>
    </row>
    <row r="143" spans="2:2" ht="14.25" x14ac:dyDescent="0.25">
      <c r="B143" s="236"/>
    </row>
    <row r="144" spans="2:2" ht="14.25" x14ac:dyDescent="0.25">
      <c r="B144" s="235"/>
    </row>
    <row r="145" spans="2:2" ht="14.25" x14ac:dyDescent="0.25">
      <c r="B145" s="235"/>
    </row>
    <row r="146" spans="2:2" ht="14.25" x14ac:dyDescent="0.25">
      <c r="B146" s="235"/>
    </row>
    <row r="147" spans="2:2" ht="14.25" x14ac:dyDescent="0.25">
      <c r="B147" s="236"/>
    </row>
    <row r="148" spans="2:2" ht="14.25" x14ac:dyDescent="0.25">
      <c r="B148" s="235"/>
    </row>
    <row r="149" spans="2:2" ht="14.25" x14ac:dyDescent="0.25">
      <c r="B149" s="235"/>
    </row>
    <row r="150" spans="2:2" ht="14.25" x14ac:dyDescent="0.25">
      <c r="B150" s="235"/>
    </row>
    <row r="151" spans="2:2" ht="14.25" x14ac:dyDescent="0.25">
      <c r="B151" s="235"/>
    </row>
    <row r="152" spans="2:2" ht="14.25" x14ac:dyDescent="0.25">
      <c r="B152" s="235"/>
    </row>
    <row r="153" spans="2:2" ht="14.25" x14ac:dyDescent="0.25">
      <c r="B153" s="235"/>
    </row>
    <row r="154" spans="2:2" ht="14.25" x14ac:dyDescent="0.25">
      <c r="B154" s="235"/>
    </row>
    <row r="155" spans="2:2" ht="14.25" x14ac:dyDescent="0.25">
      <c r="B155" s="235"/>
    </row>
    <row r="156" spans="2:2" ht="14.25" x14ac:dyDescent="0.25">
      <c r="B156" s="235"/>
    </row>
    <row r="157" spans="2:2" ht="14.25" x14ac:dyDescent="0.25">
      <c r="B157" s="235"/>
    </row>
    <row r="158" spans="2:2" ht="14.25" x14ac:dyDescent="0.25">
      <c r="B158" s="235"/>
    </row>
    <row r="159" spans="2:2" ht="14.25" x14ac:dyDescent="0.25">
      <c r="B159" s="235"/>
    </row>
    <row r="160" spans="2:2" ht="14.25" x14ac:dyDescent="0.25">
      <c r="B160" s="236"/>
    </row>
    <row r="161" spans="2:2" ht="14.25" x14ac:dyDescent="0.25">
      <c r="B161" s="235"/>
    </row>
    <row r="162" spans="2:2" ht="14.25" x14ac:dyDescent="0.25">
      <c r="B162" s="235"/>
    </row>
    <row r="163" spans="2:2" ht="14.25" x14ac:dyDescent="0.25">
      <c r="B163" s="235"/>
    </row>
    <row r="164" spans="2:2" ht="14.25" x14ac:dyDescent="0.25">
      <c r="B164" s="235"/>
    </row>
    <row r="165" spans="2:2" ht="14.25" x14ac:dyDescent="0.25">
      <c r="B165" s="235"/>
    </row>
    <row r="166" spans="2:2" ht="14.25" x14ac:dyDescent="0.25">
      <c r="B166" s="235"/>
    </row>
    <row r="167" spans="2:2" ht="14.25" x14ac:dyDescent="0.25">
      <c r="B167" s="235"/>
    </row>
    <row r="168" spans="2:2" ht="14.25" x14ac:dyDescent="0.25">
      <c r="B168" s="235"/>
    </row>
    <row r="169" spans="2:2" ht="14.25" x14ac:dyDescent="0.25">
      <c r="B169" s="235"/>
    </row>
    <row r="170" spans="2:2" ht="14.25" x14ac:dyDescent="0.25">
      <c r="B170" s="235"/>
    </row>
    <row r="171" spans="2:2" ht="14.25" x14ac:dyDescent="0.25">
      <c r="B171" s="235"/>
    </row>
    <row r="172" spans="2:2" ht="14.25" x14ac:dyDescent="0.25">
      <c r="B172" s="235"/>
    </row>
    <row r="173" spans="2:2" ht="14.25" x14ac:dyDescent="0.25">
      <c r="B173" s="235"/>
    </row>
    <row r="174" spans="2:2" ht="14.25" x14ac:dyDescent="0.25">
      <c r="B174" s="235"/>
    </row>
    <row r="175" spans="2:2" ht="14.25" x14ac:dyDescent="0.25">
      <c r="B175" s="235"/>
    </row>
    <row r="176" spans="2:2" ht="14.25" x14ac:dyDescent="0.25">
      <c r="B176" s="235"/>
    </row>
    <row r="177" spans="2:2" ht="14.25" x14ac:dyDescent="0.25">
      <c r="B177" s="235"/>
    </row>
    <row r="178" spans="2:2" ht="14.25" x14ac:dyDescent="0.25">
      <c r="B178" s="235"/>
    </row>
    <row r="179" spans="2:2" ht="14.25" x14ac:dyDescent="0.25">
      <c r="B179" s="235"/>
    </row>
    <row r="180" spans="2:2" ht="14.25" x14ac:dyDescent="0.25">
      <c r="B180" s="235"/>
    </row>
    <row r="181" spans="2:2" ht="14.25" x14ac:dyDescent="0.25">
      <c r="B181" s="235"/>
    </row>
    <row r="182" spans="2:2" ht="14.25" x14ac:dyDescent="0.25">
      <c r="B182" s="235"/>
    </row>
    <row r="183" spans="2:2" ht="14.25" x14ac:dyDescent="0.25">
      <c r="B183" s="235"/>
    </row>
    <row r="184" spans="2:2" ht="14.25" x14ac:dyDescent="0.25">
      <c r="B184" s="235"/>
    </row>
    <row r="185" spans="2:2" ht="14.25" x14ac:dyDescent="0.25">
      <c r="B185" s="235"/>
    </row>
    <row r="186" spans="2:2" ht="14.25" x14ac:dyDescent="0.25">
      <c r="B186" s="235"/>
    </row>
    <row r="187" spans="2:2" ht="14.25" x14ac:dyDescent="0.25">
      <c r="B187" s="235"/>
    </row>
    <row r="188" spans="2:2" ht="14.25" x14ac:dyDescent="0.25">
      <c r="B188" s="235"/>
    </row>
    <row r="189" spans="2:2" ht="14.25" x14ac:dyDescent="0.25">
      <c r="B189" s="235"/>
    </row>
    <row r="190" spans="2:2" ht="14.25" x14ac:dyDescent="0.25">
      <c r="B190" s="235"/>
    </row>
    <row r="191" spans="2:2" ht="14.25" x14ac:dyDescent="0.25">
      <c r="B191" s="235"/>
    </row>
  </sheetData>
  <mergeCells count="10">
    <mergeCell ref="F1:K1"/>
    <mergeCell ref="J2:K4"/>
    <mergeCell ref="F3:H3"/>
    <mergeCell ref="B5:E5"/>
    <mergeCell ref="F5:F6"/>
    <mergeCell ref="G5:G6"/>
    <mergeCell ref="H5:H6"/>
    <mergeCell ref="I5:I6"/>
    <mergeCell ref="J5:J6"/>
    <mergeCell ref="K5:K6"/>
  </mergeCells>
  <conditionalFormatting sqref="W7:W18">
    <cfRule type="cellIs" dxfId="119" priority="26" operator="notEqual">
      <formula>"X"</formula>
    </cfRule>
  </conditionalFormatting>
  <conditionalFormatting sqref="Z7:AG18">
    <cfRule type="cellIs" dxfId="118" priority="24" operator="equal">
      <formula>0</formula>
    </cfRule>
    <cfRule type="cellIs" dxfId="117" priority="25" operator="greaterThan">
      <formula>0</formula>
    </cfRule>
  </conditionalFormatting>
  <conditionalFormatting sqref="W7:W18 Z7:AU18 K7:K100">
    <cfRule type="containsErrors" dxfId="116" priority="23">
      <formula>ISERROR(K7)</formula>
    </cfRule>
  </conditionalFormatting>
  <conditionalFormatting sqref="AR7:AR18">
    <cfRule type="containsText" dxfId="115" priority="22" operator="containsText" text="NON">
      <formula>NOT(ISERROR(SEARCH("NON",AR7)))</formula>
    </cfRule>
  </conditionalFormatting>
  <conditionalFormatting sqref="K7:K100">
    <cfRule type="cellIs" dxfId="114" priority="20" operator="equal">
      <formula>0</formula>
    </cfRule>
    <cfRule type="containsErrors" dxfId="113" priority="21">
      <formula>ISERROR(K7)</formula>
    </cfRule>
  </conditionalFormatting>
  <conditionalFormatting sqref="K7:K100">
    <cfRule type="containsText" dxfId="112" priority="12" operator="containsText" text="M">
      <formula>NOT(ISERROR(SEARCH("M",K7)))</formula>
    </cfRule>
    <cfRule type="containsText" dxfId="111" priority="13" operator="containsText" text="F">
      <formula>NOT(ISERROR(SEARCH("F",K7)))</formula>
    </cfRule>
  </conditionalFormatting>
  <conditionalFormatting sqref="G7:J100">
    <cfRule type="cellIs" dxfId="110" priority="11" operator="equal">
      <formula>0</formula>
    </cfRule>
  </conditionalFormatting>
  <conditionalFormatting sqref="K1:K4 K7:K1048576">
    <cfRule type="cellIs" dxfId="109" priority="9" operator="equal">
      <formula>4</formula>
    </cfRule>
  </conditionalFormatting>
  <conditionalFormatting sqref="F1:F4 Y1:Y1048576 F7:F1048576">
    <cfRule type="uniqueValues" dxfId="108" priority="2"/>
  </conditionalFormatting>
  <conditionalFormatting sqref="B1:D1048576">
    <cfRule type="duplicateValues" dxfId="107" priority="1"/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AM107"/>
  <sheetViews>
    <sheetView tabSelected="1" workbookViewId="0">
      <pane ySplit="7" topLeftCell="A8" activePane="bottomLeft" state="frozen"/>
      <selection activeCell="B9" sqref="B9"/>
      <selection pane="bottomLeft" activeCell="B9" sqref="B9"/>
    </sheetView>
  </sheetViews>
  <sheetFormatPr baseColWidth="10" defaultRowHeight="15" x14ac:dyDescent="0.25"/>
  <cols>
    <col min="1" max="1" width="5" style="182" customWidth="1"/>
    <col min="2" max="2" width="5" style="182" hidden="1" customWidth="1"/>
    <col min="3" max="3" width="9" style="182" customWidth="1"/>
    <col min="4" max="6" width="23.42578125" style="182" customWidth="1"/>
    <col min="7" max="8" width="9.5703125" style="182" customWidth="1"/>
    <col min="9" max="9" width="4.140625" style="197" customWidth="1"/>
    <col min="10" max="10" width="5.7109375" style="2" hidden="1" customWidth="1"/>
    <col min="11" max="11" width="8" style="2" customWidth="1"/>
    <col min="12" max="13" width="7.7109375" style="2" hidden="1" customWidth="1"/>
    <col min="14" max="14" width="7.5703125" style="2" customWidth="1"/>
    <col min="15" max="15" width="5.7109375" style="2" hidden="1" customWidth="1"/>
    <col min="16" max="16" width="8" style="2" customWidth="1"/>
    <col min="17" max="18" width="7.7109375" style="2" hidden="1" customWidth="1"/>
    <col min="19" max="19" width="7.5703125" style="2" customWidth="1"/>
    <col min="20" max="20" width="4" style="2" hidden="1" customWidth="1"/>
    <col min="21" max="21" width="5.7109375" style="2" hidden="1" customWidth="1"/>
    <col min="22" max="22" width="8" style="2" hidden="1" customWidth="1"/>
    <col min="23" max="23" width="6.42578125" style="2" hidden="1" customWidth="1"/>
    <col min="24" max="24" width="8.5703125" style="2" hidden="1" customWidth="1"/>
    <col min="25" max="25" width="7.5703125" style="2" hidden="1" customWidth="1"/>
    <col min="26" max="27" width="7.7109375" style="182" hidden="1" customWidth="1"/>
    <col min="28" max="28" width="12.140625" style="182" customWidth="1"/>
    <col min="29" max="29" width="7.7109375" style="182" customWidth="1"/>
    <col min="30" max="37" width="11.42578125" style="182"/>
    <col min="38" max="38" width="18.42578125" style="182" hidden="1" customWidth="1"/>
    <col min="39" max="39" width="0" style="182" hidden="1" customWidth="1"/>
    <col min="40" max="16384" width="11.42578125" style="182"/>
  </cols>
  <sheetData>
    <row r="2" spans="1:39" s="101" customFormat="1" ht="26.25" thickBot="1" x14ac:dyDescent="0.3">
      <c r="A2" s="302" t="str">
        <f>Entete!B2</f>
        <v>CYCLO SAN MARTINOIS</v>
      </c>
      <c r="B2" s="302"/>
      <c r="C2" s="302"/>
      <c r="D2" s="302"/>
      <c r="E2" s="302"/>
      <c r="F2" s="302"/>
      <c r="G2" s="302"/>
      <c r="H2" s="302"/>
      <c r="I2" s="193"/>
      <c r="J2" s="216"/>
      <c r="K2" s="216"/>
      <c r="L2" s="216"/>
      <c r="M2" s="205">
        <f>MIN(M8:M57)</f>
        <v>44</v>
      </c>
      <c r="N2" s="216"/>
      <c r="O2" s="216"/>
      <c r="P2" s="216"/>
      <c r="Q2" s="216"/>
      <c r="R2" s="205">
        <f>MIN(R8:R57)</f>
        <v>0</v>
      </c>
      <c r="S2" s="216"/>
      <c r="T2" s="216"/>
      <c r="U2" s="209"/>
      <c r="V2" s="209"/>
      <c r="W2" s="209"/>
      <c r="X2" s="205">
        <f>MIN(X8:X57)</f>
        <v>44</v>
      </c>
      <c r="Y2" s="216"/>
      <c r="Z2" s="216"/>
      <c r="AA2" s="216"/>
      <c r="AB2" s="146"/>
      <c r="AC2" s="146"/>
      <c r="AL2" s="146"/>
    </row>
    <row r="3" spans="1:39" s="101" customFormat="1" ht="9.75" customHeight="1" thickTop="1" x14ac:dyDescent="0.25">
      <c r="A3" s="189"/>
      <c r="B3" s="189"/>
      <c r="C3" s="189"/>
      <c r="D3" s="189"/>
      <c r="E3" s="189"/>
      <c r="F3" s="189"/>
      <c r="G3" s="294" t="s">
        <v>533</v>
      </c>
      <c r="H3" s="295"/>
      <c r="I3" s="226"/>
      <c r="J3" s="303" t="s">
        <v>1066</v>
      </c>
      <c r="K3" s="304"/>
      <c r="L3" s="304"/>
      <c r="M3" s="304"/>
      <c r="N3" s="305"/>
      <c r="O3" s="303" t="s">
        <v>1067</v>
      </c>
      <c r="P3" s="304"/>
      <c r="Q3" s="304"/>
      <c r="R3" s="304"/>
      <c r="S3" s="305"/>
      <c r="T3" s="229"/>
      <c r="U3" s="294" t="s">
        <v>1068</v>
      </c>
      <c r="V3" s="312"/>
      <c r="W3" s="312"/>
      <c r="X3" s="312"/>
      <c r="Y3" s="295"/>
      <c r="Z3" s="147"/>
      <c r="AA3" s="147"/>
      <c r="AB3" s="147"/>
      <c r="AC3" s="147"/>
      <c r="AL3" s="147"/>
    </row>
    <row r="4" spans="1:39" s="101" customFormat="1" ht="18.75" customHeight="1" x14ac:dyDescent="0.25">
      <c r="A4" s="323" t="str">
        <f>Entete!B4</f>
        <v>PRIX DE TOUTENANT - CLASSEMENT GENERAL</v>
      </c>
      <c r="B4" s="323"/>
      <c r="C4" s="323"/>
      <c r="D4" s="323"/>
      <c r="E4" s="323"/>
      <c r="F4" s="154" t="str">
        <f>Entete!B6</f>
        <v>22 JUIN 2014</v>
      </c>
      <c r="G4" s="296"/>
      <c r="H4" s="297"/>
      <c r="I4" s="227"/>
      <c r="J4" s="306"/>
      <c r="K4" s="307"/>
      <c r="L4" s="307"/>
      <c r="M4" s="307"/>
      <c r="N4" s="308"/>
      <c r="O4" s="306"/>
      <c r="P4" s="307"/>
      <c r="Q4" s="307"/>
      <c r="R4" s="307"/>
      <c r="S4" s="308"/>
      <c r="T4" s="223"/>
      <c r="U4" s="296"/>
      <c r="V4" s="313"/>
      <c r="W4" s="313"/>
      <c r="X4" s="313"/>
      <c r="Y4" s="297"/>
      <c r="Z4" s="148"/>
      <c r="AB4" s="103"/>
      <c r="AC4" s="103"/>
      <c r="AL4" s="103"/>
    </row>
    <row r="5" spans="1:39" s="101" customFormat="1" ht="15.75" customHeight="1" thickBot="1" x14ac:dyDescent="0.3">
      <c r="G5" s="296"/>
      <c r="H5" s="297"/>
      <c r="I5" s="228"/>
      <c r="J5" s="309"/>
      <c r="K5" s="310"/>
      <c r="L5" s="310"/>
      <c r="M5" s="310"/>
      <c r="N5" s="311"/>
      <c r="O5" s="309"/>
      <c r="P5" s="310"/>
      <c r="Q5" s="310"/>
      <c r="R5" s="310"/>
      <c r="S5" s="311"/>
      <c r="T5" s="223"/>
      <c r="U5" s="314"/>
      <c r="V5" s="315"/>
      <c r="W5" s="315"/>
      <c r="X5" s="315"/>
      <c r="Y5" s="316"/>
    </row>
    <row r="6" spans="1:39" s="207" customFormat="1" ht="13.5" thickTop="1" x14ac:dyDescent="0.25">
      <c r="A6" s="298" t="s">
        <v>513</v>
      </c>
      <c r="B6" s="210"/>
      <c r="C6" s="300" t="s">
        <v>507</v>
      </c>
      <c r="D6" s="286" t="s">
        <v>295</v>
      </c>
      <c r="E6" s="288" t="s">
        <v>8</v>
      </c>
      <c r="F6" s="290" t="s">
        <v>0</v>
      </c>
      <c r="G6" s="281" t="s">
        <v>9</v>
      </c>
      <c r="H6" s="327">
        <v>4</v>
      </c>
      <c r="I6" s="142"/>
      <c r="J6" s="317" t="s">
        <v>1065</v>
      </c>
      <c r="K6" s="318"/>
      <c r="L6" s="318"/>
      <c r="M6" s="212"/>
      <c r="N6" s="321" t="s">
        <v>544</v>
      </c>
      <c r="O6" s="317" t="s">
        <v>550</v>
      </c>
      <c r="P6" s="318"/>
      <c r="Q6" s="318"/>
      <c r="R6" s="212"/>
      <c r="S6" s="321" t="s">
        <v>544</v>
      </c>
      <c r="T6" s="215"/>
      <c r="U6" s="317" t="s">
        <v>1069</v>
      </c>
      <c r="V6" s="318"/>
      <c r="W6" s="318"/>
      <c r="X6" s="212"/>
      <c r="Y6" s="321" t="s">
        <v>544</v>
      </c>
      <c r="Z6" s="86"/>
      <c r="AA6" s="86"/>
      <c r="AB6" s="86"/>
      <c r="AC6" s="86"/>
      <c r="AL6" s="86"/>
      <c r="AM6" s="243"/>
    </row>
    <row r="7" spans="1:39" s="207" customFormat="1" ht="13.5" thickBot="1" x14ac:dyDescent="0.3">
      <c r="A7" s="326"/>
      <c r="B7" s="211"/>
      <c r="C7" s="301"/>
      <c r="D7" s="287"/>
      <c r="E7" s="289"/>
      <c r="F7" s="291"/>
      <c r="G7" s="282"/>
      <c r="H7" s="328"/>
      <c r="I7" s="142"/>
      <c r="J7" s="319"/>
      <c r="K7" s="320"/>
      <c r="L7" s="320"/>
      <c r="M7" s="213"/>
      <c r="N7" s="322"/>
      <c r="O7" s="319"/>
      <c r="P7" s="320"/>
      <c r="Q7" s="320"/>
      <c r="R7" s="213"/>
      <c r="S7" s="322"/>
      <c r="T7" s="215"/>
      <c r="U7" s="319"/>
      <c r="V7" s="320"/>
      <c r="W7" s="320"/>
      <c r="X7" s="213"/>
      <c r="Y7" s="322"/>
      <c r="Z7" s="85"/>
      <c r="AA7" s="85"/>
      <c r="AB7" s="85"/>
      <c r="AC7" s="85"/>
      <c r="AL7" s="85"/>
      <c r="AM7" s="243"/>
    </row>
    <row r="8" spans="1:39" ht="15.75" thickTop="1" x14ac:dyDescent="0.25">
      <c r="A8" s="106">
        <v>1</v>
      </c>
      <c r="B8" s="157">
        <f>IF(A8="A",0,IF(A8="NC",0,1))</f>
        <v>1</v>
      </c>
      <c r="C8" s="105">
        <v>316</v>
      </c>
      <c r="D8" s="106" t="str">
        <f>IF(ISERROR(VLOOKUP(C8,FSGT4_Inscr!$F$7:$L$103,2,FALSE))=TRUE,VLOOKUP(C8,FSGT5_Inscr!$F$7:$L$107,2,FALSE),(VLOOKUP(C8,FSGT4_Inscr!$F$7:$L$103,2,FALSE)))</f>
        <v>PILLOT</v>
      </c>
      <c r="E8" s="106" t="str">
        <f>IF(ISERROR(VLOOKUP(C8,FSGT4_Inscr!$F$7:$L$103,3,FALSE))=TRUE,VLOOKUP(C8,FSGT5_Inscr!$F$7:$L$107,3,FALSE),(VLOOKUP(C8,FSGT4_Inscr!$F$7:$L$103,3,FALSE)))</f>
        <v>Frédéric</v>
      </c>
      <c r="F8" s="106" t="str">
        <f>IF(ISERROR(VLOOKUP(C8,FSGT4_Inscr!$F$7:$L$103,4,FALSE))=TRUE,VLOOKUP(C8,FSGT5_Inscr!$F$7:$L$107,4,FALSE),(VLOOKUP(C8,FSGT4_Inscr!$F$7:$L$103,4,FALSE)))</f>
        <v>VS Chalon</v>
      </c>
      <c r="G8" s="106">
        <f>IF(ISERROR(VLOOKUP(C8,FSGT4_Inscr!$F$7:$L$103,5,FALSE))=TRUE,VLOOKUP(C8,FSGT5_Inscr!$F$7:$L$107,5,FALSE),(VLOOKUP(C8,FSGT4_Inscr!$F$7:$L$103,5,FALSE)))</f>
        <v>71</v>
      </c>
      <c r="H8" s="106">
        <f>IF(ISERROR(VLOOKUP(C8,FSGT4_Inscr!$F$7:$L$103,6,FALSE))=TRUE,VLOOKUP(C8,FSGT5_Inscr!$F$7:$L$107,6,FALSE),(VLOOKUP(C8,FSGT4_Inscr!$F$7:$L$103,6,FALSE)))</f>
        <v>4</v>
      </c>
      <c r="I8" s="196"/>
      <c r="J8" s="159">
        <f>IF(H8=4,1,0)*B8</f>
        <v>1</v>
      </c>
      <c r="K8" s="109">
        <f>SUM($J$8:J8)*J8</f>
        <v>1</v>
      </c>
      <c r="L8" s="160">
        <f>(100-(K8*4)+4)*J8</f>
        <v>100</v>
      </c>
      <c r="M8" s="201">
        <f>IF(L8&gt;0,L8,"")</f>
        <v>100</v>
      </c>
      <c r="N8" s="217">
        <f>IF(AND(H8=4),IF(A8="NC",$M$2,M8))</f>
        <v>100</v>
      </c>
      <c r="O8" s="159">
        <f>IF(H8=5,1,0)*B8</f>
        <v>0</v>
      </c>
      <c r="P8" s="109">
        <f>SUM($O$8:O8)*O8</f>
        <v>0</v>
      </c>
      <c r="Q8" s="160">
        <f>(100-(P8*4)+4)*O8</f>
        <v>0</v>
      </c>
      <c r="R8" s="201" t="str">
        <f>IF(Q8&gt;0,Q8,"")</f>
        <v/>
      </c>
      <c r="S8" s="217" t="b">
        <f>IF(AND(H8=5),IF(A8="NC",$R$2,R8))</f>
        <v>0</v>
      </c>
      <c r="T8" s="110"/>
      <c r="U8" s="159">
        <f>IF(OR((H8=4),(H8=5)),1,0)*B8</f>
        <v>1</v>
      </c>
      <c r="V8" s="109">
        <f>SUM($U$8:U8)*U8</f>
        <v>1</v>
      </c>
      <c r="W8" s="160">
        <f>(100-(V8*4)+4)*U8</f>
        <v>100</v>
      </c>
      <c r="X8" s="201">
        <f>IF(W8&gt;0,W8,"")</f>
        <v>100</v>
      </c>
      <c r="Y8" s="217">
        <f>IF(A8="NC",$X$2,X8)</f>
        <v>100</v>
      </c>
      <c r="AL8" s="182" t="str">
        <f t="shared" ref="AL8:AL32" si="0">CONCATENATE(C8,D8)</f>
        <v>316PILLOT</v>
      </c>
      <c r="AM8" s="182">
        <f t="shared" ref="AM8:AM32" si="1">C8</f>
        <v>316</v>
      </c>
    </row>
    <row r="9" spans="1:39" x14ac:dyDescent="0.25">
      <c r="A9" s="106">
        <v>2</v>
      </c>
      <c r="B9" s="157">
        <f t="shared" ref="B9:B57" si="2">IF(A9="A",0,IF(A9="NC",0,1))</f>
        <v>1</v>
      </c>
      <c r="C9" s="105">
        <v>307</v>
      </c>
      <c r="D9" s="106" t="str">
        <f>IF(ISERROR(VLOOKUP(C9,FSGT4_Inscr!$F$7:$L$103,2,FALSE))=TRUE,VLOOKUP(C9,FSGT5_Inscr!$F$7:$L$107,2,FALSE),(VLOOKUP(C9,FSGT4_Inscr!$F$7:$L$103,2,FALSE)))</f>
        <v>MASA</v>
      </c>
      <c r="E9" s="106" t="str">
        <f>IF(ISERROR(VLOOKUP(C9,FSGT4_Inscr!$F$7:$L$103,3,FALSE))=TRUE,VLOOKUP(C9,FSGT5_Inscr!$F$7:$L$107,3,FALSE),(VLOOKUP(C9,FSGT4_Inscr!$F$7:$L$103,3,FALSE)))</f>
        <v>Sylvain</v>
      </c>
      <c r="F9" s="106" t="str">
        <f>IF(ISERROR(VLOOKUP(C9,FSGT4_Inscr!$F$7:$L$103,4,FALSE))=TRUE,VLOOKUP(C9,FSGT5_Inscr!$F$7:$L$107,4,FALSE),(VLOOKUP(C9,FSGT4_Inscr!$F$7:$L$103,4,FALSE)))</f>
        <v>Louhans</v>
      </c>
      <c r="G9" s="106">
        <f>IF(ISERROR(VLOOKUP(C9,FSGT4_Inscr!$F$7:$L$103,5,FALSE))=TRUE,VLOOKUP(C9,FSGT5_Inscr!$F$7:$L$107,5,FALSE),(VLOOKUP(C9,FSGT4_Inscr!$F$7:$L$103,5,FALSE)))</f>
        <v>71</v>
      </c>
      <c r="H9" s="106">
        <f>IF(ISERROR(VLOOKUP(C9,FSGT4_Inscr!$F$7:$L$103,6,FALSE))=TRUE,VLOOKUP(C9,FSGT5_Inscr!$F$7:$L$107,6,FALSE),(VLOOKUP(C9,FSGT4_Inscr!$F$7:$L$103,6,FALSE)))</f>
        <v>4</v>
      </c>
      <c r="I9" s="196"/>
      <c r="J9" s="159">
        <f t="shared" ref="J9:J14" si="3">IF(H9=4,1,0)*B9</f>
        <v>1</v>
      </c>
      <c r="K9" s="109">
        <f>SUM($J$8:J9)*J9</f>
        <v>2</v>
      </c>
      <c r="L9" s="160">
        <f t="shared" ref="L9:L14" si="4">(100-(K9*4)+4)*J9</f>
        <v>96</v>
      </c>
      <c r="M9" s="201">
        <f t="shared" ref="M9:M57" si="5">IF(L9&gt;0,L9,"")</f>
        <v>96</v>
      </c>
      <c r="N9" s="217">
        <f t="shared" ref="N9:N14" si="6">IF(AND(H9=4),IF(A9="NC",$M$2,M9))</f>
        <v>96</v>
      </c>
      <c r="O9" s="159">
        <f t="shared" ref="O9:O57" si="7">IF(H9=5,1,0)*B9</f>
        <v>0</v>
      </c>
      <c r="P9" s="109">
        <f>SUM($O$8:O9)*O9</f>
        <v>0</v>
      </c>
      <c r="Q9" s="160">
        <f t="shared" ref="Q9:Q14" si="8">(100-(P9*4)+4)*O9</f>
        <v>0</v>
      </c>
      <c r="R9" s="201" t="str">
        <f t="shared" ref="R9:R57" si="9">IF(Q9&gt;0,Q9,"")</f>
        <v/>
      </c>
      <c r="S9" s="217" t="b">
        <f t="shared" ref="S9:S14" si="10">IF(AND(H9=5),IF(A9="NC",$R$2,R9))</f>
        <v>0</v>
      </c>
      <c r="T9" s="110"/>
      <c r="U9" s="159">
        <f t="shared" ref="U9:U57" si="11">IF(OR((H9=4),(H9=5)),1,0)*B9</f>
        <v>1</v>
      </c>
      <c r="V9" s="109">
        <f>SUM($U$8:U9)*U9</f>
        <v>2</v>
      </c>
      <c r="W9" s="160">
        <f t="shared" ref="W9:W57" si="12">(100-(V9*4)+4)*U9</f>
        <v>96</v>
      </c>
      <c r="X9" s="201">
        <f t="shared" ref="X9:X57" si="13">IF(W9&gt;0,W9,"")</f>
        <v>96</v>
      </c>
      <c r="Y9" s="217">
        <f t="shared" ref="Y9:Y57" si="14">IF(A9="NC",$X$2,X9)</f>
        <v>96</v>
      </c>
      <c r="AL9" s="182" t="str">
        <f t="shared" si="0"/>
        <v>307MASA</v>
      </c>
      <c r="AM9" s="182">
        <f t="shared" si="1"/>
        <v>307</v>
      </c>
    </row>
    <row r="10" spans="1:39" x14ac:dyDescent="0.25">
      <c r="A10" s="106">
        <v>3</v>
      </c>
      <c r="B10" s="157">
        <f t="shared" si="2"/>
        <v>1</v>
      </c>
      <c r="C10" s="105">
        <v>311</v>
      </c>
      <c r="D10" s="106" t="str">
        <f>IF(ISERROR(VLOOKUP(C10,FSGT4_Inscr!$F$7:$L$103,2,FALSE))=TRUE,VLOOKUP(C10,FSGT5_Inscr!$F$7:$L$107,2,FALSE),(VLOOKUP(C10,FSGT4_Inscr!$F$7:$L$103,2,FALSE)))</f>
        <v>DEMORTIERE</v>
      </c>
      <c r="E10" s="106" t="str">
        <f>IF(ISERROR(VLOOKUP(C10,FSGT4_Inscr!$F$7:$L$103,3,FALSE))=TRUE,VLOOKUP(C10,FSGT5_Inscr!$F$7:$L$107,3,FALSE),(VLOOKUP(C10,FSGT4_Inscr!$F$7:$L$103,3,FALSE)))</f>
        <v>Frédéric</v>
      </c>
      <c r="F10" s="106" t="str">
        <f>IF(ISERROR(VLOOKUP(C10,FSGT4_Inscr!$F$7:$L$103,4,FALSE))=TRUE,VLOOKUP(C10,FSGT5_Inscr!$F$7:$L$107,4,FALSE),(VLOOKUP(C10,FSGT4_Inscr!$F$7:$L$103,4,FALSE)))</f>
        <v>Buxy</v>
      </c>
      <c r="G10" s="106">
        <f>IF(ISERROR(VLOOKUP(C10,FSGT4_Inscr!$F$7:$L$103,5,FALSE))=TRUE,VLOOKUP(C10,FSGT5_Inscr!$F$7:$L$107,5,FALSE),(VLOOKUP(C10,FSGT4_Inscr!$F$7:$L$103,5,FALSE)))</f>
        <v>71</v>
      </c>
      <c r="H10" s="106">
        <f>IF(ISERROR(VLOOKUP(C10,FSGT4_Inscr!$F$7:$L$103,6,FALSE))=TRUE,VLOOKUP(C10,FSGT5_Inscr!$F$7:$L$107,6,FALSE),(VLOOKUP(C10,FSGT4_Inscr!$F$7:$L$103,6,FALSE)))</f>
        <v>4</v>
      </c>
      <c r="I10" s="196"/>
      <c r="J10" s="159">
        <f t="shared" si="3"/>
        <v>1</v>
      </c>
      <c r="K10" s="109">
        <f>SUM($J$8:J10)*J10</f>
        <v>3</v>
      </c>
      <c r="L10" s="160">
        <f t="shared" si="4"/>
        <v>92</v>
      </c>
      <c r="M10" s="201">
        <f t="shared" si="5"/>
        <v>92</v>
      </c>
      <c r="N10" s="217">
        <f t="shared" si="6"/>
        <v>92</v>
      </c>
      <c r="O10" s="159">
        <f t="shared" si="7"/>
        <v>0</v>
      </c>
      <c r="P10" s="109">
        <f>SUM($O$8:O10)*O10</f>
        <v>0</v>
      </c>
      <c r="Q10" s="160">
        <f t="shared" si="8"/>
        <v>0</v>
      </c>
      <c r="R10" s="201" t="str">
        <f t="shared" si="9"/>
        <v/>
      </c>
      <c r="S10" s="217" t="b">
        <f t="shared" si="10"/>
        <v>0</v>
      </c>
      <c r="T10" s="110"/>
      <c r="U10" s="159">
        <f t="shared" si="11"/>
        <v>1</v>
      </c>
      <c r="V10" s="109">
        <f>SUM($U$8:U10)*U10</f>
        <v>3</v>
      </c>
      <c r="W10" s="160">
        <f t="shared" si="12"/>
        <v>92</v>
      </c>
      <c r="X10" s="201">
        <f t="shared" si="13"/>
        <v>92</v>
      </c>
      <c r="Y10" s="217">
        <f t="shared" si="14"/>
        <v>92</v>
      </c>
      <c r="AL10" s="182" t="str">
        <f t="shared" si="0"/>
        <v>311DEMORTIERE</v>
      </c>
      <c r="AM10" s="182">
        <f t="shared" si="1"/>
        <v>311</v>
      </c>
    </row>
    <row r="11" spans="1:39" x14ac:dyDescent="0.25">
      <c r="A11" s="106">
        <v>4</v>
      </c>
      <c r="B11" s="157">
        <f t="shared" si="2"/>
        <v>1</v>
      </c>
      <c r="C11" s="105">
        <v>310</v>
      </c>
      <c r="D11" s="106" t="str">
        <f>IF(ISERROR(VLOOKUP(C11,FSGT4_Inscr!$F$7:$L$103,2,FALSE))=TRUE,VLOOKUP(C11,FSGT5_Inscr!$F$7:$L$107,2,FALSE),(VLOOKUP(C11,FSGT4_Inscr!$F$7:$L$103,2,FALSE)))</f>
        <v xml:space="preserve">LEGER </v>
      </c>
      <c r="E11" s="106" t="str">
        <f>IF(ISERROR(VLOOKUP(C11,FSGT4_Inscr!$F$7:$L$103,3,FALSE))=TRUE,VLOOKUP(C11,FSGT5_Inscr!$F$7:$L$107,3,FALSE),(VLOOKUP(C11,FSGT4_Inscr!$F$7:$L$103,3,FALSE)))</f>
        <v>Clément (cadet)</v>
      </c>
      <c r="F11" s="106" t="str">
        <f>IF(ISERROR(VLOOKUP(C11,FSGT4_Inscr!$F$7:$L$103,4,FALSE))=TRUE,VLOOKUP(C11,FSGT5_Inscr!$F$7:$L$107,4,FALSE),(VLOOKUP(C11,FSGT4_Inscr!$F$7:$L$103,4,FALSE)))</f>
        <v>St-Martin en Br.</v>
      </c>
      <c r="G11" s="106">
        <f>IF(ISERROR(VLOOKUP(C11,FSGT4_Inscr!$F$7:$L$103,5,FALSE))=TRUE,VLOOKUP(C11,FSGT5_Inscr!$F$7:$L$107,5,FALSE),(VLOOKUP(C11,FSGT4_Inscr!$F$7:$L$103,5,FALSE)))</f>
        <v>71</v>
      </c>
      <c r="H11" s="106">
        <f>IF(ISERROR(VLOOKUP(C11,FSGT4_Inscr!$F$7:$L$103,6,FALSE))=TRUE,VLOOKUP(C11,FSGT5_Inscr!$F$7:$L$107,6,FALSE),(VLOOKUP(C11,FSGT4_Inscr!$F$7:$L$103,6,FALSE)))</f>
        <v>4</v>
      </c>
      <c r="I11" s="196"/>
      <c r="J11" s="159">
        <f t="shared" si="3"/>
        <v>1</v>
      </c>
      <c r="K11" s="109">
        <f>SUM($J$8:J11)*J11</f>
        <v>4</v>
      </c>
      <c r="L11" s="160">
        <f t="shared" si="4"/>
        <v>88</v>
      </c>
      <c r="M11" s="201">
        <f t="shared" si="5"/>
        <v>88</v>
      </c>
      <c r="N11" s="217">
        <f t="shared" si="6"/>
        <v>88</v>
      </c>
      <c r="O11" s="159">
        <f t="shared" si="7"/>
        <v>0</v>
      </c>
      <c r="P11" s="109">
        <f>SUM($O$8:O11)*O11</f>
        <v>0</v>
      </c>
      <c r="Q11" s="160">
        <f t="shared" si="8"/>
        <v>0</v>
      </c>
      <c r="R11" s="201" t="str">
        <f t="shared" si="9"/>
        <v/>
      </c>
      <c r="S11" s="217" t="b">
        <f t="shared" si="10"/>
        <v>0</v>
      </c>
      <c r="T11" s="110"/>
      <c r="U11" s="159">
        <f t="shared" si="11"/>
        <v>1</v>
      </c>
      <c r="V11" s="109">
        <f>SUM($U$8:U11)*U11</f>
        <v>4</v>
      </c>
      <c r="W11" s="160">
        <f t="shared" si="12"/>
        <v>88</v>
      </c>
      <c r="X11" s="201">
        <f t="shared" si="13"/>
        <v>88</v>
      </c>
      <c r="Y11" s="217">
        <f t="shared" si="14"/>
        <v>88</v>
      </c>
      <c r="AL11" s="182" t="str">
        <f t="shared" si="0"/>
        <v xml:space="preserve">310LEGER </v>
      </c>
      <c r="AM11" s="182">
        <f t="shared" si="1"/>
        <v>310</v>
      </c>
    </row>
    <row r="12" spans="1:39" x14ac:dyDescent="0.25">
      <c r="A12" s="106">
        <v>5</v>
      </c>
      <c r="B12" s="157">
        <f t="shared" si="2"/>
        <v>1</v>
      </c>
      <c r="C12" s="105">
        <v>322</v>
      </c>
      <c r="D12" s="106" t="str">
        <f>IF(ISERROR(VLOOKUP(C12,FSGT4_Inscr!$F$7:$L$103,2,FALSE))=TRUE,VLOOKUP(C12,FSGT5_Inscr!$F$7:$L$107,2,FALSE),(VLOOKUP(C12,FSGT4_Inscr!$F$7:$L$103,2,FALSE)))</f>
        <v xml:space="preserve">AUCLERC </v>
      </c>
      <c r="E12" s="106" t="str">
        <f>IF(ISERROR(VLOOKUP(C12,FSGT4_Inscr!$F$7:$L$103,3,FALSE))=TRUE,VLOOKUP(C12,FSGT5_Inscr!$F$7:$L$107,3,FALSE),(VLOOKUP(C12,FSGT4_Inscr!$F$7:$L$103,3,FALSE)))</f>
        <v>Lucas (cadet)</v>
      </c>
      <c r="F12" s="106" t="str">
        <f>IF(ISERROR(VLOOKUP(C12,FSGT4_Inscr!$F$7:$L$103,4,FALSE))=TRUE,VLOOKUP(C12,FSGT5_Inscr!$F$7:$L$107,4,FALSE),(VLOOKUP(C12,FSGT4_Inscr!$F$7:$L$103,4,FALSE)))</f>
        <v>St-Martin en Br.</v>
      </c>
      <c r="G12" s="106">
        <f>IF(ISERROR(VLOOKUP(C12,FSGT4_Inscr!$F$7:$L$103,5,FALSE))=TRUE,VLOOKUP(C12,FSGT5_Inscr!$F$7:$L$107,5,FALSE),(VLOOKUP(C12,FSGT4_Inscr!$F$7:$L$103,5,FALSE)))</f>
        <v>71</v>
      </c>
      <c r="H12" s="106">
        <f>IF(ISERROR(VLOOKUP(C12,FSGT4_Inscr!$F$7:$L$103,6,FALSE))=TRUE,VLOOKUP(C12,FSGT5_Inscr!$F$7:$L$107,6,FALSE),(VLOOKUP(C12,FSGT4_Inscr!$F$7:$L$103,6,FALSE)))</f>
        <v>4</v>
      </c>
      <c r="I12" s="196"/>
      <c r="J12" s="159">
        <f t="shared" si="3"/>
        <v>1</v>
      </c>
      <c r="K12" s="109">
        <f>SUM($J$8:J12)*J12</f>
        <v>5</v>
      </c>
      <c r="L12" s="160">
        <f t="shared" si="4"/>
        <v>84</v>
      </c>
      <c r="M12" s="201">
        <f t="shared" si="5"/>
        <v>84</v>
      </c>
      <c r="N12" s="217">
        <f t="shared" si="6"/>
        <v>84</v>
      </c>
      <c r="O12" s="159">
        <f t="shared" si="7"/>
        <v>0</v>
      </c>
      <c r="P12" s="109">
        <f>SUM($O$8:O12)*O12</f>
        <v>0</v>
      </c>
      <c r="Q12" s="160">
        <f t="shared" si="8"/>
        <v>0</v>
      </c>
      <c r="R12" s="201" t="str">
        <f t="shared" si="9"/>
        <v/>
      </c>
      <c r="S12" s="217" t="b">
        <f t="shared" si="10"/>
        <v>0</v>
      </c>
      <c r="T12" s="110"/>
      <c r="U12" s="159">
        <f t="shared" si="11"/>
        <v>1</v>
      </c>
      <c r="V12" s="109">
        <f>SUM($U$8:U12)*U12</f>
        <v>5</v>
      </c>
      <c r="W12" s="160">
        <f t="shared" si="12"/>
        <v>84</v>
      </c>
      <c r="X12" s="201">
        <f t="shared" si="13"/>
        <v>84</v>
      </c>
      <c r="Y12" s="217">
        <f t="shared" si="14"/>
        <v>84</v>
      </c>
      <c r="AL12" s="182" t="str">
        <f t="shared" si="0"/>
        <v xml:space="preserve">322AUCLERC </v>
      </c>
      <c r="AM12" s="182">
        <f t="shared" si="1"/>
        <v>322</v>
      </c>
    </row>
    <row r="13" spans="1:39" x14ac:dyDescent="0.25">
      <c r="A13" s="106">
        <v>6</v>
      </c>
      <c r="B13" s="157">
        <f t="shared" si="2"/>
        <v>1</v>
      </c>
      <c r="C13" s="105">
        <v>314</v>
      </c>
      <c r="D13" s="106" t="str">
        <f>IF(ISERROR(VLOOKUP(C13,FSGT4_Inscr!$F$7:$L$103,2,FALSE))=TRUE,VLOOKUP(C13,FSGT5_Inscr!$F$7:$L$107,2,FALSE),(VLOOKUP(C13,FSGT4_Inscr!$F$7:$L$103,2,FALSE)))</f>
        <v>DURAND</v>
      </c>
      <c r="E13" s="106" t="str">
        <f>IF(ISERROR(VLOOKUP(C13,FSGT4_Inscr!$F$7:$L$103,3,FALSE))=TRUE,VLOOKUP(C13,FSGT5_Inscr!$F$7:$L$107,3,FALSE),(VLOOKUP(C13,FSGT4_Inscr!$F$7:$L$103,3,FALSE)))</f>
        <v>Christophe</v>
      </c>
      <c r="F13" s="106" t="str">
        <f>IF(ISERROR(VLOOKUP(C13,FSGT4_Inscr!$F$7:$L$103,4,FALSE))=TRUE,VLOOKUP(C13,FSGT5_Inscr!$F$7:$L$107,4,FALSE),(VLOOKUP(C13,FSGT4_Inscr!$F$7:$L$103,4,FALSE)))</f>
        <v>St-Martin en Br.</v>
      </c>
      <c r="G13" s="106">
        <f>IF(ISERROR(VLOOKUP(C13,FSGT4_Inscr!$F$7:$L$103,5,FALSE))=TRUE,VLOOKUP(C13,FSGT5_Inscr!$F$7:$L$107,5,FALSE),(VLOOKUP(C13,FSGT4_Inscr!$F$7:$L$103,5,FALSE)))</f>
        <v>71</v>
      </c>
      <c r="H13" s="106">
        <f>IF(ISERROR(VLOOKUP(C13,FSGT4_Inscr!$F$7:$L$103,6,FALSE))=TRUE,VLOOKUP(C13,FSGT5_Inscr!$F$7:$L$107,6,FALSE),(VLOOKUP(C13,FSGT4_Inscr!$F$7:$L$103,6,FALSE)))</f>
        <v>4</v>
      </c>
      <c r="I13" s="196"/>
      <c r="J13" s="159">
        <f t="shared" si="3"/>
        <v>1</v>
      </c>
      <c r="K13" s="109">
        <f>SUM($J$8:J13)*J13</f>
        <v>6</v>
      </c>
      <c r="L13" s="160">
        <f t="shared" si="4"/>
        <v>80</v>
      </c>
      <c r="M13" s="201">
        <f t="shared" si="5"/>
        <v>80</v>
      </c>
      <c r="N13" s="217">
        <f t="shared" si="6"/>
        <v>80</v>
      </c>
      <c r="O13" s="159">
        <f t="shared" si="7"/>
        <v>0</v>
      </c>
      <c r="P13" s="109">
        <f>SUM($O$8:O13)*O13</f>
        <v>0</v>
      </c>
      <c r="Q13" s="160">
        <f t="shared" si="8"/>
        <v>0</v>
      </c>
      <c r="R13" s="201" t="str">
        <f t="shared" si="9"/>
        <v/>
      </c>
      <c r="S13" s="217" t="b">
        <f t="shared" si="10"/>
        <v>0</v>
      </c>
      <c r="T13" s="110"/>
      <c r="U13" s="159">
        <f t="shared" si="11"/>
        <v>1</v>
      </c>
      <c r="V13" s="109">
        <f>SUM($U$8:U13)*U13</f>
        <v>6</v>
      </c>
      <c r="W13" s="160">
        <f t="shared" si="12"/>
        <v>80</v>
      </c>
      <c r="X13" s="201">
        <f t="shared" si="13"/>
        <v>80</v>
      </c>
      <c r="Y13" s="217">
        <f t="shared" si="14"/>
        <v>80</v>
      </c>
      <c r="AL13" s="182" t="str">
        <f t="shared" si="0"/>
        <v>314DURAND</v>
      </c>
      <c r="AM13" s="182">
        <f t="shared" si="1"/>
        <v>314</v>
      </c>
    </row>
    <row r="14" spans="1:39" x14ac:dyDescent="0.25">
      <c r="A14" s="106">
        <v>7</v>
      </c>
      <c r="B14" s="157">
        <f t="shared" si="2"/>
        <v>1</v>
      </c>
      <c r="C14" s="105">
        <v>312</v>
      </c>
      <c r="D14" s="106" t="str">
        <f>IF(ISERROR(VLOOKUP(C14,FSGT4_Inscr!$F$7:$L$103,2,FALSE))=TRUE,VLOOKUP(C14,FSGT5_Inscr!$F$7:$L$107,2,FALSE),(VLOOKUP(C14,FSGT4_Inscr!$F$7:$L$103,2,FALSE)))</f>
        <v>RAGAINE</v>
      </c>
      <c r="E14" s="106" t="str">
        <f>IF(ISERROR(VLOOKUP(C14,FSGT4_Inscr!$F$7:$L$103,3,FALSE))=TRUE,VLOOKUP(C14,FSGT5_Inscr!$F$7:$L$107,3,FALSE),(VLOOKUP(C14,FSGT4_Inscr!$F$7:$L$103,3,FALSE)))</f>
        <v>Dimitri</v>
      </c>
      <c r="F14" s="106" t="str">
        <f>IF(ISERROR(VLOOKUP(C14,FSGT4_Inscr!$F$7:$L$103,4,FALSE))=TRUE,VLOOKUP(C14,FSGT5_Inscr!$F$7:$L$107,4,FALSE),(VLOOKUP(C14,FSGT4_Inscr!$F$7:$L$103,4,FALSE)))</f>
        <v>St-Martin en Br.</v>
      </c>
      <c r="G14" s="106">
        <f>IF(ISERROR(VLOOKUP(C14,FSGT4_Inscr!$F$7:$L$103,5,FALSE))=TRUE,VLOOKUP(C14,FSGT5_Inscr!$F$7:$L$107,5,FALSE),(VLOOKUP(C14,FSGT4_Inscr!$F$7:$L$103,5,FALSE)))</f>
        <v>71</v>
      </c>
      <c r="H14" s="106">
        <f>IF(ISERROR(VLOOKUP(C14,FSGT4_Inscr!$F$7:$L$103,6,FALSE))=TRUE,VLOOKUP(C14,FSGT5_Inscr!$F$7:$L$107,6,FALSE),(VLOOKUP(C14,FSGT4_Inscr!$F$7:$L$103,6,FALSE)))</f>
        <v>4</v>
      </c>
      <c r="I14" s="196"/>
      <c r="J14" s="159">
        <f t="shared" si="3"/>
        <v>1</v>
      </c>
      <c r="K14" s="109">
        <f>SUM($J$8:J14)*J14</f>
        <v>7</v>
      </c>
      <c r="L14" s="160">
        <f t="shared" si="4"/>
        <v>76</v>
      </c>
      <c r="M14" s="201">
        <f t="shared" si="5"/>
        <v>76</v>
      </c>
      <c r="N14" s="217">
        <f t="shared" si="6"/>
        <v>76</v>
      </c>
      <c r="O14" s="159">
        <f t="shared" si="7"/>
        <v>0</v>
      </c>
      <c r="P14" s="109">
        <f>SUM($O$8:O14)*O14</f>
        <v>0</v>
      </c>
      <c r="Q14" s="160">
        <f t="shared" si="8"/>
        <v>0</v>
      </c>
      <c r="R14" s="201" t="str">
        <f t="shared" si="9"/>
        <v/>
      </c>
      <c r="S14" s="217" t="b">
        <f t="shared" si="10"/>
        <v>0</v>
      </c>
      <c r="T14" s="110"/>
      <c r="U14" s="159">
        <f t="shared" si="11"/>
        <v>1</v>
      </c>
      <c r="V14" s="109">
        <f>SUM($U$8:U14)*U14</f>
        <v>7</v>
      </c>
      <c r="W14" s="160">
        <f t="shared" si="12"/>
        <v>76</v>
      </c>
      <c r="X14" s="201">
        <f t="shared" si="13"/>
        <v>76</v>
      </c>
      <c r="Y14" s="217">
        <f t="shared" si="14"/>
        <v>76</v>
      </c>
      <c r="AL14" s="182" t="str">
        <f t="shared" si="0"/>
        <v>312RAGAINE</v>
      </c>
      <c r="AM14" s="182">
        <f>C14</f>
        <v>312</v>
      </c>
    </row>
    <row r="15" spans="1:39" x14ac:dyDescent="0.25">
      <c r="A15" s="106">
        <v>8</v>
      </c>
      <c r="B15" s="157">
        <f t="shared" si="2"/>
        <v>1</v>
      </c>
      <c r="C15" s="105">
        <v>317</v>
      </c>
      <c r="D15" s="106" t="str">
        <f>IF(ISERROR(VLOOKUP(C15,FSGT4_Inscr!$F$7:$L$103,2,FALSE))=TRUE,VLOOKUP(C15,FSGT5_Inscr!$F$7:$L$107,2,FALSE),(VLOOKUP(C15,FSGT4_Inscr!$F$7:$L$103,2,FALSE)))</f>
        <v>DORIN</v>
      </c>
      <c r="E15" s="106" t="str">
        <f>IF(ISERROR(VLOOKUP(C15,FSGT4_Inscr!$F$7:$L$103,3,FALSE))=TRUE,VLOOKUP(C15,FSGT5_Inscr!$F$7:$L$107,3,FALSE),(VLOOKUP(C15,FSGT4_Inscr!$F$7:$L$103,3,FALSE)))</f>
        <v>Serge</v>
      </c>
      <c r="F15" s="106" t="str">
        <f>IF(ISERROR(VLOOKUP(C15,FSGT4_Inscr!$F$7:$L$103,4,FALSE))=TRUE,VLOOKUP(C15,FSGT5_Inscr!$F$7:$L$107,4,FALSE),(VLOOKUP(C15,FSGT4_Inscr!$F$7:$L$103,4,FALSE)))</f>
        <v>Ecuisses</v>
      </c>
      <c r="G15" s="106">
        <f>IF(ISERROR(VLOOKUP(C15,FSGT4_Inscr!$F$7:$L$103,5,FALSE))=TRUE,VLOOKUP(C15,FSGT5_Inscr!$F$7:$L$107,5,FALSE),(VLOOKUP(C15,FSGT4_Inscr!$F$7:$L$103,5,FALSE)))</f>
        <v>71</v>
      </c>
      <c r="H15" s="106">
        <f>IF(ISERROR(VLOOKUP(C15,FSGT4_Inscr!$F$7:$L$103,6,FALSE))=TRUE,VLOOKUP(C15,FSGT5_Inscr!$F$7:$L$107,6,FALSE),(VLOOKUP(C15,FSGT4_Inscr!$F$7:$L$103,6,FALSE)))</f>
        <v>4</v>
      </c>
      <c r="I15" s="196"/>
      <c r="J15" s="159">
        <f t="shared" ref="J15:J57" si="15">IF(H15=4,1,0)*B15</f>
        <v>1</v>
      </c>
      <c r="K15" s="109">
        <f>SUM($J$8:J15)*J15</f>
        <v>8</v>
      </c>
      <c r="L15" s="160">
        <f t="shared" ref="L15:L57" si="16">(100-(K15*4)+4)*J15</f>
        <v>72</v>
      </c>
      <c r="M15" s="201">
        <f t="shared" si="5"/>
        <v>72</v>
      </c>
      <c r="N15" s="217">
        <f t="shared" ref="N15:N57" si="17">IF(AND(H15=4),IF(A15="NC",$M$2,M15))</f>
        <v>72</v>
      </c>
      <c r="O15" s="159">
        <f t="shared" si="7"/>
        <v>0</v>
      </c>
      <c r="P15" s="109">
        <f>SUM($O$8:O15)*O15</f>
        <v>0</v>
      </c>
      <c r="Q15" s="160">
        <f t="shared" ref="Q15:Q57" si="18">(100-(P15*4)+4)*O15</f>
        <v>0</v>
      </c>
      <c r="R15" s="201" t="str">
        <f t="shared" si="9"/>
        <v/>
      </c>
      <c r="S15" s="217" t="b">
        <f t="shared" ref="S15:S57" si="19">IF(AND(H15=5),IF(A15="NC",$R$2,R15))</f>
        <v>0</v>
      </c>
      <c r="T15" s="110"/>
      <c r="U15" s="159">
        <f t="shared" si="11"/>
        <v>1</v>
      </c>
      <c r="V15" s="109">
        <f>SUM($U$8:U15)*U15</f>
        <v>8</v>
      </c>
      <c r="W15" s="160">
        <f t="shared" si="12"/>
        <v>72</v>
      </c>
      <c r="X15" s="201">
        <f t="shared" si="13"/>
        <v>72</v>
      </c>
      <c r="Y15" s="217">
        <f t="shared" si="14"/>
        <v>72</v>
      </c>
      <c r="AL15" s="182" t="str">
        <f t="shared" si="0"/>
        <v>317DORIN</v>
      </c>
      <c r="AM15" s="182">
        <f t="shared" si="1"/>
        <v>317</v>
      </c>
    </row>
    <row r="16" spans="1:39" x14ac:dyDescent="0.25">
      <c r="A16" s="106">
        <v>9</v>
      </c>
      <c r="B16" s="157">
        <f t="shared" si="2"/>
        <v>1</v>
      </c>
      <c r="C16" s="105">
        <v>304</v>
      </c>
      <c r="D16" s="106" t="str">
        <f>IF(ISERROR(VLOOKUP(C16,FSGT4_Inscr!$F$7:$L$103,2,FALSE))=TRUE,VLOOKUP(C16,FSGT5_Inscr!$F$7:$L$107,2,FALSE),(VLOOKUP(C16,FSGT4_Inscr!$F$7:$L$103,2,FALSE)))</f>
        <v>DEMEUZOY</v>
      </c>
      <c r="E16" s="106" t="str">
        <f>IF(ISERROR(VLOOKUP(C16,FSGT4_Inscr!$F$7:$L$103,3,FALSE))=TRUE,VLOOKUP(C16,FSGT5_Inscr!$F$7:$L$107,3,FALSE),(VLOOKUP(C16,FSGT4_Inscr!$F$7:$L$103,3,FALSE)))</f>
        <v>Alain</v>
      </c>
      <c r="F16" s="106" t="str">
        <f>IF(ISERROR(VLOOKUP(C16,FSGT4_Inscr!$F$7:$L$103,4,FALSE))=TRUE,VLOOKUP(C16,FSGT5_Inscr!$F$7:$L$107,4,FALSE),(VLOOKUP(C16,FSGT4_Inscr!$F$7:$L$103,4,FALSE)))</f>
        <v>Verdun</v>
      </c>
      <c r="G16" s="106">
        <f>IF(ISERROR(VLOOKUP(C16,FSGT4_Inscr!$F$7:$L$103,5,FALSE))=TRUE,VLOOKUP(C16,FSGT5_Inscr!$F$7:$L$107,5,FALSE),(VLOOKUP(C16,FSGT4_Inscr!$F$7:$L$103,5,FALSE)))</f>
        <v>71</v>
      </c>
      <c r="H16" s="106">
        <f>IF(ISERROR(VLOOKUP(C16,FSGT4_Inscr!$F$7:$L$103,6,FALSE))=TRUE,VLOOKUP(C16,FSGT5_Inscr!$F$7:$L$107,6,FALSE),(VLOOKUP(C16,FSGT4_Inscr!$F$7:$L$103,6,FALSE)))</f>
        <v>4</v>
      </c>
      <c r="I16" s="196"/>
      <c r="J16" s="159">
        <f t="shared" si="15"/>
        <v>1</v>
      </c>
      <c r="K16" s="109">
        <f>SUM($J$8:J16)*J16</f>
        <v>9</v>
      </c>
      <c r="L16" s="160">
        <f t="shared" si="16"/>
        <v>68</v>
      </c>
      <c r="M16" s="201">
        <f t="shared" si="5"/>
        <v>68</v>
      </c>
      <c r="N16" s="217">
        <f t="shared" si="17"/>
        <v>68</v>
      </c>
      <c r="O16" s="159">
        <f t="shared" si="7"/>
        <v>0</v>
      </c>
      <c r="P16" s="109">
        <f>SUM($O$8:O16)*O16</f>
        <v>0</v>
      </c>
      <c r="Q16" s="160">
        <f t="shared" si="18"/>
        <v>0</v>
      </c>
      <c r="R16" s="201" t="str">
        <f t="shared" si="9"/>
        <v/>
      </c>
      <c r="S16" s="217" t="b">
        <f t="shared" si="19"/>
        <v>0</v>
      </c>
      <c r="T16" s="110"/>
      <c r="U16" s="159">
        <f t="shared" si="11"/>
        <v>1</v>
      </c>
      <c r="V16" s="109">
        <f>SUM($U$8:U16)*U16</f>
        <v>9</v>
      </c>
      <c r="W16" s="160">
        <f t="shared" si="12"/>
        <v>68</v>
      </c>
      <c r="X16" s="201">
        <f t="shared" si="13"/>
        <v>68</v>
      </c>
      <c r="Y16" s="217">
        <f t="shared" si="14"/>
        <v>68</v>
      </c>
      <c r="AL16" s="182" t="str">
        <f t="shared" si="0"/>
        <v>304DEMEUZOY</v>
      </c>
      <c r="AM16" s="182">
        <f t="shared" si="1"/>
        <v>304</v>
      </c>
    </row>
    <row r="17" spans="1:39" x14ac:dyDescent="0.25">
      <c r="A17" s="106">
        <v>10</v>
      </c>
      <c r="B17" s="157">
        <f t="shared" si="2"/>
        <v>1</v>
      </c>
      <c r="C17" s="105">
        <v>321</v>
      </c>
      <c r="D17" s="106" t="str">
        <f>IF(ISERROR(VLOOKUP(C17,FSGT4_Inscr!$F$7:$L$103,2,FALSE))=TRUE,VLOOKUP(C17,FSGT5_Inscr!$F$7:$L$107,2,FALSE),(VLOOKUP(C17,FSGT4_Inscr!$F$7:$L$103,2,FALSE)))</f>
        <v>AGOSTINI</v>
      </c>
      <c r="E17" s="106" t="str">
        <f>IF(ISERROR(VLOOKUP(C17,FSGT4_Inscr!$F$7:$L$103,3,FALSE))=TRUE,VLOOKUP(C17,FSGT5_Inscr!$F$7:$L$107,3,FALSE),(VLOOKUP(C17,FSGT4_Inscr!$F$7:$L$103,3,FALSE)))</f>
        <v>Alan (cadet)</v>
      </c>
      <c r="F17" s="106" t="s">
        <v>1666</v>
      </c>
      <c r="G17" s="106">
        <v>71</v>
      </c>
      <c r="H17" s="106">
        <v>4</v>
      </c>
      <c r="I17" s="196"/>
      <c r="J17" s="159">
        <f t="shared" si="15"/>
        <v>1</v>
      </c>
      <c r="K17" s="109">
        <f>SUM($J$8:J17)*J17</f>
        <v>10</v>
      </c>
      <c r="L17" s="160">
        <f t="shared" si="16"/>
        <v>64</v>
      </c>
      <c r="M17" s="201">
        <f t="shared" si="5"/>
        <v>64</v>
      </c>
      <c r="N17" s="217">
        <f t="shared" si="17"/>
        <v>64</v>
      </c>
      <c r="O17" s="159">
        <f t="shared" si="7"/>
        <v>0</v>
      </c>
      <c r="P17" s="109">
        <f>SUM($O$8:O17)*O17</f>
        <v>0</v>
      </c>
      <c r="Q17" s="160">
        <f t="shared" si="18"/>
        <v>0</v>
      </c>
      <c r="R17" s="201" t="str">
        <f t="shared" si="9"/>
        <v/>
      </c>
      <c r="S17" s="217" t="b">
        <f t="shared" si="19"/>
        <v>0</v>
      </c>
      <c r="T17" s="110"/>
      <c r="U17" s="159">
        <f t="shared" si="11"/>
        <v>1</v>
      </c>
      <c r="V17" s="109">
        <f>SUM($U$8:U17)*U17</f>
        <v>10</v>
      </c>
      <c r="W17" s="160">
        <f t="shared" si="12"/>
        <v>64</v>
      </c>
      <c r="X17" s="201">
        <f t="shared" si="13"/>
        <v>64</v>
      </c>
      <c r="Y17" s="217">
        <f t="shared" si="14"/>
        <v>64</v>
      </c>
      <c r="AL17" s="182" t="str">
        <f t="shared" si="0"/>
        <v>321AGOSTINI</v>
      </c>
      <c r="AM17" s="182">
        <f t="shared" si="1"/>
        <v>321</v>
      </c>
    </row>
    <row r="18" spans="1:39" x14ac:dyDescent="0.25">
      <c r="A18" s="106">
        <v>11</v>
      </c>
      <c r="B18" s="157">
        <f t="shared" si="2"/>
        <v>1</v>
      </c>
      <c r="C18" s="105">
        <v>305</v>
      </c>
      <c r="D18" s="106" t="str">
        <f>IF(ISERROR(VLOOKUP(C18,FSGT4_Inscr!$F$7:$L$103,2,FALSE))=TRUE,VLOOKUP(C18,FSGT5_Inscr!$F$7:$L$107,2,FALSE),(VLOOKUP(C18,FSGT4_Inscr!$F$7:$L$103,2,FALSE)))</f>
        <v>PERRET</v>
      </c>
      <c r="E18" s="106" t="str">
        <f>IF(ISERROR(VLOOKUP(C18,FSGT4_Inscr!$F$7:$L$103,3,FALSE))=TRUE,VLOOKUP(C18,FSGT5_Inscr!$F$7:$L$107,3,FALSE),(VLOOKUP(C18,FSGT4_Inscr!$F$7:$L$103,3,FALSE)))</f>
        <v>Florian</v>
      </c>
      <c r="F18" s="106" t="str">
        <f>IF(ISERROR(VLOOKUP(C18,FSGT4_Inscr!$F$7:$L$103,4,FALSE))=TRUE,VLOOKUP(C18,FSGT5_Inscr!$F$7:$L$107,4,FALSE),(VLOOKUP(C18,FSGT4_Inscr!$F$7:$L$103,4,FALSE)))</f>
        <v>UV Chalon</v>
      </c>
      <c r="G18" s="106">
        <f>IF(ISERROR(VLOOKUP(C18,FSGT4_Inscr!$F$7:$L$103,5,FALSE))=TRUE,VLOOKUP(C18,FSGT5_Inscr!$F$7:$L$107,5,FALSE),(VLOOKUP(C18,FSGT4_Inscr!$F$7:$L$103,5,FALSE)))</f>
        <v>71</v>
      </c>
      <c r="H18" s="106">
        <f>IF(ISERROR(VLOOKUP(C18,FSGT4_Inscr!$F$7:$L$103,6,FALSE))=TRUE,VLOOKUP(C18,FSGT5_Inscr!$F$7:$L$107,6,FALSE),(VLOOKUP(C18,FSGT4_Inscr!$F$7:$L$103,6,FALSE)))</f>
        <v>4</v>
      </c>
      <c r="I18" s="196"/>
      <c r="J18" s="159">
        <f t="shared" si="15"/>
        <v>1</v>
      </c>
      <c r="K18" s="109">
        <f>SUM($J$8:J18)*J18</f>
        <v>11</v>
      </c>
      <c r="L18" s="160">
        <f t="shared" si="16"/>
        <v>60</v>
      </c>
      <c r="M18" s="201">
        <f t="shared" si="5"/>
        <v>60</v>
      </c>
      <c r="N18" s="217">
        <f t="shared" si="17"/>
        <v>60</v>
      </c>
      <c r="O18" s="159">
        <f t="shared" si="7"/>
        <v>0</v>
      </c>
      <c r="P18" s="109">
        <f>SUM($O$8:O18)*O18</f>
        <v>0</v>
      </c>
      <c r="Q18" s="160">
        <f t="shared" si="18"/>
        <v>0</v>
      </c>
      <c r="R18" s="201" t="str">
        <f t="shared" si="9"/>
        <v/>
      </c>
      <c r="S18" s="217" t="b">
        <f t="shared" si="19"/>
        <v>0</v>
      </c>
      <c r="T18" s="110"/>
      <c r="U18" s="159">
        <f t="shared" si="11"/>
        <v>1</v>
      </c>
      <c r="V18" s="109">
        <f>SUM($U$8:U18)*U18</f>
        <v>11</v>
      </c>
      <c r="W18" s="160">
        <f t="shared" si="12"/>
        <v>60</v>
      </c>
      <c r="X18" s="201">
        <f t="shared" si="13"/>
        <v>60</v>
      </c>
      <c r="Y18" s="217">
        <f t="shared" si="14"/>
        <v>60</v>
      </c>
      <c r="AL18" s="182" t="str">
        <f t="shared" si="0"/>
        <v>305PERRET</v>
      </c>
      <c r="AM18" s="182">
        <f t="shared" si="1"/>
        <v>305</v>
      </c>
    </row>
    <row r="19" spans="1:39" x14ac:dyDescent="0.25">
      <c r="A19" s="106">
        <v>12</v>
      </c>
      <c r="B19" s="157">
        <f t="shared" si="2"/>
        <v>1</v>
      </c>
      <c r="C19" s="105">
        <v>320</v>
      </c>
      <c r="D19" s="106" t="str">
        <f>IF(ISERROR(VLOOKUP(C19,FSGT4_Inscr!$F$7:$L$103,2,FALSE))=TRUE,VLOOKUP(C19,FSGT5_Inscr!$F$7:$L$107,2,FALSE),(VLOOKUP(C19,FSGT4_Inscr!$F$7:$L$103,2,FALSE)))</f>
        <v>BEAUGEY</v>
      </c>
      <c r="E19" s="106" t="str">
        <f>IF(ISERROR(VLOOKUP(C19,FSGT4_Inscr!$F$7:$L$103,3,FALSE))=TRUE,VLOOKUP(C19,FSGT5_Inscr!$F$7:$L$107,3,FALSE),(VLOOKUP(C19,FSGT4_Inscr!$F$7:$L$103,3,FALSE)))</f>
        <v>Dominique</v>
      </c>
      <c r="F19" s="106" t="str">
        <f>IF(ISERROR(VLOOKUP(C19,FSGT4_Inscr!$F$7:$L$103,4,FALSE))=TRUE,VLOOKUP(C19,FSGT5_Inscr!$F$7:$L$107,4,FALSE),(VLOOKUP(C19,FSGT4_Inscr!$F$7:$L$103,4,FALSE)))</f>
        <v>VSC Beaune</v>
      </c>
      <c r="G19" s="106" t="str">
        <f>IF(ISERROR(VLOOKUP(C19,FSGT4_Inscr!$F$7:$L$103,5,FALSE))=TRUE,VLOOKUP(C19,FSGT5_Inscr!$F$7:$L$107,5,FALSE),(VLOOKUP(C19,FSGT4_Inscr!$F$7:$L$103,5,FALSE)))</f>
        <v>21</v>
      </c>
      <c r="H19" s="106">
        <f>IF(ISERROR(VLOOKUP(C19,FSGT4_Inscr!$F$7:$L$103,6,FALSE))=TRUE,VLOOKUP(C19,FSGT5_Inscr!$F$7:$L$107,6,FALSE),(VLOOKUP(C19,FSGT4_Inscr!$F$7:$L$103,6,FALSE)))</f>
        <v>4</v>
      </c>
      <c r="I19" s="196"/>
      <c r="J19" s="159">
        <f t="shared" si="15"/>
        <v>1</v>
      </c>
      <c r="K19" s="109">
        <f>SUM($J$8:J19)*J19</f>
        <v>12</v>
      </c>
      <c r="L19" s="160">
        <f t="shared" si="16"/>
        <v>56</v>
      </c>
      <c r="M19" s="201">
        <f t="shared" si="5"/>
        <v>56</v>
      </c>
      <c r="N19" s="217">
        <f t="shared" si="17"/>
        <v>56</v>
      </c>
      <c r="O19" s="159">
        <f t="shared" si="7"/>
        <v>0</v>
      </c>
      <c r="P19" s="109">
        <f>SUM($O$8:O19)*O19</f>
        <v>0</v>
      </c>
      <c r="Q19" s="160">
        <f t="shared" si="18"/>
        <v>0</v>
      </c>
      <c r="R19" s="201" t="str">
        <f t="shared" si="9"/>
        <v/>
      </c>
      <c r="S19" s="217" t="b">
        <f t="shared" si="19"/>
        <v>0</v>
      </c>
      <c r="T19" s="110"/>
      <c r="U19" s="159">
        <f t="shared" si="11"/>
        <v>1</v>
      </c>
      <c r="V19" s="109">
        <f>SUM($U$8:U19)*U19</f>
        <v>12</v>
      </c>
      <c r="W19" s="160">
        <f t="shared" si="12"/>
        <v>56</v>
      </c>
      <c r="X19" s="201">
        <f t="shared" si="13"/>
        <v>56</v>
      </c>
      <c r="Y19" s="217">
        <f t="shared" si="14"/>
        <v>56</v>
      </c>
      <c r="AL19" s="182" t="str">
        <f t="shared" si="0"/>
        <v>320BEAUGEY</v>
      </c>
      <c r="AM19" s="182">
        <f t="shared" si="1"/>
        <v>320</v>
      </c>
    </row>
    <row r="20" spans="1:39" x14ac:dyDescent="0.25">
      <c r="A20" s="106">
        <v>13</v>
      </c>
      <c r="B20" s="157">
        <f t="shared" si="2"/>
        <v>1</v>
      </c>
      <c r="C20" s="105">
        <v>303</v>
      </c>
      <c r="D20" s="106" t="str">
        <f>IF(ISERROR(VLOOKUP(C20,FSGT4_Inscr!$F$7:$L$103,2,FALSE))=TRUE,VLOOKUP(C20,FSGT5_Inscr!$F$7:$L$107,2,FALSE),(VLOOKUP(C20,FSGT4_Inscr!$F$7:$L$103,2,FALSE)))</f>
        <v>LEGER</v>
      </c>
      <c r="E20" s="106" t="str">
        <f>IF(ISERROR(VLOOKUP(C20,FSGT4_Inscr!$F$7:$L$103,3,FALSE))=TRUE,VLOOKUP(C20,FSGT5_Inscr!$F$7:$L$107,3,FALSE),(VLOOKUP(C20,FSGT4_Inscr!$F$7:$L$103,3,FALSE)))</f>
        <v>Bertrand</v>
      </c>
      <c r="F20" s="106" t="str">
        <f>IF(ISERROR(VLOOKUP(C20,FSGT4_Inscr!$F$7:$L$103,4,FALSE))=TRUE,VLOOKUP(C20,FSGT5_Inscr!$F$7:$L$107,4,FALSE),(VLOOKUP(C20,FSGT4_Inscr!$F$7:$L$103,4,FALSE)))</f>
        <v>St-Martin en Br.</v>
      </c>
      <c r="G20" s="106">
        <f>IF(ISERROR(VLOOKUP(C20,FSGT4_Inscr!$F$7:$L$103,5,FALSE))=TRUE,VLOOKUP(C20,FSGT5_Inscr!$F$7:$L$107,5,FALSE),(VLOOKUP(C20,FSGT4_Inscr!$F$7:$L$103,5,FALSE)))</f>
        <v>71</v>
      </c>
      <c r="H20" s="106">
        <f>IF(ISERROR(VLOOKUP(C20,FSGT4_Inscr!$F$7:$L$103,6,FALSE))=TRUE,VLOOKUP(C20,FSGT5_Inscr!$F$7:$L$107,6,FALSE),(VLOOKUP(C20,FSGT4_Inscr!$F$7:$L$103,6,FALSE)))</f>
        <v>4</v>
      </c>
      <c r="I20" s="196"/>
      <c r="J20" s="159">
        <f t="shared" si="15"/>
        <v>1</v>
      </c>
      <c r="K20" s="109">
        <f>SUM($J$8:J20)*J20</f>
        <v>13</v>
      </c>
      <c r="L20" s="160">
        <f t="shared" si="16"/>
        <v>52</v>
      </c>
      <c r="M20" s="201">
        <f t="shared" si="5"/>
        <v>52</v>
      </c>
      <c r="N20" s="217">
        <f t="shared" si="17"/>
        <v>52</v>
      </c>
      <c r="O20" s="159">
        <f t="shared" si="7"/>
        <v>0</v>
      </c>
      <c r="P20" s="109">
        <f>SUM($O$8:O20)*O20</f>
        <v>0</v>
      </c>
      <c r="Q20" s="160">
        <f t="shared" si="18"/>
        <v>0</v>
      </c>
      <c r="R20" s="201" t="str">
        <f t="shared" si="9"/>
        <v/>
      </c>
      <c r="S20" s="217" t="b">
        <f t="shared" si="19"/>
        <v>0</v>
      </c>
      <c r="T20" s="110"/>
      <c r="U20" s="159">
        <f t="shared" si="11"/>
        <v>1</v>
      </c>
      <c r="V20" s="109">
        <f>SUM($U$8:U20)*U20</f>
        <v>13</v>
      </c>
      <c r="W20" s="160">
        <f t="shared" si="12"/>
        <v>52</v>
      </c>
      <c r="X20" s="201">
        <f t="shared" si="13"/>
        <v>52</v>
      </c>
      <c r="Y20" s="217">
        <f t="shared" si="14"/>
        <v>52</v>
      </c>
      <c r="AL20" s="182" t="str">
        <f t="shared" si="0"/>
        <v>303LEGER</v>
      </c>
      <c r="AM20" s="182">
        <f t="shared" si="1"/>
        <v>303</v>
      </c>
    </row>
    <row r="21" spans="1:39" x14ac:dyDescent="0.25">
      <c r="A21" s="106">
        <v>14</v>
      </c>
      <c r="B21" s="157">
        <f t="shared" si="2"/>
        <v>1</v>
      </c>
      <c r="C21" s="105">
        <v>308</v>
      </c>
      <c r="D21" s="106" t="str">
        <f>IF(ISERROR(VLOOKUP(C21,FSGT4_Inscr!$F$7:$L$103,2,FALSE))=TRUE,VLOOKUP(C21,FSGT5_Inscr!$F$7:$L$107,2,FALSE),(VLOOKUP(C21,FSGT4_Inscr!$F$7:$L$103,2,FALSE)))</f>
        <v>THIBERT</v>
      </c>
      <c r="E21" s="106" t="str">
        <f>IF(ISERROR(VLOOKUP(C21,FSGT4_Inscr!$F$7:$L$103,3,FALSE))=TRUE,VLOOKUP(C21,FSGT5_Inscr!$F$7:$L$107,3,FALSE),(VLOOKUP(C21,FSGT4_Inscr!$F$7:$L$103,3,FALSE)))</f>
        <v>Mathieu</v>
      </c>
      <c r="F21" s="106" t="str">
        <f>IF(ISERROR(VLOOKUP(C21,FSGT4_Inscr!$F$7:$L$103,4,FALSE))=TRUE,VLOOKUP(C21,FSGT5_Inscr!$F$7:$L$107,4,FALSE),(VLOOKUP(C21,FSGT4_Inscr!$F$7:$L$103,4,FALSE)))</f>
        <v>VSC Beaune</v>
      </c>
      <c r="G21" s="106" t="str">
        <f>IF(ISERROR(VLOOKUP(C21,FSGT4_Inscr!$F$7:$L$103,5,FALSE))=TRUE,VLOOKUP(C21,FSGT5_Inscr!$F$7:$L$107,5,FALSE),(VLOOKUP(C21,FSGT4_Inscr!$F$7:$L$103,5,FALSE)))</f>
        <v>21</v>
      </c>
      <c r="H21" s="106">
        <f>IF(ISERROR(VLOOKUP(C21,FSGT4_Inscr!$F$7:$L$103,6,FALSE))=TRUE,VLOOKUP(C21,FSGT5_Inscr!$F$7:$L$107,6,FALSE),(VLOOKUP(C21,FSGT4_Inscr!$F$7:$L$103,6,FALSE)))</f>
        <v>4</v>
      </c>
      <c r="I21" s="196"/>
      <c r="J21" s="159">
        <f t="shared" si="15"/>
        <v>1</v>
      </c>
      <c r="K21" s="109">
        <f>SUM($J$8:J21)*J21</f>
        <v>14</v>
      </c>
      <c r="L21" s="160">
        <f t="shared" si="16"/>
        <v>48</v>
      </c>
      <c r="M21" s="201">
        <f t="shared" si="5"/>
        <v>48</v>
      </c>
      <c r="N21" s="217">
        <f t="shared" si="17"/>
        <v>48</v>
      </c>
      <c r="O21" s="159">
        <f t="shared" si="7"/>
        <v>0</v>
      </c>
      <c r="P21" s="109">
        <f>SUM($O$8:O21)*O21</f>
        <v>0</v>
      </c>
      <c r="Q21" s="160">
        <f t="shared" si="18"/>
        <v>0</v>
      </c>
      <c r="R21" s="201" t="str">
        <f t="shared" si="9"/>
        <v/>
      </c>
      <c r="S21" s="217" t="b">
        <f t="shared" si="19"/>
        <v>0</v>
      </c>
      <c r="T21" s="110"/>
      <c r="U21" s="159">
        <f t="shared" si="11"/>
        <v>1</v>
      </c>
      <c r="V21" s="109">
        <f>SUM($U$8:U21)*U21</f>
        <v>14</v>
      </c>
      <c r="W21" s="160">
        <f t="shared" si="12"/>
        <v>48</v>
      </c>
      <c r="X21" s="201">
        <f t="shared" si="13"/>
        <v>48</v>
      </c>
      <c r="Y21" s="217">
        <f t="shared" si="14"/>
        <v>48</v>
      </c>
      <c r="AL21" s="182" t="str">
        <f t="shared" si="0"/>
        <v>308THIBERT</v>
      </c>
      <c r="AM21" s="182">
        <f t="shared" si="1"/>
        <v>308</v>
      </c>
    </row>
    <row r="22" spans="1:39" x14ac:dyDescent="0.25">
      <c r="A22" s="106">
        <v>15</v>
      </c>
      <c r="B22" s="157">
        <f t="shared" si="2"/>
        <v>1</v>
      </c>
      <c r="C22" s="105">
        <v>318</v>
      </c>
      <c r="D22" s="106" t="str">
        <f>IF(ISERROR(VLOOKUP(C22,FSGT4_Inscr!$F$7:$L$103,2,FALSE))=TRUE,VLOOKUP(C22,FSGT5_Inscr!$F$7:$L$107,2,FALSE),(VLOOKUP(C22,FSGT4_Inscr!$F$7:$L$103,2,FALSE)))</f>
        <v>GANDREY</v>
      </c>
      <c r="E22" s="106" t="str">
        <f>IF(ISERROR(VLOOKUP(C22,FSGT4_Inscr!$F$7:$L$103,3,FALSE))=TRUE,VLOOKUP(C22,FSGT5_Inscr!$F$7:$L$107,3,FALSE),(VLOOKUP(C22,FSGT4_Inscr!$F$7:$L$103,3,FALSE)))</f>
        <v>Philippe</v>
      </c>
      <c r="F22" s="106" t="str">
        <f>IF(ISERROR(VLOOKUP(C22,FSGT4_Inscr!$F$7:$L$103,4,FALSE))=TRUE,VLOOKUP(C22,FSGT5_Inscr!$F$7:$L$107,4,FALSE),(VLOOKUP(C22,FSGT4_Inscr!$F$7:$L$103,4,FALSE)))</f>
        <v>Tournus</v>
      </c>
      <c r="G22" s="106">
        <f>IF(ISERROR(VLOOKUP(C22,FSGT4_Inscr!$F$7:$L$103,5,FALSE))=TRUE,VLOOKUP(C22,FSGT5_Inscr!$F$7:$L$107,5,FALSE),(VLOOKUP(C22,FSGT4_Inscr!$F$7:$L$103,5,FALSE)))</f>
        <v>71</v>
      </c>
      <c r="H22" s="106">
        <f>IF(ISERROR(VLOOKUP(C22,FSGT4_Inscr!$F$7:$L$103,6,FALSE))=TRUE,VLOOKUP(C22,FSGT5_Inscr!$F$7:$L$107,6,FALSE),(VLOOKUP(C22,FSGT4_Inscr!$F$7:$L$103,6,FALSE)))</f>
        <v>4</v>
      </c>
      <c r="I22" s="196"/>
      <c r="J22" s="159">
        <f t="shared" si="15"/>
        <v>1</v>
      </c>
      <c r="K22" s="109">
        <f>SUM($J$8:J22)*J22</f>
        <v>15</v>
      </c>
      <c r="L22" s="160">
        <f t="shared" si="16"/>
        <v>44</v>
      </c>
      <c r="M22" s="201">
        <f t="shared" si="5"/>
        <v>44</v>
      </c>
      <c r="N22" s="217">
        <f t="shared" si="17"/>
        <v>44</v>
      </c>
      <c r="O22" s="159">
        <f t="shared" si="7"/>
        <v>0</v>
      </c>
      <c r="P22" s="109">
        <f>SUM($O$8:O22)*O22</f>
        <v>0</v>
      </c>
      <c r="Q22" s="160">
        <f t="shared" si="18"/>
        <v>0</v>
      </c>
      <c r="R22" s="201" t="str">
        <f t="shared" si="9"/>
        <v/>
      </c>
      <c r="S22" s="217" t="b">
        <f t="shared" si="19"/>
        <v>0</v>
      </c>
      <c r="T22" s="110"/>
      <c r="U22" s="159">
        <f t="shared" si="11"/>
        <v>1</v>
      </c>
      <c r="V22" s="109">
        <f>SUM($U$8:U22)*U22</f>
        <v>15</v>
      </c>
      <c r="W22" s="160">
        <f t="shared" si="12"/>
        <v>44</v>
      </c>
      <c r="X22" s="201">
        <f t="shared" si="13"/>
        <v>44</v>
      </c>
      <c r="Y22" s="217">
        <f t="shared" si="14"/>
        <v>44</v>
      </c>
      <c r="AL22" s="182" t="str">
        <f t="shared" si="0"/>
        <v>318GANDREY</v>
      </c>
      <c r="AM22" s="182">
        <f t="shared" si="1"/>
        <v>318</v>
      </c>
    </row>
    <row r="23" spans="1:39" x14ac:dyDescent="0.25">
      <c r="A23" s="106"/>
      <c r="B23" s="157">
        <f t="shared" si="2"/>
        <v>1</v>
      </c>
      <c r="C23" s="105"/>
      <c r="D23" s="106">
        <f>IF(ISERROR(VLOOKUP(C23,FSGT4_Inscr!$F$7:$L$103,2,FALSE))=TRUE,VLOOKUP(C23,FSGT5_Inscr!$F$7:$L$107,2,FALSE),(VLOOKUP(C23,FSGT4_Inscr!$F$7:$L$103,2,FALSE)))</f>
        <v>0</v>
      </c>
      <c r="E23" s="106">
        <f>IF(ISERROR(VLOOKUP(C23,FSGT4_Inscr!$F$7:$L$103,3,FALSE))=TRUE,VLOOKUP(C23,FSGT5_Inscr!$F$7:$L$107,3,FALSE),(VLOOKUP(C23,FSGT4_Inscr!$F$7:$L$103,3,FALSE)))</f>
        <v>0</v>
      </c>
      <c r="F23" s="106">
        <f>IF(ISERROR(VLOOKUP(C23,FSGT4_Inscr!$F$7:$L$103,4,FALSE))=TRUE,VLOOKUP(C23,FSGT5_Inscr!$F$7:$L$107,4,FALSE),(VLOOKUP(C23,FSGT4_Inscr!$F$7:$L$103,4,FALSE)))</f>
        <v>0</v>
      </c>
      <c r="G23" s="106">
        <f>IF(ISERROR(VLOOKUP(C23,FSGT4_Inscr!$F$7:$L$103,5,FALSE))=TRUE,VLOOKUP(C23,FSGT5_Inscr!$F$7:$L$107,5,FALSE),(VLOOKUP(C23,FSGT4_Inscr!$F$7:$L$103,5,FALSE)))</f>
        <v>0</v>
      </c>
      <c r="H23" s="106">
        <f>IF(ISERROR(VLOOKUP(C23,FSGT4_Inscr!$F$7:$L$103,6,FALSE))=TRUE,VLOOKUP(C23,FSGT5_Inscr!$F$7:$L$107,6,FALSE),(VLOOKUP(C23,FSGT4_Inscr!$F$7:$L$103,6,FALSE)))</f>
        <v>0</v>
      </c>
      <c r="I23" s="196"/>
      <c r="J23" s="159">
        <f t="shared" si="15"/>
        <v>0</v>
      </c>
      <c r="K23" s="109">
        <f>SUM($J$8:J23)*J23</f>
        <v>0</v>
      </c>
      <c r="L23" s="160">
        <f t="shared" si="16"/>
        <v>0</v>
      </c>
      <c r="M23" s="201" t="str">
        <f t="shared" si="5"/>
        <v/>
      </c>
      <c r="N23" s="217" t="b">
        <f t="shared" si="17"/>
        <v>0</v>
      </c>
      <c r="O23" s="159">
        <f t="shared" si="7"/>
        <v>0</v>
      </c>
      <c r="P23" s="109">
        <f>SUM($O$8:O23)*O23</f>
        <v>0</v>
      </c>
      <c r="Q23" s="160">
        <f t="shared" si="18"/>
        <v>0</v>
      </c>
      <c r="R23" s="201" t="str">
        <f t="shared" si="9"/>
        <v/>
      </c>
      <c r="S23" s="217" t="b">
        <f t="shared" si="19"/>
        <v>0</v>
      </c>
      <c r="T23" s="110"/>
      <c r="U23" s="159">
        <f t="shared" si="11"/>
        <v>0</v>
      </c>
      <c r="V23" s="109">
        <f>SUM($U$8:U23)*U23</f>
        <v>0</v>
      </c>
      <c r="W23" s="160">
        <f t="shared" si="12"/>
        <v>0</v>
      </c>
      <c r="X23" s="201" t="str">
        <f t="shared" si="13"/>
        <v/>
      </c>
      <c r="Y23" s="217" t="str">
        <f t="shared" si="14"/>
        <v/>
      </c>
      <c r="AL23" s="182" t="str">
        <f t="shared" si="0"/>
        <v>0</v>
      </c>
      <c r="AM23" s="182">
        <f t="shared" si="1"/>
        <v>0</v>
      </c>
    </row>
    <row r="24" spans="1:39" x14ac:dyDescent="0.25">
      <c r="A24" s="106"/>
      <c r="B24" s="157">
        <f t="shared" si="2"/>
        <v>1</v>
      </c>
      <c r="C24" s="105"/>
      <c r="D24" s="106">
        <f>IF(ISERROR(VLOOKUP(C24,FSGT4_Inscr!$F$7:$L$103,2,FALSE))=TRUE,VLOOKUP(C24,FSGT5_Inscr!$F$7:$L$107,2,FALSE),(VLOOKUP(C24,FSGT4_Inscr!$F$7:$L$103,2,FALSE)))</f>
        <v>0</v>
      </c>
      <c r="E24" s="106">
        <f>IF(ISERROR(VLOOKUP(C24,FSGT4_Inscr!$F$7:$L$103,3,FALSE))=TRUE,VLOOKUP(C24,FSGT5_Inscr!$F$7:$L$107,3,FALSE),(VLOOKUP(C24,FSGT4_Inscr!$F$7:$L$103,3,FALSE)))</f>
        <v>0</v>
      </c>
      <c r="F24" s="106">
        <f>IF(ISERROR(VLOOKUP(C24,FSGT4_Inscr!$F$7:$L$103,4,FALSE))=TRUE,VLOOKUP(C24,FSGT5_Inscr!$F$7:$L$107,4,FALSE),(VLOOKUP(C24,FSGT4_Inscr!$F$7:$L$103,4,FALSE)))</f>
        <v>0</v>
      </c>
      <c r="G24" s="106">
        <f>IF(ISERROR(VLOOKUP(C24,FSGT4_Inscr!$F$7:$L$103,5,FALSE))=TRUE,VLOOKUP(C24,FSGT5_Inscr!$F$7:$L$107,5,FALSE),(VLOOKUP(C24,FSGT4_Inscr!$F$7:$L$103,5,FALSE)))</f>
        <v>0</v>
      </c>
      <c r="H24" s="106">
        <f>IF(ISERROR(VLOOKUP(C24,FSGT4_Inscr!$F$7:$L$103,6,FALSE))=TRUE,VLOOKUP(C24,FSGT5_Inscr!$F$7:$L$107,6,FALSE),(VLOOKUP(C24,FSGT4_Inscr!$F$7:$L$103,6,FALSE)))</f>
        <v>0</v>
      </c>
      <c r="I24" s="196"/>
      <c r="J24" s="159">
        <f t="shared" si="15"/>
        <v>0</v>
      </c>
      <c r="K24" s="109">
        <f>SUM($J$8:J24)*J24</f>
        <v>0</v>
      </c>
      <c r="L24" s="160">
        <f t="shared" si="16"/>
        <v>0</v>
      </c>
      <c r="M24" s="201" t="str">
        <f t="shared" si="5"/>
        <v/>
      </c>
      <c r="N24" s="217" t="b">
        <f t="shared" si="17"/>
        <v>0</v>
      </c>
      <c r="O24" s="159">
        <f t="shared" si="7"/>
        <v>0</v>
      </c>
      <c r="P24" s="109">
        <f>SUM($O$8:O24)*O24</f>
        <v>0</v>
      </c>
      <c r="Q24" s="160">
        <f t="shared" si="18"/>
        <v>0</v>
      </c>
      <c r="R24" s="201" t="str">
        <f t="shared" si="9"/>
        <v/>
      </c>
      <c r="S24" s="217" t="b">
        <f t="shared" si="19"/>
        <v>0</v>
      </c>
      <c r="T24" s="110"/>
      <c r="U24" s="159">
        <f t="shared" si="11"/>
        <v>0</v>
      </c>
      <c r="V24" s="109">
        <f>SUM($U$8:U24)*U24</f>
        <v>0</v>
      </c>
      <c r="W24" s="160">
        <f t="shared" si="12"/>
        <v>0</v>
      </c>
      <c r="X24" s="201" t="str">
        <f t="shared" si="13"/>
        <v/>
      </c>
      <c r="Y24" s="217" t="str">
        <f t="shared" si="14"/>
        <v/>
      </c>
      <c r="AL24" s="182" t="str">
        <f t="shared" si="0"/>
        <v>0</v>
      </c>
      <c r="AM24" s="182">
        <f t="shared" si="1"/>
        <v>0</v>
      </c>
    </row>
    <row r="25" spans="1:39" x14ac:dyDescent="0.25">
      <c r="A25" s="106"/>
      <c r="B25" s="157">
        <f t="shared" si="2"/>
        <v>1</v>
      </c>
      <c r="C25" s="105"/>
      <c r="D25" s="106">
        <f>IF(ISERROR(VLOOKUP(C25,FSGT4_Inscr!$F$7:$L$103,2,FALSE))=TRUE,VLOOKUP(C25,FSGT5_Inscr!$F$7:$L$107,2,FALSE),(VLOOKUP(C25,FSGT4_Inscr!$F$7:$L$103,2,FALSE)))</f>
        <v>0</v>
      </c>
      <c r="E25" s="106">
        <f>IF(ISERROR(VLOOKUP(C25,FSGT4_Inscr!$F$7:$L$103,3,FALSE))=TRUE,VLOOKUP(C25,FSGT5_Inscr!$F$7:$L$107,3,FALSE),(VLOOKUP(C25,FSGT4_Inscr!$F$7:$L$103,3,FALSE)))</f>
        <v>0</v>
      </c>
      <c r="F25" s="106">
        <f>IF(ISERROR(VLOOKUP(C25,FSGT4_Inscr!$F$7:$L$103,4,FALSE))=TRUE,VLOOKUP(C25,FSGT5_Inscr!$F$7:$L$107,4,FALSE),(VLOOKUP(C25,FSGT4_Inscr!$F$7:$L$103,4,FALSE)))</f>
        <v>0</v>
      </c>
      <c r="G25" s="106">
        <f>IF(ISERROR(VLOOKUP(C25,FSGT4_Inscr!$F$7:$L$103,5,FALSE))=TRUE,VLOOKUP(C25,FSGT5_Inscr!$F$7:$L$107,5,FALSE),(VLOOKUP(C25,FSGT4_Inscr!$F$7:$L$103,5,FALSE)))</f>
        <v>0</v>
      </c>
      <c r="H25" s="106">
        <f>IF(ISERROR(VLOOKUP(C25,FSGT4_Inscr!$F$7:$L$103,6,FALSE))=TRUE,VLOOKUP(C25,FSGT5_Inscr!$F$7:$L$107,6,FALSE),(VLOOKUP(C25,FSGT4_Inscr!$F$7:$L$103,6,FALSE)))</f>
        <v>0</v>
      </c>
      <c r="I25" s="196"/>
      <c r="J25" s="159">
        <f t="shared" si="15"/>
        <v>0</v>
      </c>
      <c r="K25" s="109">
        <f>SUM($J$8:J25)*J25</f>
        <v>0</v>
      </c>
      <c r="L25" s="160">
        <f t="shared" si="16"/>
        <v>0</v>
      </c>
      <c r="M25" s="201" t="str">
        <f t="shared" si="5"/>
        <v/>
      </c>
      <c r="N25" s="217" t="b">
        <f t="shared" si="17"/>
        <v>0</v>
      </c>
      <c r="O25" s="159">
        <f t="shared" si="7"/>
        <v>0</v>
      </c>
      <c r="P25" s="109">
        <f>SUM($O$8:O25)*O25</f>
        <v>0</v>
      </c>
      <c r="Q25" s="160">
        <f t="shared" si="18"/>
        <v>0</v>
      </c>
      <c r="R25" s="201" t="str">
        <f t="shared" si="9"/>
        <v/>
      </c>
      <c r="S25" s="217" t="b">
        <f t="shared" si="19"/>
        <v>0</v>
      </c>
      <c r="T25" s="110"/>
      <c r="U25" s="159">
        <f t="shared" si="11"/>
        <v>0</v>
      </c>
      <c r="V25" s="109">
        <f>SUM($U$8:U25)*U25</f>
        <v>0</v>
      </c>
      <c r="W25" s="160">
        <f t="shared" si="12"/>
        <v>0</v>
      </c>
      <c r="X25" s="201" t="str">
        <f t="shared" si="13"/>
        <v/>
      </c>
      <c r="Y25" s="217" t="str">
        <f t="shared" si="14"/>
        <v/>
      </c>
      <c r="AL25" s="182" t="str">
        <f t="shared" si="0"/>
        <v>0</v>
      </c>
      <c r="AM25" s="182">
        <f t="shared" si="1"/>
        <v>0</v>
      </c>
    </row>
    <row r="26" spans="1:39" x14ac:dyDescent="0.25">
      <c r="A26" s="106">
        <v>19</v>
      </c>
      <c r="B26" s="157">
        <f t="shared" si="2"/>
        <v>1</v>
      </c>
      <c r="C26" s="105"/>
      <c r="D26" s="106">
        <f>IF(ISERROR(VLOOKUP(C26,FSGT4_Inscr!$F$7:$L$103,2,FALSE))=TRUE,VLOOKUP(C26,FSGT5_Inscr!$F$7:$L$107,2,FALSE),(VLOOKUP(C26,FSGT4_Inscr!$F$7:$L$103,2,FALSE)))</f>
        <v>0</v>
      </c>
      <c r="E26" s="106">
        <f>IF(ISERROR(VLOOKUP(C26,FSGT4_Inscr!$F$7:$L$103,3,FALSE))=TRUE,VLOOKUP(C26,FSGT5_Inscr!$F$7:$L$107,3,FALSE),(VLOOKUP(C26,FSGT4_Inscr!$F$7:$L$103,3,FALSE)))</f>
        <v>0</v>
      </c>
      <c r="F26" s="106">
        <f>IF(ISERROR(VLOOKUP(C26,FSGT4_Inscr!$F$7:$L$103,4,FALSE))=TRUE,VLOOKUP(C26,FSGT5_Inscr!$F$7:$L$107,4,FALSE),(VLOOKUP(C26,FSGT4_Inscr!$F$7:$L$103,4,FALSE)))</f>
        <v>0</v>
      </c>
      <c r="G26" s="106">
        <f>IF(ISERROR(VLOOKUP(C26,FSGT4_Inscr!$F$7:$L$103,5,FALSE))=TRUE,VLOOKUP(C26,FSGT5_Inscr!$F$7:$L$107,5,FALSE),(VLOOKUP(C26,FSGT4_Inscr!$F$7:$L$103,5,FALSE)))</f>
        <v>0</v>
      </c>
      <c r="H26" s="106">
        <f>IF(ISERROR(VLOOKUP(C26,FSGT4_Inscr!$F$7:$L$103,6,FALSE))=TRUE,VLOOKUP(C26,FSGT5_Inscr!$F$7:$L$107,6,FALSE),(VLOOKUP(C26,FSGT4_Inscr!$F$7:$L$103,6,FALSE)))</f>
        <v>0</v>
      </c>
      <c r="I26" s="196"/>
      <c r="J26" s="159">
        <f t="shared" si="15"/>
        <v>0</v>
      </c>
      <c r="K26" s="109">
        <f>SUM($J$8:J26)*J26</f>
        <v>0</v>
      </c>
      <c r="L26" s="160">
        <f t="shared" si="16"/>
        <v>0</v>
      </c>
      <c r="M26" s="201" t="str">
        <f t="shared" si="5"/>
        <v/>
      </c>
      <c r="N26" s="217" t="b">
        <f t="shared" si="17"/>
        <v>0</v>
      </c>
      <c r="O26" s="159">
        <f t="shared" si="7"/>
        <v>0</v>
      </c>
      <c r="P26" s="109">
        <f>SUM($O$8:O26)*O26</f>
        <v>0</v>
      </c>
      <c r="Q26" s="160">
        <f t="shared" si="18"/>
        <v>0</v>
      </c>
      <c r="R26" s="201" t="str">
        <f t="shared" si="9"/>
        <v/>
      </c>
      <c r="S26" s="217" t="b">
        <f t="shared" si="19"/>
        <v>0</v>
      </c>
      <c r="T26" s="110"/>
      <c r="U26" s="159">
        <f t="shared" si="11"/>
        <v>0</v>
      </c>
      <c r="V26" s="109">
        <f>SUM($U$8:U26)*U26</f>
        <v>0</v>
      </c>
      <c r="W26" s="160">
        <f t="shared" si="12"/>
        <v>0</v>
      </c>
      <c r="X26" s="201" t="str">
        <f t="shared" si="13"/>
        <v/>
      </c>
      <c r="Y26" s="217" t="str">
        <f t="shared" si="14"/>
        <v/>
      </c>
      <c r="AL26" s="182" t="str">
        <f t="shared" si="0"/>
        <v>0</v>
      </c>
      <c r="AM26" s="182">
        <f t="shared" si="1"/>
        <v>0</v>
      </c>
    </row>
    <row r="27" spans="1:39" x14ac:dyDescent="0.25">
      <c r="A27" s="106">
        <v>20</v>
      </c>
      <c r="B27" s="157">
        <f t="shared" si="2"/>
        <v>1</v>
      </c>
      <c r="C27" s="105"/>
      <c r="D27" s="106">
        <f>IF(ISERROR(VLOOKUP(C27,FSGT4_Inscr!$F$7:$L$103,2,FALSE))=TRUE,VLOOKUP(C27,FSGT5_Inscr!$F$7:$L$107,2,FALSE),(VLOOKUP(C27,FSGT4_Inscr!$F$7:$L$103,2,FALSE)))</f>
        <v>0</v>
      </c>
      <c r="E27" s="106">
        <f>IF(ISERROR(VLOOKUP(C27,FSGT4_Inscr!$F$7:$L$103,3,FALSE))=TRUE,VLOOKUP(C27,FSGT5_Inscr!$F$7:$L$107,3,FALSE),(VLOOKUP(C27,FSGT4_Inscr!$F$7:$L$103,3,FALSE)))</f>
        <v>0</v>
      </c>
      <c r="F27" s="106">
        <f>IF(ISERROR(VLOOKUP(C27,FSGT4_Inscr!$F$7:$L$103,4,FALSE))=TRUE,VLOOKUP(C27,FSGT5_Inscr!$F$7:$L$107,4,FALSE),(VLOOKUP(C27,FSGT4_Inscr!$F$7:$L$103,4,FALSE)))</f>
        <v>0</v>
      </c>
      <c r="G27" s="106">
        <f>IF(ISERROR(VLOOKUP(C27,FSGT4_Inscr!$F$7:$L$103,5,FALSE))=TRUE,VLOOKUP(C27,FSGT5_Inscr!$F$7:$L$107,5,FALSE),(VLOOKUP(C27,FSGT4_Inscr!$F$7:$L$103,5,FALSE)))</f>
        <v>0</v>
      </c>
      <c r="H27" s="106">
        <f>IF(ISERROR(VLOOKUP(C27,FSGT4_Inscr!$F$7:$L$103,6,FALSE))=TRUE,VLOOKUP(C27,FSGT5_Inscr!$F$7:$L$107,6,FALSE),(VLOOKUP(C27,FSGT4_Inscr!$F$7:$L$103,6,FALSE)))</f>
        <v>0</v>
      </c>
      <c r="I27" s="196"/>
      <c r="J27" s="159">
        <f t="shared" si="15"/>
        <v>0</v>
      </c>
      <c r="K27" s="109">
        <f>SUM($J$8:J27)*J27</f>
        <v>0</v>
      </c>
      <c r="L27" s="160">
        <f t="shared" si="16"/>
        <v>0</v>
      </c>
      <c r="M27" s="201" t="str">
        <f t="shared" si="5"/>
        <v/>
      </c>
      <c r="N27" s="217" t="b">
        <f t="shared" si="17"/>
        <v>0</v>
      </c>
      <c r="O27" s="159">
        <f t="shared" si="7"/>
        <v>0</v>
      </c>
      <c r="P27" s="109">
        <f>SUM($O$8:O27)*O27</f>
        <v>0</v>
      </c>
      <c r="Q27" s="160">
        <f t="shared" si="18"/>
        <v>0</v>
      </c>
      <c r="R27" s="201" t="str">
        <f t="shared" si="9"/>
        <v/>
      </c>
      <c r="S27" s="217" t="b">
        <f t="shared" si="19"/>
        <v>0</v>
      </c>
      <c r="T27" s="110"/>
      <c r="U27" s="159">
        <f t="shared" si="11"/>
        <v>0</v>
      </c>
      <c r="V27" s="109">
        <f>SUM($U$8:U27)*U27</f>
        <v>0</v>
      </c>
      <c r="W27" s="160">
        <f t="shared" si="12"/>
        <v>0</v>
      </c>
      <c r="X27" s="201" t="str">
        <f t="shared" si="13"/>
        <v/>
      </c>
      <c r="Y27" s="217" t="str">
        <f t="shared" si="14"/>
        <v/>
      </c>
      <c r="AL27" s="182" t="str">
        <f t="shared" si="0"/>
        <v>0</v>
      </c>
      <c r="AM27" s="182">
        <f t="shared" si="1"/>
        <v>0</v>
      </c>
    </row>
    <row r="28" spans="1:39" x14ac:dyDescent="0.25">
      <c r="A28" s="106">
        <v>21</v>
      </c>
      <c r="B28" s="157">
        <f t="shared" si="2"/>
        <v>1</v>
      </c>
      <c r="C28" s="105"/>
      <c r="D28" s="106">
        <f>IF(ISERROR(VLOOKUP(C28,FSGT4_Inscr!$F$7:$L$103,2,FALSE))=TRUE,VLOOKUP(C28,FSGT5_Inscr!$F$7:$L$107,2,FALSE),(VLOOKUP(C28,FSGT4_Inscr!$F$7:$L$103,2,FALSE)))</f>
        <v>0</v>
      </c>
      <c r="E28" s="106">
        <f>IF(ISERROR(VLOOKUP(C28,FSGT4_Inscr!$F$7:$L$103,3,FALSE))=TRUE,VLOOKUP(C28,FSGT5_Inscr!$F$7:$L$107,3,FALSE),(VLOOKUP(C28,FSGT4_Inscr!$F$7:$L$103,3,FALSE)))</f>
        <v>0</v>
      </c>
      <c r="F28" s="106">
        <f>IF(ISERROR(VLOOKUP(C28,FSGT4_Inscr!$F$7:$L$103,4,FALSE))=TRUE,VLOOKUP(C28,FSGT5_Inscr!$F$7:$L$107,4,FALSE),(VLOOKUP(C28,FSGT4_Inscr!$F$7:$L$103,4,FALSE)))</f>
        <v>0</v>
      </c>
      <c r="G28" s="106">
        <f>IF(ISERROR(VLOOKUP(C28,FSGT4_Inscr!$F$7:$L$103,5,FALSE))=TRUE,VLOOKUP(C28,FSGT5_Inscr!$F$7:$L$107,5,FALSE),(VLOOKUP(C28,FSGT4_Inscr!$F$7:$L$103,5,FALSE)))</f>
        <v>0</v>
      </c>
      <c r="H28" s="106">
        <f>IF(ISERROR(VLOOKUP(C28,FSGT4_Inscr!$F$7:$L$103,6,FALSE))=TRUE,VLOOKUP(C28,FSGT5_Inscr!$F$7:$L$107,6,FALSE),(VLOOKUP(C28,FSGT4_Inscr!$F$7:$L$103,6,FALSE)))</f>
        <v>0</v>
      </c>
      <c r="I28" s="196"/>
      <c r="J28" s="159">
        <f t="shared" si="15"/>
        <v>0</v>
      </c>
      <c r="K28" s="109">
        <f>SUM($J$8:J28)*J28</f>
        <v>0</v>
      </c>
      <c r="L28" s="160">
        <f t="shared" si="16"/>
        <v>0</v>
      </c>
      <c r="M28" s="201" t="str">
        <f t="shared" si="5"/>
        <v/>
      </c>
      <c r="N28" s="217" t="b">
        <f t="shared" si="17"/>
        <v>0</v>
      </c>
      <c r="O28" s="159">
        <f t="shared" si="7"/>
        <v>0</v>
      </c>
      <c r="P28" s="109">
        <f>SUM($O$8:O28)*O28</f>
        <v>0</v>
      </c>
      <c r="Q28" s="160">
        <f t="shared" si="18"/>
        <v>0</v>
      </c>
      <c r="R28" s="201" t="str">
        <f t="shared" si="9"/>
        <v/>
      </c>
      <c r="S28" s="217" t="b">
        <f t="shared" si="19"/>
        <v>0</v>
      </c>
      <c r="T28" s="110"/>
      <c r="U28" s="159">
        <f t="shared" si="11"/>
        <v>0</v>
      </c>
      <c r="V28" s="109">
        <f>SUM($U$8:U28)*U28</f>
        <v>0</v>
      </c>
      <c r="W28" s="160">
        <f t="shared" si="12"/>
        <v>0</v>
      </c>
      <c r="X28" s="201" t="str">
        <f t="shared" si="13"/>
        <v/>
      </c>
      <c r="Y28" s="217" t="str">
        <f t="shared" si="14"/>
        <v/>
      </c>
      <c r="AL28" s="182" t="str">
        <f t="shared" si="0"/>
        <v>0</v>
      </c>
      <c r="AM28" s="182">
        <f t="shared" si="1"/>
        <v>0</v>
      </c>
    </row>
    <row r="29" spans="1:39" x14ac:dyDescent="0.25">
      <c r="A29" s="106">
        <v>22</v>
      </c>
      <c r="B29" s="157">
        <f t="shared" si="2"/>
        <v>1</v>
      </c>
      <c r="C29" s="105"/>
      <c r="D29" s="106">
        <f>IF(ISERROR(VLOOKUP(C29,FSGT4_Inscr!$F$7:$L$103,2,FALSE))=TRUE,VLOOKUP(C29,FSGT5_Inscr!$F$7:$L$107,2,FALSE),(VLOOKUP(C29,FSGT4_Inscr!$F$7:$L$103,2,FALSE)))</f>
        <v>0</v>
      </c>
      <c r="E29" s="106">
        <f>IF(ISERROR(VLOOKUP(C29,FSGT4_Inscr!$F$7:$L$103,3,FALSE))=TRUE,VLOOKUP(C29,FSGT5_Inscr!$F$7:$L$107,3,FALSE),(VLOOKUP(C29,FSGT4_Inscr!$F$7:$L$103,3,FALSE)))</f>
        <v>0</v>
      </c>
      <c r="F29" s="106">
        <f>IF(ISERROR(VLOOKUP(C29,FSGT4_Inscr!$F$7:$L$103,4,FALSE))=TRUE,VLOOKUP(C29,FSGT5_Inscr!$F$7:$L$107,4,FALSE),(VLOOKUP(C29,FSGT4_Inscr!$F$7:$L$103,4,FALSE)))</f>
        <v>0</v>
      </c>
      <c r="G29" s="106">
        <f>IF(ISERROR(VLOOKUP(C29,FSGT4_Inscr!$F$7:$L$103,5,FALSE))=TRUE,VLOOKUP(C29,FSGT5_Inscr!$F$7:$L$107,5,FALSE),(VLOOKUP(C29,FSGT4_Inscr!$F$7:$L$103,5,FALSE)))</f>
        <v>0</v>
      </c>
      <c r="H29" s="106">
        <f>IF(ISERROR(VLOOKUP(C29,FSGT4_Inscr!$F$7:$L$103,6,FALSE))=TRUE,VLOOKUP(C29,FSGT5_Inscr!$F$7:$L$107,6,FALSE),(VLOOKUP(C29,FSGT4_Inscr!$F$7:$L$103,6,FALSE)))</f>
        <v>0</v>
      </c>
      <c r="I29" s="196"/>
      <c r="J29" s="159">
        <f t="shared" si="15"/>
        <v>0</v>
      </c>
      <c r="K29" s="109">
        <f>SUM($J$8:J29)*J29</f>
        <v>0</v>
      </c>
      <c r="L29" s="160">
        <f t="shared" si="16"/>
        <v>0</v>
      </c>
      <c r="M29" s="201" t="str">
        <f t="shared" si="5"/>
        <v/>
      </c>
      <c r="N29" s="217" t="b">
        <f t="shared" si="17"/>
        <v>0</v>
      </c>
      <c r="O29" s="159">
        <f t="shared" si="7"/>
        <v>0</v>
      </c>
      <c r="P29" s="109">
        <f>SUM($O$8:O29)*O29</f>
        <v>0</v>
      </c>
      <c r="Q29" s="160">
        <f t="shared" si="18"/>
        <v>0</v>
      </c>
      <c r="R29" s="201" t="str">
        <f t="shared" si="9"/>
        <v/>
      </c>
      <c r="S29" s="217" t="b">
        <f t="shared" si="19"/>
        <v>0</v>
      </c>
      <c r="T29" s="110"/>
      <c r="U29" s="159">
        <f t="shared" si="11"/>
        <v>0</v>
      </c>
      <c r="V29" s="109">
        <f>SUM($U$8:U29)*U29</f>
        <v>0</v>
      </c>
      <c r="W29" s="160">
        <f t="shared" si="12"/>
        <v>0</v>
      </c>
      <c r="X29" s="201" t="str">
        <f t="shared" si="13"/>
        <v/>
      </c>
      <c r="Y29" s="217" t="str">
        <f t="shared" si="14"/>
        <v/>
      </c>
      <c r="AL29" s="182" t="str">
        <f t="shared" si="0"/>
        <v>0</v>
      </c>
      <c r="AM29" s="182">
        <f t="shared" si="1"/>
        <v>0</v>
      </c>
    </row>
    <row r="30" spans="1:39" x14ac:dyDescent="0.25">
      <c r="A30" s="106">
        <v>23</v>
      </c>
      <c r="B30" s="157">
        <f t="shared" si="2"/>
        <v>1</v>
      </c>
      <c r="C30" s="105"/>
      <c r="D30" s="106">
        <f>IF(ISERROR(VLOOKUP(C30,FSGT4_Inscr!$F$7:$L$103,2,FALSE))=TRUE,VLOOKUP(C30,FSGT5_Inscr!$F$7:$L$107,2,FALSE),(VLOOKUP(C30,FSGT4_Inscr!$F$7:$L$103,2,FALSE)))</f>
        <v>0</v>
      </c>
      <c r="E30" s="106">
        <f>IF(ISERROR(VLOOKUP(C30,FSGT4_Inscr!$F$7:$L$103,3,FALSE))=TRUE,VLOOKUP(C30,FSGT5_Inscr!$F$7:$L$107,3,FALSE),(VLOOKUP(C30,FSGT4_Inscr!$F$7:$L$103,3,FALSE)))</f>
        <v>0</v>
      </c>
      <c r="F30" s="106">
        <f>IF(ISERROR(VLOOKUP(C30,FSGT4_Inscr!$F$7:$L$103,4,FALSE))=TRUE,VLOOKUP(C30,FSGT5_Inscr!$F$7:$L$107,4,FALSE),(VLOOKUP(C30,FSGT4_Inscr!$F$7:$L$103,4,FALSE)))</f>
        <v>0</v>
      </c>
      <c r="G30" s="106">
        <f>IF(ISERROR(VLOOKUP(C30,FSGT4_Inscr!$F$7:$L$103,5,FALSE))=TRUE,VLOOKUP(C30,FSGT5_Inscr!$F$7:$L$107,5,FALSE),(VLOOKUP(C30,FSGT4_Inscr!$F$7:$L$103,5,FALSE)))</f>
        <v>0</v>
      </c>
      <c r="H30" s="106">
        <f>IF(ISERROR(VLOOKUP(C30,FSGT4_Inscr!$F$7:$L$103,6,FALSE))=TRUE,VLOOKUP(C30,FSGT5_Inscr!$F$7:$L$107,6,FALSE),(VLOOKUP(C30,FSGT4_Inscr!$F$7:$L$103,6,FALSE)))</f>
        <v>0</v>
      </c>
      <c r="I30" s="196"/>
      <c r="J30" s="159">
        <f t="shared" si="15"/>
        <v>0</v>
      </c>
      <c r="K30" s="109">
        <f>SUM($J$8:J30)*J30</f>
        <v>0</v>
      </c>
      <c r="L30" s="160">
        <f t="shared" si="16"/>
        <v>0</v>
      </c>
      <c r="M30" s="201" t="str">
        <f t="shared" si="5"/>
        <v/>
      </c>
      <c r="N30" s="217" t="b">
        <f t="shared" si="17"/>
        <v>0</v>
      </c>
      <c r="O30" s="159">
        <f t="shared" si="7"/>
        <v>0</v>
      </c>
      <c r="P30" s="109">
        <f>SUM($O$8:O30)*O30</f>
        <v>0</v>
      </c>
      <c r="Q30" s="160">
        <f t="shared" si="18"/>
        <v>0</v>
      </c>
      <c r="R30" s="201" t="str">
        <f t="shared" si="9"/>
        <v/>
      </c>
      <c r="S30" s="217" t="b">
        <f t="shared" si="19"/>
        <v>0</v>
      </c>
      <c r="T30" s="110"/>
      <c r="U30" s="159">
        <f t="shared" si="11"/>
        <v>0</v>
      </c>
      <c r="V30" s="109">
        <f>SUM($U$8:U30)*U30</f>
        <v>0</v>
      </c>
      <c r="W30" s="160">
        <f t="shared" si="12"/>
        <v>0</v>
      </c>
      <c r="X30" s="201" t="str">
        <f t="shared" si="13"/>
        <v/>
      </c>
      <c r="Y30" s="217" t="str">
        <f t="shared" si="14"/>
        <v/>
      </c>
      <c r="AL30" s="182" t="str">
        <f t="shared" si="0"/>
        <v>0</v>
      </c>
      <c r="AM30" s="182">
        <f t="shared" si="1"/>
        <v>0</v>
      </c>
    </row>
    <row r="31" spans="1:39" x14ac:dyDescent="0.25">
      <c r="A31" s="106">
        <v>24</v>
      </c>
      <c r="B31" s="157">
        <f t="shared" si="2"/>
        <v>1</v>
      </c>
      <c r="C31" s="105"/>
      <c r="D31" s="106">
        <f>IF(ISERROR(VLOOKUP(C31,FSGT4_Inscr!$F$7:$L$103,2,FALSE))=TRUE,VLOOKUP(C31,FSGT5_Inscr!$F$7:$L$107,2,FALSE),(VLOOKUP(C31,FSGT4_Inscr!$F$7:$L$103,2,FALSE)))</f>
        <v>0</v>
      </c>
      <c r="E31" s="106">
        <f>IF(ISERROR(VLOOKUP(C31,FSGT4_Inscr!$F$7:$L$103,3,FALSE))=TRUE,VLOOKUP(C31,FSGT5_Inscr!$F$7:$L$107,3,FALSE),(VLOOKUP(C31,FSGT4_Inscr!$F$7:$L$103,3,FALSE)))</f>
        <v>0</v>
      </c>
      <c r="F31" s="106">
        <f>IF(ISERROR(VLOOKUP(C31,FSGT4_Inscr!$F$7:$L$103,4,FALSE))=TRUE,VLOOKUP(C31,FSGT5_Inscr!$F$7:$L$107,4,FALSE),(VLOOKUP(C31,FSGT4_Inscr!$F$7:$L$103,4,FALSE)))</f>
        <v>0</v>
      </c>
      <c r="G31" s="106">
        <f>IF(ISERROR(VLOOKUP(C31,FSGT4_Inscr!$F$7:$L$103,5,FALSE))=TRUE,VLOOKUP(C31,FSGT5_Inscr!$F$7:$L$107,5,FALSE),(VLOOKUP(C31,FSGT4_Inscr!$F$7:$L$103,5,FALSE)))</f>
        <v>0</v>
      </c>
      <c r="H31" s="106">
        <f>IF(ISERROR(VLOOKUP(C31,FSGT4_Inscr!$F$7:$L$103,6,FALSE))=TRUE,VLOOKUP(C31,FSGT5_Inscr!$F$7:$L$107,6,FALSE),(VLOOKUP(C31,FSGT4_Inscr!$F$7:$L$103,6,FALSE)))</f>
        <v>0</v>
      </c>
      <c r="I31" s="196"/>
      <c r="J31" s="159">
        <f t="shared" si="15"/>
        <v>0</v>
      </c>
      <c r="K31" s="109">
        <f>SUM($J$8:J31)*J31</f>
        <v>0</v>
      </c>
      <c r="L31" s="160">
        <f t="shared" si="16"/>
        <v>0</v>
      </c>
      <c r="M31" s="201" t="str">
        <f t="shared" si="5"/>
        <v/>
      </c>
      <c r="N31" s="217" t="b">
        <f t="shared" si="17"/>
        <v>0</v>
      </c>
      <c r="O31" s="159">
        <f t="shared" si="7"/>
        <v>0</v>
      </c>
      <c r="P31" s="109">
        <f>SUM($O$8:O31)*O31</f>
        <v>0</v>
      </c>
      <c r="Q31" s="160">
        <f t="shared" si="18"/>
        <v>0</v>
      </c>
      <c r="R31" s="201" t="str">
        <f t="shared" si="9"/>
        <v/>
      </c>
      <c r="S31" s="217" t="b">
        <f t="shared" si="19"/>
        <v>0</v>
      </c>
      <c r="T31" s="110"/>
      <c r="U31" s="159">
        <f t="shared" si="11"/>
        <v>0</v>
      </c>
      <c r="V31" s="109">
        <f>SUM($U$8:U31)*U31</f>
        <v>0</v>
      </c>
      <c r="W31" s="160">
        <f t="shared" si="12"/>
        <v>0</v>
      </c>
      <c r="X31" s="201" t="str">
        <f t="shared" si="13"/>
        <v/>
      </c>
      <c r="Y31" s="217" t="str">
        <f t="shared" si="14"/>
        <v/>
      </c>
      <c r="AL31" s="182" t="str">
        <f t="shared" si="0"/>
        <v>0</v>
      </c>
      <c r="AM31" s="182">
        <f t="shared" si="1"/>
        <v>0</v>
      </c>
    </row>
    <row r="32" spans="1:39" x14ac:dyDescent="0.25">
      <c r="A32" s="106">
        <v>25</v>
      </c>
      <c r="B32" s="157">
        <f t="shared" si="2"/>
        <v>1</v>
      </c>
      <c r="C32" s="105"/>
      <c r="D32" s="106">
        <f>IF(ISERROR(VLOOKUP(C32,FSGT4_Inscr!$F$7:$L$103,2,FALSE))=TRUE,VLOOKUP(C32,FSGT5_Inscr!$F$7:$L$107,2,FALSE),(VLOOKUP(C32,FSGT4_Inscr!$F$7:$L$103,2,FALSE)))</f>
        <v>0</v>
      </c>
      <c r="E32" s="106">
        <f>IF(ISERROR(VLOOKUP(C32,FSGT4_Inscr!$F$7:$L$103,3,FALSE))=TRUE,VLOOKUP(C32,FSGT5_Inscr!$F$7:$L$107,3,FALSE),(VLOOKUP(C32,FSGT4_Inscr!$F$7:$L$103,3,FALSE)))</f>
        <v>0</v>
      </c>
      <c r="F32" s="106">
        <f>IF(ISERROR(VLOOKUP(C32,FSGT4_Inscr!$F$7:$L$103,4,FALSE))=TRUE,VLOOKUP(C32,FSGT5_Inscr!$F$7:$L$107,4,FALSE),(VLOOKUP(C32,FSGT4_Inscr!$F$7:$L$103,4,FALSE)))</f>
        <v>0</v>
      </c>
      <c r="G32" s="106">
        <f>IF(ISERROR(VLOOKUP(C32,FSGT4_Inscr!$F$7:$L$103,5,FALSE))=TRUE,VLOOKUP(C32,FSGT5_Inscr!$F$7:$L$107,5,FALSE),(VLOOKUP(C32,FSGT4_Inscr!$F$7:$L$103,5,FALSE)))</f>
        <v>0</v>
      </c>
      <c r="H32" s="106">
        <f>IF(ISERROR(VLOOKUP(C32,FSGT4_Inscr!$F$7:$L$103,6,FALSE))=TRUE,VLOOKUP(C32,FSGT5_Inscr!$F$7:$L$107,6,FALSE),(VLOOKUP(C32,FSGT4_Inscr!$F$7:$L$103,6,FALSE)))</f>
        <v>0</v>
      </c>
      <c r="I32" s="196"/>
      <c r="J32" s="159">
        <f t="shared" si="15"/>
        <v>0</v>
      </c>
      <c r="K32" s="109">
        <f>SUM($J$8:J32)*J32</f>
        <v>0</v>
      </c>
      <c r="L32" s="160">
        <f t="shared" si="16"/>
        <v>0</v>
      </c>
      <c r="M32" s="201" t="str">
        <f t="shared" si="5"/>
        <v/>
      </c>
      <c r="N32" s="217" t="b">
        <f t="shared" si="17"/>
        <v>0</v>
      </c>
      <c r="O32" s="159">
        <f t="shared" si="7"/>
        <v>0</v>
      </c>
      <c r="P32" s="109">
        <f>SUM($O$8:O32)*O32</f>
        <v>0</v>
      </c>
      <c r="Q32" s="160">
        <f t="shared" si="18"/>
        <v>0</v>
      </c>
      <c r="R32" s="201" t="str">
        <f t="shared" si="9"/>
        <v/>
      </c>
      <c r="S32" s="217" t="b">
        <f t="shared" si="19"/>
        <v>0</v>
      </c>
      <c r="T32" s="110"/>
      <c r="U32" s="159">
        <f t="shared" si="11"/>
        <v>0</v>
      </c>
      <c r="V32" s="109">
        <f>SUM($U$8:U32)*U32</f>
        <v>0</v>
      </c>
      <c r="W32" s="160">
        <f t="shared" si="12"/>
        <v>0</v>
      </c>
      <c r="X32" s="201" t="str">
        <f t="shared" si="13"/>
        <v/>
      </c>
      <c r="Y32" s="217" t="str">
        <f t="shared" si="14"/>
        <v/>
      </c>
      <c r="AL32" s="182" t="str">
        <f t="shared" si="0"/>
        <v>0</v>
      </c>
      <c r="AM32" s="182">
        <f t="shared" si="1"/>
        <v>0</v>
      </c>
    </row>
    <row r="33" spans="1:39" x14ac:dyDescent="0.25">
      <c r="A33" s="106">
        <v>26</v>
      </c>
      <c r="B33" s="157">
        <f t="shared" si="2"/>
        <v>1</v>
      </c>
      <c r="C33" s="105"/>
      <c r="D33" s="106">
        <f>IF(ISERROR(VLOOKUP(C33,FSGT4_Inscr!$F$7:$L$103,2,FALSE))=TRUE,VLOOKUP(C33,FSGT5_Inscr!$F$7:$L$107,2,FALSE),(VLOOKUP(C33,FSGT4_Inscr!$F$7:$L$103,2,FALSE)))</f>
        <v>0</v>
      </c>
      <c r="E33" s="106">
        <f>IF(ISERROR(VLOOKUP(C33,FSGT4_Inscr!$F$7:$L$103,3,FALSE))=TRUE,VLOOKUP(C33,FSGT5_Inscr!$F$7:$L$107,3,FALSE),(VLOOKUP(C33,FSGT4_Inscr!$F$7:$L$103,3,FALSE)))</f>
        <v>0</v>
      </c>
      <c r="F33" s="106">
        <f>IF(ISERROR(VLOOKUP(C33,FSGT4_Inscr!$F$7:$L$103,4,FALSE))=TRUE,VLOOKUP(C33,FSGT5_Inscr!$F$7:$L$107,4,FALSE),(VLOOKUP(C33,FSGT4_Inscr!$F$7:$L$103,4,FALSE)))</f>
        <v>0</v>
      </c>
      <c r="G33" s="106">
        <f>IF(ISERROR(VLOOKUP(C33,FSGT4_Inscr!$F$7:$L$103,5,FALSE))=TRUE,VLOOKUP(C33,FSGT5_Inscr!$F$7:$L$107,5,FALSE),(VLOOKUP(C33,FSGT4_Inscr!$F$7:$L$103,5,FALSE)))</f>
        <v>0</v>
      </c>
      <c r="H33" s="106">
        <f>IF(ISERROR(VLOOKUP(C33,FSGT4_Inscr!$F$7:$L$103,6,FALSE))=TRUE,VLOOKUP(C33,FSGT5_Inscr!$F$7:$L$107,6,FALSE),(VLOOKUP(C33,FSGT4_Inscr!$F$7:$L$103,6,FALSE)))</f>
        <v>0</v>
      </c>
      <c r="I33" s="196"/>
      <c r="J33" s="159">
        <f t="shared" si="15"/>
        <v>0</v>
      </c>
      <c r="K33" s="109">
        <f>SUM($J$8:J33)*J33</f>
        <v>0</v>
      </c>
      <c r="L33" s="160">
        <f t="shared" si="16"/>
        <v>0</v>
      </c>
      <c r="M33" s="201" t="str">
        <f t="shared" si="5"/>
        <v/>
      </c>
      <c r="N33" s="217" t="b">
        <f t="shared" si="17"/>
        <v>0</v>
      </c>
      <c r="O33" s="159">
        <f t="shared" si="7"/>
        <v>0</v>
      </c>
      <c r="P33" s="109">
        <f>SUM($O$8:O33)*O33</f>
        <v>0</v>
      </c>
      <c r="Q33" s="160">
        <f t="shared" si="18"/>
        <v>0</v>
      </c>
      <c r="R33" s="201" t="str">
        <f t="shared" si="9"/>
        <v/>
      </c>
      <c r="S33" s="217" t="b">
        <f t="shared" si="19"/>
        <v>0</v>
      </c>
      <c r="T33" s="110"/>
      <c r="U33" s="159">
        <f t="shared" si="11"/>
        <v>0</v>
      </c>
      <c r="V33" s="109">
        <f>SUM($U$8:U33)*U33</f>
        <v>0</v>
      </c>
      <c r="W33" s="160">
        <f t="shared" si="12"/>
        <v>0</v>
      </c>
      <c r="X33" s="201" t="str">
        <f t="shared" si="13"/>
        <v/>
      </c>
      <c r="Y33" s="217" t="str">
        <f t="shared" si="14"/>
        <v/>
      </c>
      <c r="AL33" s="182" t="str">
        <f t="shared" ref="AL33:AL96" si="20">CONCATENATE(C33,D33)</f>
        <v>0</v>
      </c>
      <c r="AM33" s="182">
        <f t="shared" ref="AM33:AM96" si="21">C33</f>
        <v>0</v>
      </c>
    </row>
    <row r="34" spans="1:39" x14ac:dyDescent="0.25">
      <c r="A34" s="106">
        <v>27</v>
      </c>
      <c r="B34" s="157">
        <f t="shared" si="2"/>
        <v>1</v>
      </c>
      <c r="C34" s="105"/>
      <c r="D34" s="106">
        <f>IF(ISERROR(VLOOKUP(C34,FSGT4_Inscr!$F$7:$L$103,2,FALSE))=TRUE,VLOOKUP(C34,FSGT5_Inscr!$F$7:$L$107,2,FALSE),(VLOOKUP(C34,FSGT4_Inscr!$F$7:$L$103,2,FALSE)))</f>
        <v>0</v>
      </c>
      <c r="E34" s="106">
        <f>IF(ISERROR(VLOOKUP(C34,FSGT4_Inscr!$F$7:$L$103,3,FALSE))=TRUE,VLOOKUP(C34,FSGT5_Inscr!$F$7:$L$107,3,FALSE),(VLOOKUP(C34,FSGT4_Inscr!$F$7:$L$103,3,FALSE)))</f>
        <v>0</v>
      </c>
      <c r="F34" s="106">
        <f>IF(ISERROR(VLOOKUP(C34,FSGT4_Inscr!$F$7:$L$103,4,FALSE))=TRUE,VLOOKUP(C34,FSGT5_Inscr!$F$7:$L$107,4,FALSE),(VLOOKUP(C34,FSGT4_Inscr!$F$7:$L$103,4,FALSE)))</f>
        <v>0</v>
      </c>
      <c r="G34" s="106">
        <f>IF(ISERROR(VLOOKUP(C34,FSGT4_Inscr!$F$7:$L$103,5,FALSE))=TRUE,VLOOKUP(C34,FSGT5_Inscr!$F$7:$L$107,5,FALSE),(VLOOKUP(C34,FSGT4_Inscr!$F$7:$L$103,5,FALSE)))</f>
        <v>0</v>
      </c>
      <c r="H34" s="106">
        <f>IF(ISERROR(VLOOKUP(C34,FSGT4_Inscr!$F$7:$L$103,6,FALSE))=TRUE,VLOOKUP(C34,FSGT5_Inscr!$F$7:$L$107,6,FALSE),(VLOOKUP(C34,FSGT4_Inscr!$F$7:$L$103,6,FALSE)))</f>
        <v>0</v>
      </c>
      <c r="I34" s="196"/>
      <c r="J34" s="159">
        <f t="shared" si="15"/>
        <v>0</v>
      </c>
      <c r="K34" s="109">
        <f>SUM($J$8:J34)*J34</f>
        <v>0</v>
      </c>
      <c r="L34" s="160">
        <f t="shared" si="16"/>
        <v>0</v>
      </c>
      <c r="M34" s="201" t="str">
        <f t="shared" si="5"/>
        <v/>
      </c>
      <c r="N34" s="217" t="b">
        <f t="shared" si="17"/>
        <v>0</v>
      </c>
      <c r="O34" s="159">
        <f t="shared" si="7"/>
        <v>0</v>
      </c>
      <c r="P34" s="109">
        <f>SUM($O$8:O34)*O34</f>
        <v>0</v>
      </c>
      <c r="Q34" s="160">
        <f t="shared" si="18"/>
        <v>0</v>
      </c>
      <c r="R34" s="201" t="str">
        <f t="shared" si="9"/>
        <v/>
      </c>
      <c r="S34" s="217" t="b">
        <f t="shared" si="19"/>
        <v>0</v>
      </c>
      <c r="T34" s="110"/>
      <c r="U34" s="159">
        <f t="shared" si="11"/>
        <v>0</v>
      </c>
      <c r="V34" s="109">
        <f>SUM($U$8:U34)*U34</f>
        <v>0</v>
      </c>
      <c r="W34" s="160">
        <f t="shared" si="12"/>
        <v>0</v>
      </c>
      <c r="X34" s="201" t="str">
        <f t="shared" si="13"/>
        <v/>
      </c>
      <c r="Y34" s="217" t="str">
        <f t="shared" si="14"/>
        <v/>
      </c>
      <c r="AL34" s="182" t="str">
        <f t="shared" si="20"/>
        <v>0</v>
      </c>
      <c r="AM34" s="182">
        <f t="shared" si="21"/>
        <v>0</v>
      </c>
    </row>
    <row r="35" spans="1:39" x14ac:dyDescent="0.25">
      <c r="A35" s="106">
        <v>28</v>
      </c>
      <c r="B35" s="157">
        <f t="shared" si="2"/>
        <v>1</v>
      </c>
      <c r="C35" s="105"/>
      <c r="D35" s="106">
        <f>IF(ISERROR(VLOOKUP(C35,FSGT4_Inscr!$F$7:$L$103,2,FALSE))=TRUE,VLOOKUP(C35,FSGT5_Inscr!$F$7:$L$107,2,FALSE),(VLOOKUP(C35,FSGT4_Inscr!$F$7:$L$103,2,FALSE)))</f>
        <v>0</v>
      </c>
      <c r="E35" s="106">
        <f>IF(ISERROR(VLOOKUP(C35,FSGT4_Inscr!$F$7:$L$103,3,FALSE))=TRUE,VLOOKUP(C35,FSGT5_Inscr!$F$7:$L$107,3,FALSE),(VLOOKUP(C35,FSGT4_Inscr!$F$7:$L$103,3,FALSE)))</f>
        <v>0</v>
      </c>
      <c r="F35" s="106">
        <f>IF(ISERROR(VLOOKUP(C35,FSGT4_Inscr!$F$7:$L$103,4,FALSE))=TRUE,VLOOKUP(C35,FSGT5_Inscr!$F$7:$L$107,4,FALSE),(VLOOKUP(C35,FSGT4_Inscr!$F$7:$L$103,4,FALSE)))</f>
        <v>0</v>
      </c>
      <c r="G35" s="106">
        <f>IF(ISERROR(VLOOKUP(C35,FSGT4_Inscr!$F$7:$L$103,5,FALSE))=TRUE,VLOOKUP(C35,FSGT5_Inscr!$F$7:$L$107,5,FALSE),(VLOOKUP(C35,FSGT4_Inscr!$F$7:$L$103,5,FALSE)))</f>
        <v>0</v>
      </c>
      <c r="H35" s="106">
        <f>IF(ISERROR(VLOOKUP(C35,FSGT4_Inscr!$F$7:$L$103,6,FALSE))=TRUE,VLOOKUP(C35,FSGT5_Inscr!$F$7:$L$107,6,FALSE),(VLOOKUP(C35,FSGT4_Inscr!$F$7:$L$103,6,FALSE)))</f>
        <v>0</v>
      </c>
      <c r="I35" s="196"/>
      <c r="J35" s="159">
        <f t="shared" si="15"/>
        <v>0</v>
      </c>
      <c r="K35" s="109">
        <f>SUM($J$8:J35)*J35</f>
        <v>0</v>
      </c>
      <c r="L35" s="160">
        <f t="shared" si="16"/>
        <v>0</v>
      </c>
      <c r="M35" s="201" t="str">
        <f t="shared" si="5"/>
        <v/>
      </c>
      <c r="N35" s="217" t="b">
        <f t="shared" si="17"/>
        <v>0</v>
      </c>
      <c r="O35" s="159">
        <f t="shared" si="7"/>
        <v>0</v>
      </c>
      <c r="P35" s="109">
        <f>SUM($O$8:O35)*O35</f>
        <v>0</v>
      </c>
      <c r="Q35" s="160">
        <f t="shared" si="18"/>
        <v>0</v>
      </c>
      <c r="R35" s="201" t="str">
        <f t="shared" si="9"/>
        <v/>
      </c>
      <c r="S35" s="217" t="b">
        <f t="shared" si="19"/>
        <v>0</v>
      </c>
      <c r="T35" s="110"/>
      <c r="U35" s="159">
        <f t="shared" si="11"/>
        <v>0</v>
      </c>
      <c r="V35" s="109">
        <f>SUM($U$8:U35)*U35</f>
        <v>0</v>
      </c>
      <c r="W35" s="160">
        <f t="shared" si="12"/>
        <v>0</v>
      </c>
      <c r="X35" s="201" t="str">
        <f t="shared" si="13"/>
        <v/>
      </c>
      <c r="Y35" s="217" t="str">
        <f t="shared" si="14"/>
        <v/>
      </c>
      <c r="AL35" s="182" t="str">
        <f t="shared" si="20"/>
        <v>0</v>
      </c>
      <c r="AM35" s="182">
        <f t="shared" si="21"/>
        <v>0</v>
      </c>
    </row>
    <row r="36" spans="1:39" x14ac:dyDescent="0.25">
      <c r="A36" s="106">
        <v>29</v>
      </c>
      <c r="B36" s="157">
        <f t="shared" si="2"/>
        <v>1</v>
      </c>
      <c r="C36" s="105"/>
      <c r="D36" s="106">
        <f>IF(ISERROR(VLOOKUP(C36,FSGT4_Inscr!$F$7:$L$103,2,FALSE))=TRUE,VLOOKUP(C36,FSGT5_Inscr!$F$7:$L$107,2,FALSE),(VLOOKUP(C36,FSGT4_Inscr!$F$7:$L$103,2,FALSE)))</f>
        <v>0</v>
      </c>
      <c r="E36" s="106">
        <f>IF(ISERROR(VLOOKUP(C36,FSGT4_Inscr!$F$7:$L$103,3,FALSE))=TRUE,VLOOKUP(C36,FSGT5_Inscr!$F$7:$L$107,3,FALSE),(VLOOKUP(C36,FSGT4_Inscr!$F$7:$L$103,3,FALSE)))</f>
        <v>0</v>
      </c>
      <c r="F36" s="106">
        <f>IF(ISERROR(VLOOKUP(C36,FSGT4_Inscr!$F$7:$L$103,4,FALSE))=TRUE,VLOOKUP(C36,FSGT5_Inscr!$F$7:$L$107,4,FALSE),(VLOOKUP(C36,FSGT4_Inscr!$F$7:$L$103,4,FALSE)))</f>
        <v>0</v>
      </c>
      <c r="G36" s="106">
        <f>IF(ISERROR(VLOOKUP(C36,FSGT4_Inscr!$F$7:$L$103,5,FALSE))=TRUE,VLOOKUP(C36,FSGT5_Inscr!$F$7:$L$107,5,FALSE),(VLOOKUP(C36,FSGT4_Inscr!$F$7:$L$103,5,FALSE)))</f>
        <v>0</v>
      </c>
      <c r="H36" s="106">
        <f>IF(ISERROR(VLOOKUP(C36,FSGT4_Inscr!$F$7:$L$103,6,FALSE))=TRUE,VLOOKUP(C36,FSGT5_Inscr!$F$7:$L$107,6,FALSE),(VLOOKUP(C36,FSGT4_Inscr!$F$7:$L$103,6,FALSE)))</f>
        <v>0</v>
      </c>
      <c r="I36" s="196"/>
      <c r="J36" s="159">
        <f t="shared" si="15"/>
        <v>0</v>
      </c>
      <c r="K36" s="109">
        <f>SUM($J$8:J36)*J36</f>
        <v>0</v>
      </c>
      <c r="L36" s="160">
        <f t="shared" si="16"/>
        <v>0</v>
      </c>
      <c r="M36" s="201" t="str">
        <f t="shared" si="5"/>
        <v/>
      </c>
      <c r="N36" s="217" t="b">
        <f t="shared" si="17"/>
        <v>0</v>
      </c>
      <c r="O36" s="159">
        <f t="shared" si="7"/>
        <v>0</v>
      </c>
      <c r="P36" s="109">
        <f>SUM($O$8:O36)*O36</f>
        <v>0</v>
      </c>
      <c r="Q36" s="160">
        <f t="shared" si="18"/>
        <v>0</v>
      </c>
      <c r="R36" s="201" t="str">
        <f t="shared" si="9"/>
        <v/>
      </c>
      <c r="S36" s="217" t="b">
        <f t="shared" si="19"/>
        <v>0</v>
      </c>
      <c r="T36" s="110"/>
      <c r="U36" s="159">
        <f t="shared" si="11"/>
        <v>0</v>
      </c>
      <c r="V36" s="109">
        <f>SUM($U$8:U36)*U36</f>
        <v>0</v>
      </c>
      <c r="W36" s="160">
        <f t="shared" si="12"/>
        <v>0</v>
      </c>
      <c r="X36" s="201" t="str">
        <f t="shared" si="13"/>
        <v/>
      </c>
      <c r="Y36" s="217" t="str">
        <f t="shared" si="14"/>
        <v/>
      </c>
      <c r="AL36" s="182" t="str">
        <f t="shared" si="20"/>
        <v>0</v>
      </c>
      <c r="AM36" s="182">
        <f t="shared" si="21"/>
        <v>0</v>
      </c>
    </row>
    <row r="37" spans="1:39" x14ac:dyDescent="0.25">
      <c r="A37" s="106">
        <v>30</v>
      </c>
      <c r="B37" s="157">
        <f t="shared" si="2"/>
        <v>1</v>
      </c>
      <c r="C37" s="105"/>
      <c r="D37" s="106">
        <f>IF(ISERROR(VLOOKUP(C37,FSGT4_Inscr!$F$7:$L$103,2,FALSE))=TRUE,VLOOKUP(C37,FSGT5_Inscr!$F$7:$L$107,2,FALSE),(VLOOKUP(C37,FSGT4_Inscr!$F$7:$L$103,2,FALSE)))</f>
        <v>0</v>
      </c>
      <c r="E37" s="106">
        <f>IF(ISERROR(VLOOKUP(C37,FSGT4_Inscr!$F$7:$L$103,3,FALSE))=TRUE,VLOOKUP(C37,FSGT5_Inscr!$F$7:$L$107,3,FALSE),(VLOOKUP(C37,FSGT4_Inscr!$F$7:$L$103,3,FALSE)))</f>
        <v>0</v>
      </c>
      <c r="F37" s="106">
        <f>IF(ISERROR(VLOOKUP(C37,FSGT4_Inscr!$F$7:$L$103,4,FALSE))=TRUE,VLOOKUP(C37,FSGT5_Inscr!$F$7:$L$107,4,FALSE),(VLOOKUP(C37,FSGT4_Inscr!$F$7:$L$103,4,FALSE)))</f>
        <v>0</v>
      </c>
      <c r="G37" s="106">
        <f>IF(ISERROR(VLOOKUP(C37,FSGT4_Inscr!$F$7:$L$103,5,FALSE))=TRUE,VLOOKUP(C37,FSGT5_Inscr!$F$7:$L$107,5,FALSE),(VLOOKUP(C37,FSGT4_Inscr!$F$7:$L$103,5,FALSE)))</f>
        <v>0</v>
      </c>
      <c r="H37" s="106">
        <f>IF(ISERROR(VLOOKUP(C37,FSGT4_Inscr!$F$7:$L$103,6,FALSE))=TRUE,VLOOKUP(C37,FSGT5_Inscr!$F$7:$L$107,6,FALSE),(VLOOKUP(C37,FSGT4_Inscr!$F$7:$L$103,6,FALSE)))</f>
        <v>0</v>
      </c>
      <c r="I37" s="196"/>
      <c r="J37" s="159">
        <f t="shared" si="15"/>
        <v>0</v>
      </c>
      <c r="K37" s="109">
        <f>SUM($J$8:J37)*J37</f>
        <v>0</v>
      </c>
      <c r="L37" s="160">
        <f t="shared" si="16"/>
        <v>0</v>
      </c>
      <c r="M37" s="201" t="str">
        <f t="shared" si="5"/>
        <v/>
      </c>
      <c r="N37" s="217" t="b">
        <f t="shared" si="17"/>
        <v>0</v>
      </c>
      <c r="O37" s="159">
        <f t="shared" si="7"/>
        <v>0</v>
      </c>
      <c r="P37" s="109">
        <f>SUM($O$8:O37)*O37</f>
        <v>0</v>
      </c>
      <c r="Q37" s="160">
        <f t="shared" si="18"/>
        <v>0</v>
      </c>
      <c r="R37" s="201" t="str">
        <f t="shared" si="9"/>
        <v/>
      </c>
      <c r="S37" s="217" t="b">
        <f t="shared" si="19"/>
        <v>0</v>
      </c>
      <c r="T37" s="110"/>
      <c r="U37" s="159">
        <f t="shared" si="11"/>
        <v>0</v>
      </c>
      <c r="V37" s="109">
        <f>SUM($U$8:U37)*U37</f>
        <v>0</v>
      </c>
      <c r="W37" s="160">
        <f t="shared" si="12"/>
        <v>0</v>
      </c>
      <c r="X37" s="201" t="str">
        <f t="shared" si="13"/>
        <v/>
      </c>
      <c r="Y37" s="217" t="str">
        <f t="shared" si="14"/>
        <v/>
      </c>
      <c r="AL37" s="182" t="str">
        <f t="shared" si="20"/>
        <v>0</v>
      </c>
      <c r="AM37" s="182">
        <f t="shared" si="21"/>
        <v>0</v>
      </c>
    </row>
    <row r="38" spans="1:39" x14ac:dyDescent="0.25">
      <c r="A38" s="106">
        <v>31</v>
      </c>
      <c r="B38" s="157">
        <f t="shared" si="2"/>
        <v>1</v>
      </c>
      <c r="C38" s="105"/>
      <c r="D38" s="106">
        <f>IF(ISERROR(VLOOKUP(C38,FSGT4_Inscr!$F$7:$L$103,2,FALSE))=TRUE,VLOOKUP(C38,FSGT5_Inscr!$F$7:$L$107,2,FALSE),(VLOOKUP(C38,FSGT4_Inscr!$F$7:$L$103,2,FALSE)))</f>
        <v>0</v>
      </c>
      <c r="E38" s="106">
        <f>IF(ISERROR(VLOOKUP(C38,FSGT4_Inscr!$F$7:$L$103,3,FALSE))=TRUE,VLOOKUP(C38,FSGT5_Inscr!$F$7:$L$107,3,FALSE),(VLOOKUP(C38,FSGT4_Inscr!$F$7:$L$103,3,FALSE)))</f>
        <v>0</v>
      </c>
      <c r="F38" s="106">
        <f>IF(ISERROR(VLOOKUP(C38,FSGT4_Inscr!$F$7:$L$103,4,FALSE))=TRUE,VLOOKUP(C38,FSGT5_Inscr!$F$7:$L$107,4,FALSE),(VLOOKUP(C38,FSGT4_Inscr!$F$7:$L$103,4,FALSE)))</f>
        <v>0</v>
      </c>
      <c r="G38" s="106">
        <f>IF(ISERROR(VLOOKUP(C38,FSGT4_Inscr!$F$7:$L$103,5,FALSE))=TRUE,VLOOKUP(C38,FSGT5_Inscr!$F$7:$L$107,5,FALSE),(VLOOKUP(C38,FSGT4_Inscr!$F$7:$L$103,5,FALSE)))</f>
        <v>0</v>
      </c>
      <c r="H38" s="106">
        <f>IF(ISERROR(VLOOKUP(C38,FSGT4_Inscr!$F$7:$L$103,6,FALSE))=TRUE,VLOOKUP(C38,FSGT5_Inscr!$F$7:$L$107,6,FALSE),(VLOOKUP(C38,FSGT4_Inscr!$F$7:$L$103,6,FALSE)))</f>
        <v>0</v>
      </c>
      <c r="I38" s="196"/>
      <c r="J38" s="159">
        <f t="shared" si="15"/>
        <v>0</v>
      </c>
      <c r="K38" s="109">
        <f>SUM($J$8:J38)*J38</f>
        <v>0</v>
      </c>
      <c r="L38" s="160">
        <f t="shared" si="16"/>
        <v>0</v>
      </c>
      <c r="M38" s="201" t="str">
        <f t="shared" si="5"/>
        <v/>
      </c>
      <c r="N38" s="217" t="b">
        <f t="shared" si="17"/>
        <v>0</v>
      </c>
      <c r="O38" s="159">
        <f t="shared" si="7"/>
        <v>0</v>
      </c>
      <c r="P38" s="109">
        <f>SUM($O$8:O38)*O38</f>
        <v>0</v>
      </c>
      <c r="Q38" s="160">
        <f t="shared" si="18"/>
        <v>0</v>
      </c>
      <c r="R38" s="201" t="str">
        <f t="shared" si="9"/>
        <v/>
      </c>
      <c r="S38" s="217" t="b">
        <f t="shared" si="19"/>
        <v>0</v>
      </c>
      <c r="T38" s="110"/>
      <c r="U38" s="159">
        <f t="shared" si="11"/>
        <v>0</v>
      </c>
      <c r="V38" s="109">
        <f>SUM($U$8:U38)*U38</f>
        <v>0</v>
      </c>
      <c r="W38" s="160">
        <f t="shared" si="12"/>
        <v>0</v>
      </c>
      <c r="X38" s="201" t="str">
        <f t="shared" si="13"/>
        <v/>
      </c>
      <c r="Y38" s="217" t="str">
        <f t="shared" si="14"/>
        <v/>
      </c>
      <c r="AL38" s="182" t="str">
        <f t="shared" si="20"/>
        <v>0</v>
      </c>
      <c r="AM38" s="182">
        <f t="shared" si="21"/>
        <v>0</v>
      </c>
    </row>
    <row r="39" spans="1:39" x14ac:dyDescent="0.25">
      <c r="A39" s="106">
        <v>32</v>
      </c>
      <c r="B39" s="157">
        <f t="shared" si="2"/>
        <v>1</v>
      </c>
      <c r="C39" s="105"/>
      <c r="D39" s="106">
        <f>IF(ISERROR(VLOOKUP(C39,FSGT4_Inscr!$F$7:$L$103,2,FALSE))=TRUE,VLOOKUP(C39,FSGT5_Inscr!$F$7:$L$107,2,FALSE),(VLOOKUP(C39,FSGT4_Inscr!$F$7:$L$103,2,FALSE)))</f>
        <v>0</v>
      </c>
      <c r="E39" s="106">
        <f>IF(ISERROR(VLOOKUP(C39,FSGT4_Inscr!$F$7:$L$103,3,FALSE))=TRUE,VLOOKUP(C39,FSGT5_Inscr!$F$7:$L$107,3,FALSE),(VLOOKUP(C39,FSGT4_Inscr!$F$7:$L$103,3,FALSE)))</f>
        <v>0</v>
      </c>
      <c r="F39" s="106">
        <f>IF(ISERROR(VLOOKUP(C39,FSGT4_Inscr!$F$7:$L$103,4,FALSE))=TRUE,VLOOKUP(C39,FSGT5_Inscr!$F$7:$L$107,4,FALSE),(VLOOKUP(C39,FSGT4_Inscr!$F$7:$L$103,4,FALSE)))</f>
        <v>0</v>
      </c>
      <c r="G39" s="106">
        <f>IF(ISERROR(VLOOKUP(C39,FSGT4_Inscr!$F$7:$L$103,5,FALSE))=TRUE,VLOOKUP(C39,FSGT5_Inscr!$F$7:$L$107,5,FALSE),(VLOOKUP(C39,FSGT4_Inscr!$F$7:$L$103,5,FALSE)))</f>
        <v>0</v>
      </c>
      <c r="H39" s="106">
        <f>IF(ISERROR(VLOOKUP(C39,FSGT4_Inscr!$F$7:$L$103,6,FALSE))=TRUE,VLOOKUP(C39,FSGT5_Inscr!$F$7:$L$107,6,FALSE),(VLOOKUP(C39,FSGT4_Inscr!$F$7:$L$103,6,FALSE)))</f>
        <v>0</v>
      </c>
      <c r="I39" s="196"/>
      <c r="J39" s="159">
        <f t="shared" si="15"/>
        <v>0</v>
      </c>
      <c r="K39" s="109">
        <f>SUM($J$8:J39)*J39</f>
        <v>0</v>
      </c>
      <c r="L39" s="160">
        <f t="shared" si="16"/>
        <v>0</v>
      </c>
      <c r="M39" s="201" t="str">
        <f t="shared" si="5"/>
        <v/>
      </c>
      <c r="N39" s="217" t="b">
        <f t="shared" si="17"/>
        <v>0</v>
      </c>
      <c r="O39" s="159">
        <f t="shared" si="7"/>
        <v>0</v>
      </c>
      <c r="P39" s="109">
        <f>SUM($O$8:O39)*O39</f>
        <v>0</v>
      </c>
      <c r="Q39" s="160">
        <f t="shared" si="18"/>
        <v>0</v>
      </c>
      <c r="R39" s="201" t="str">
        <f t="shared" si="9"/>
        <v/>
      </c>
      <c r="S39" s="217" t="b">
        <f t="shared" si="19"/>
        <v>0</v>
      </c>
      <c r="T39" s="110"/>
      <c r="U39" s="159">
        <f t="shared" si="11"/>
        <v>0</v>
      </c>
      <c r="V39" s="109">
        <f>SUM($U$8:U39)*U39</f>
        <v>0</v>
      </c>
      <c r="W39" s="160">
        <f t="shared" si="12"/>
        <v>0</v>
      </c>
      <c r="X39" s="201" t="str">
        <f t="shared" si="13"/>
        <v/>
      </c>
      <c r="Y39" s="217" t="str">
        <f t="shared" si="14"/>
        <v/>
      </c>
      <c r="AL39" s="182" t="str">
        <f t="shared" si="20"/>
        <v>0</v>
      </c>
      <c r="AM39" s="182">
        <f t="shared" si="21"/>
        <v>0</v>
      </c>
    </row>
    <row r="40" spans="1:39" x14ac:dyDescent="0.25">
      <c r="A40" s="106">
        <v>33</v>
      </c>
      <c r="B40" s="157">
        <f t="shared" si="2"/>
        <v>1</v>
      </c>
      <c r="C40" s="105"/>
      <c r="D40" s="106">
        <f>IF(ISERROR(VLOOKUP(C40,FSGT4_Inscr!$F$7:$L$103,2,FALSE))=TRUE,VLOOKUP(C40,FSGT5_Inscr!$F$7:$L$107,2,FALSE),(VLOOKUP(C40,FSGT4_Inscr!$F$7:$L$103,2,FALSE)))</f>
        <v>0</v>
      </c>
      <c r="E40" s="106">
        <f>IF(ISERROR(VLOOKUP(C40,FSGT4_Inscr!$F$7:$L$103,3,FALSE))=TRUE,VLOOKUP(C40,FSGT5_Inscr!$F$7:$L$107,3,FALSE),(VLOOKUP(C40,FSGT4_Inscr!$F$7:$L$103,3,FALSE)))</f>
        <v>0</v>
      </c>
      <c r="F40" s="106">
        <f>IF(ISERROR(VLOOKUP(C40,FSGT4_Inscr!$F$7:$L$103,4,FALSE))=TRUE,VLOOKUP(C40,FSGT5_Inscr!$F$7:$L$107,4,FALSE),(VLOOKUP(C40,FSGT4_Inscr!$F$7:$L$103,4,FALSE)))</f>
        <v>0</v>
      </c>
      <c r="G40" s="106">
        <f>IF(ISERROR(VLOOKUP(C40,FSGT4_Inscr!$F$7:$L$103,5,FALSE))=TRUE,VLOOKUP(C40,FSGT5_Inscr!$F$7:$L$107,5,FALSE),(VLOOKUP(C40,FSGT4_Inscr!$F$7:$L$103,5,FALSE)))</f>
        <v>0</v>
      </c>
      <c r="H40" s="106">
        <f>IF(ISERROR(VLOOKUP(C40,FSGT4_Inscr!$F$7:$L$103,6,FALSE))=TRUE,VLOOKUP(C40,FSGT5_Inscr!$F$7:$L$107,6,FALSE),(VLOOKUP(C40,FSGT4_Inscr!$F$7:$L$103,6,FALSE)))</f>
        <v>0</v>
      </c>
      <c r="I40" s="196"/>
      <c r="J40" s="159">
        <f t="shared" si="15"/>
        <v>0</v>
      </c>
      <c r="K40" s="109">
        <f>SUM($J$8:J40)*J40</f>
        <v>0</v>
      </c>
      <c r="L40" s="160">
        <f t="shared" si="16"/>
        <v>0</v>
      </c>
      <c r="M40" s="201" t="str">
        <f t="shared" si="5"/>
        <v/>
      </c>
      <c r="N40" s="217" t="b">
        <f t="shared" si="17"/>
        <v>0</v>
      </c>
      <c r="O40" s="159">
        <f t="shared" si="7"/>
        <v>0</v>
      </c>
      <c r="P40" s="109">
        <f>SUM($O$8:O40)*O40</f>
        <v>0</v>
      </c>
      <c r="Q40" s="160">
        <f t="shared" si="18"/>
        <v>0</v>
      </c>
      <c r="R40" s="201" t="str">
        <f t="shared" si="9"/>
        <v/>
      </c>
      <c r="S40" s="217" t="b">
        <f t="shared" si="19"/>
        <v>0</v>
      </c>
      <c r="T40" s="110"/>
      <c r="U40" s="159">
        <f t="shared" si="11"/>
        <v>0</v>
      </c>
      <c r="V40" s="109">
        <f>SUM($U$8:U40)*U40</f>
        <v>0</v>
      </c>
      <c r="W40" s="160">
        <f t="shared" si="12"/>
        <v>0</v>
      </c>
      <c r="X40" s="201" t="str">
        <f t="shared" si="13"/>
        <v/>
      </c>
      <c r="Y40" s="217" t="str">
        <f t="shared" si="14"/>
        <v/>
      </c>
      <c r="AL40" s="182" t="str">
        <f t="shared" si="20"/>
        <v>0</v>
      </c>
      <c r="AM40" s="182">
        <f t="shared" si="21"/>
        <v>0</v>
      </c>
    </row>
    <row r="41" spans="1:39" x14ac:dyDescent="0.25">
      <c r="A41" s="106">
        <v>34</v>
      </c>
      <c r="B41" s="157">
        <f t="shared" si="2"/>
        <v>1</v>
      </c>
      <c r="C41" s="105"/>
      <c r="D41" s="106">
        <f>IF(ISERROR(VLOOKUP(C41,FSGT4_Inscr!$F$7:$L$103,2,FALSE))=TRUE,VLOOKUP(C41,FSGT5_Inscr!$F$7:$L$107,2,FALSE),(VLOOKUP(C41,FSGT4_Inscr!$F$7:$L$103,2,FALSE)))</f>
        <v>0</v>
      </c>
      <c r="E41" s="106">
        <f>IF(ISERROR(VLOOKUP(C41,FSGT4_Inscr!$F$7:$L$103,3,FALSE))=TRUE,VLOOKUP(C41,FSGT5_Inscr!$F$7:$L$107,3,FALSE),(VLOOKUP(C41,FSGT4_Inscr!$F$7:$L$103,3,FALSE)))</f>
        <v>0</v>
      </c>
      <c r="F41" s="106">
        <f>IF(ISERROR(VLOOKUP(C41,FSGT4_Inscr!$F$7:$L$103,4,FALSE))=TRUE,VLOOKUP(C41,FSGT5_Inscr!$F$7:$L$107,4,FALSE),(VLOOKUP(C41,FSGT4_Inscr!$F$7:$L$103,4,FALSE)))</f>
        <v>0</v>
      </c>
      <c r="G41" s="106">
        <f>IF(ISERROR(VLOOKUP(C41,FSGT4_Inscr!$F$7:$L$103,5,FALSE))=TRUE,VLOOKUP(C41,FSGT5_Inscr!$F$7:$L$107,5,FALSE),(VLOOKUP(C41,FSGT4_Inscr!$F$7:$L$103,5,FALSE)))</f>
        <v>0</v>
      </c>
      <c r="H41" s="106">
        <f>IF(ISERROR(VLOOKUP(C41,FSGT4_Inscr!$F$7:$L$103,6,FALSE))=TRUE,VLOOKUP(C41,FSGT5_Inscr!$F$7:$L$107,6,FALSE),(VLOOKUP(C41,FSGT4_Inscr!$F$7:$L$103,6,FALSE)))</f>
        <v>0</v>
      </c>
      <c r="I41" s="196"/>
      <c r="J41" s="159">
        <f t="shared" si="15"/>
        <v>0</v>
      </c>
      <c r="K41" s="109">
        <f>SUM($J$8:J41)*J41</f>
        <v>0</v>
      </c>
      <c r="L41" s="160">
        <f t="shared" si="16"/>
        <v>0</v>
      </c>
      <c r="M41" s="201" t="str">
        <f t="shared" si="5"/>
        <v/>
      </c>
      <c r="N41" s="217" t="b">
        <f t="shared" si="17"/>
        <v>0</v>
      </c>
      <c r="O41" s="159">
        <f t="shared" si="7"/>
        <v>0</v>
      </c>
      <c r="P41" s="109">
        <f>SUM($O$8:O41)*O41</f>
        <v>0</v>
      </c>
      <c r="Q41" s="160">
        <f t="shared" si="18"/>
        <v>0</v>
      </c>
      <c r="R41" s="201" t="str">
        <f t="shared" si="9"/>
        <v/>
      </c>
      <c r="S41" s="217" t="b">
        <f t="shared" si="19"/>
        <v>0</v>
      </c>
      <c r="T41" s="110"/>
      <c r="U41" s="159">
        <f t="shared" si="11"/>
        <v>0</v>
      </c>
      <c r="V41" s="109">
        <f>SUM($U$8:U41)*U41</f>
        <v>0</v>
      </c>
      <c r="W41" s="160">
        <f t="shared" si="12"/>
        <v>0</v>
      </c>
      <c r="X41" s="201" t="str">
        <f t="shared" si="13"/>
        <v/>
      </c>
      <c r="Y41" s="217" t="str">
        <f t="shared" si="14"/>
        <v/>
      </c>
      <c r="AL41" s="182" t="str">
        <f t="shared" si="20"/>
        <v>0</v>
      </c>
      <c r="AM41" s="182">
        <f t="shared" si="21"/>
        <v>0</v>
      </c>
    </row>
    <row r="42" spans="1:39" x14ac:dyDescent="0.25">
      <c r="A42" s="106">
        <v>35</v>
      </c>
      <c r="B42" s="157">
        <f t="shared" si="2"/>
        <v>1</v>
      </c>
      <c r="C42" s="105"/>
      <c r="D42" s="106">
        <f>IF(ISERROR(VLOOKUP(C42,FSGT4_Inscr!$F$7:$L$103,2,FALSE))=TRUE,VLOOKUP(C42,FSGT5_Inscr!$F$7:$L$107,2,FALSE),(VLOOKUP(C42,FSGT4_Inscr!$F$7:$L$103,2,FALSE)))</f>
        <v>0</v>
      </c>
      <c r="E42" s="106">
        <f>IF(ISERROR(VLOOKUP(C42,FSGT4_Inscr!$F$7:$L$103,3,FALSE))=TRUE,VLOOKUP(C42,FSGT5_Inscr!$F$7:$L$107,3,FALSE),(VLOOKUP(C42,FSGT4_Inscr!$F$7:$L$103,3,FALSE)))</f>
        <v>0</v>
      </c>
      <c r="F42" s="106">
        <f>IF(ISERROR(VLOOKUP(C42,FSGT4_Inscr!$F$7:$L$103,4,FALSE))=TRUE,VLOOKUP(C42,FSGT5_Inscr!$F$7:$L$107,4,FALSE),(VLOOKUP(C42,FSGT4_Inscr!$F$7:$L$103,4,FALSE)))</f>
        <v>0</v>
      </c>
      <c r="G42" s="106">
        <f>IF(ISERROR(VLOOKUP(C42,FSGT4_Inscr!$F$7:$L$103,5,FALSE))=TRUE,VLOOKUP(C42,FSGT5_Inscr!$F$7:$L$107,5,FALSE),(VLOOKUP(C42,FSGT4_Inscr!$F$7:$L$103,5,FALSE)))</f>
        <v>0</v>
      </c>
      <c r="H42" s="106">
        <f>IF(ISERROR(VLOOKUP(C42,FSGT4_Inscr!$F$7:$L$103,6,FALSE))=TRUE,VLOOKUP(C42,FSGT5_Inscr!$F$7:$L$107,6,FALSE),(VLOOKUP(C42,FSGT4_Inscr!$F$7:$L$103,6,FALSE)))</f>
        <v>0</v>
      </c>
      <c r="I42" s="196"/>
      <c r="J42" s="159">
        <f t="shared" si="15"/>
        <v>0</v>
      </c>
      <c r="K42" s="109">
        <f>SUM($J$8:J42)*J42</f>
        <v>0</v>
      </c>
      <c r="L42" s="160">
        <f t="shared" si="16"/>
        <v>0</v>
      </c>
      <c r="M42" s="201" t="str">
        <f t="shared" si="5"/>
        <v/>
      </c>
      <c r="N42" s="217" t="b">
        <f t="shared" si="17"/>
        <v>0</v>
      </c>
      <c r="O42" s="159">
        <f t="shared" si="7"/>
        <v>0</v>
      </c>
      <c r="P42" s="109">
        <f>SUM($O$8:O42)*O42</f>
        <v>0</v>
      </c>
      <c r="Q42" s="160">
        <f t="shared" si="18"/>
        <v>0</v>
      </c>
      <c r="R42" s="201" t="str">
        <f t="shared" si="9"/>
        <v/>
      </c>
      <c r="S42" s="217" t="b">
        <f t="shared" si="19"/>
        <v>0</v>
      </c>
      <c r="T42" s="110"/>
      <c r="U42" s="159">
        <f t="shared" si="11"/>
        <v>0</v>
      </c>
      <c r="V42" s="109">
        <f>SUM($U$8:U42)*U42</f>
        <v>0</v>
      </c>
      <c r="W42" s="160">
        <f t="shared" si="12"/>
        <v>0</v>
      </c>
      <c r="X42" s="201" t="str">
        <f t="shared" si="13"/>
        <v/>
      </c>
      <c r="Y42" s="217" t="str">
        <f t="shared" si="14"/>
        <v/>
      </c>
      <c r="AL42" s="182" t="str">
        <f t="shared" si="20"/>
        <v>0</v>
      </c>
      <c r="AM42" s="182">
        <f t="shared" si="21"/>
        <v>0</v>
      </c>
    </row>
    <row r="43" spans="1:39" x14ac:dyDescent="0.25">
      <c r="A43" s="106">
        <v>36</v>
      </c>
      <c r="B43" s="157">
        <f t="shared" si="2"/>
        <v>1</v>
      </c>
      <c r="C43" s="105"/>
      <c r="D43" s="106">
        <f>IF(ISERROR(VLOOKUP(C43,FSGT4_Inscr!$F$7:$L$103,2,FALSE))=TRUE,VLOOKUP(C43,FSGT5_Inscr!$F$7:$L$107,2,FALSE),(VLOOKUP(C43,FSGT4_Inscr!$F$7:$L$103,2,FALSE)))</f>
        <v>0</v>
      </c>
      <c r="E43" s="106">
        <f>IF(ISERROR(VLOOKUP(C43,FSGT4_Inscr!$F$7:$L$103,3,FALSE))=TRUE,VLOOKUP(C43,FSGT5_Inscr!$F$7:$L$107,3,FALSE),(VLOOKUP(C43,FSGT4_Inscr!$F$7:$L$103,3,FALSE)))</f>
        <v>0</v>
      </c>
      <c r="F43" s="106">
        <f>IF(ISERROR(VLOOKUP(C43,FSGT4_Inscr!$F$7:$L$103,4,FALSE))=TRUE,VLOOKUP(C43,FSGT5_Inscr!$F$7:$L$107,4,FALSE),(VLOOKUP(C43,FSGT4_Inscr!$F$7:$L$103,4,FALSE)))</f>
        <v>0</v>
      </c>
      <c r="G43" s="106">
        <f>IF(ISERROR(VLOOKUP(C43,FSGT4_Inscr!$F$7:$L$103,5,FALSE))=TRUE,VLOOKUP(C43,FSGT5_Inscr!$F$7:$L$107,5,FALSE),(VLOOKUP(C43,FSGT4_Inscr!$F$7:$L$103,5,FALSE)))</f>
        <v>0</v>
      </c>
      <c r="H43" s="106">
        <f>IF(ISERROR(VLOOKUP(C43,FSGT4_Inscr!$F$7:$L$103,6,FALSE))=TRUE,VLOOKUP(C43,FSGT5_Inscr!$F$7:$L$107,6,FALSE),(VLOOKUP(C43,FSGT4_Inscr!$F$7:$L$103,6,FALSE)))</f>
        <v>0</v>
      </c>
      <c r="I43" s="196"/>
      <c r="J43" s="159">
        <f t="shared" si="15"/>
        <v>0</v>
      </c>
      <c r="K43" s="109">
        <f>SUM($J$8:J43)*J43</f>
        <v>0</v>
      </c>
      <c r="L43" s="160">
        <f t="shared" si="16"/>
        <v>0</v>
      </c>
      <c r="M43" s="201" t="str">
        <f t="shared" si="5"/>
        <v/>
      </c>
      <c r="N43" s="217" t="b">
        <f t="shared" si="17"/>
        <v>0</v>
      </c>
      <c r="O43" s="159">
        <f t="shared" si="7"/>
        <v>0</v>
      </c>
      <c r="P43" s="109">
        <f>SUM($O$8:O43)*O43</f>
        <v>0</v>
      </c>
      <c r="Q43" s="160">
        <f t="shared" si="18"/>
        <v>0</v>
      </c>
      <c r="R43" s="201" t="str">
        <f t="shared" si="9"/>
        <v/>
      </c>
      <c r="S43" s="217" t="b">
        <f t="shared" si="19"/>
        <v>0</v>
      </c>
      <c r="T43" s="110"/>
      <c r="U43" s="159">
        <f t="shared" si="11"/>
        <v>0</v>
      </c>
      <c r="V43" s="109">
        <f>SUM($U$8:U43)*U43</f>
        <v>0</v>
      </c>
      <c r="W43" s="160">
        <f t="shared" si="12"/>
        <v>0</v>
      </c>
      <c r="X43" s="201" t="str">
        <f t="shared" si="13"/>
        <v/>
      </c>
      <c r="Y43" s="217" t="str">
        <f t="shared" si="14"/>
        <v/>
      </c>
      <c r="AL43" s="182" t="str">
        <f t="shared" si="20"/>
        <v>0</v>
      </c>
      <c r="AM43" s="182">
        <f t="shared" si="21"/>
        <v>0</v>
      </c>
    </row>
    <row r="44" spans="1:39" x14ac:dyDescent="0.25">
      <c r="A44" s="106">
        <v>37</v>
      </c>
      <c r="B44" s="157">
        <f t="shared" si="2"/>
        <v>1</v>
      </c>
      <c r="C44" s="105"/>
      <c r="D44" s="106">
        <f>IF(ISERROR(VLOOKUP(C44,FSGT4_Inscr!$F$7:$L$103,2,FALSE))=TRUE,VLOOKUP(C44,FSGT5_Inscr!$F$7:$L$107,2,FALSE),(VLOOKUP(C44,FSGT4_Inscr!$F$7:$L$103,2,FALSE)))</f>
        <v>0</v>
      </c>
      <c r="E44" s="106">
        <f>IF(ISERROR(VLOOKUP(C44,FSGT4_Inscr!$F$7:$L$103,3,FALSE))=TRUE,VLOOKUP(C44,FSGT5_Inscr!$F$7:$L$107,3,FALSE),(VLOOKUP(C44,FSGT4_Inscr!$F$7:$L$103,3,FALSE)))</f>
        <v>0</v>
      </c>
      <c r="F44" s="106">
        <f>IF(ISERROR(VLOOKUP(C44,FSGT4_Inscr!$F$7:$L$103,4,FALSE))=TRUE,VLOOKUP(C44,FSGT5_Inscr!$F$7:$L$107,4,FALSE),(VLOOKUP(C44,FSGT4_Inscr!$F$7:$L$103,4,FALSE)))</f>
        <v>0</v>
      </c>
      <c r="G44" s="106">
        <f>IF(ISERROR(VLOOKUP(C44,FSGT4_Inscr!$F$7:$L$103,5,FALSE))=TRUE,VLOOKUP(C44,FSGT5_Inscr!$F$7:$L$107,5,FALSE),(VLOOKUP(C44,FSGT4_Inscr!$F$7:$L$103,5,FALSE)))</f>
        <v>0</v>
      </c>
      <c r="H44" s="106">
        <f>IF(ISERROR(VLOOKUP(C44,FSGT4_Inscr!$F$7:$L$103,6,FALSE))=TRUE,VLOOKUP(C44,FSGT5_Inscr!$F$7:$L$107,6,FALSE),(VLOOKUP(C44,FSGT4_Inscr!$F$7:$L$103,6,FALSE)))</f>
        <v>0</v>
      </c>
      <c r="I44" s="196"/>
      <c r="J44" s="159">
        <f t="shared" si="15"/>
        <v>0</v>
      </c>
      <c r="K44" s="109">
        <f>SUM($J$8:J44)*J44</f>
        <v>0</v>
      </c>
      <c r="L44" s="160">
        <f t="shared" si="16"/>
        <v>0</v>
      </c>
      <c r="M44" s="201" t="str">
        <f t="shared" si="5"/>
        <v/>
      </c>
      <c r="N44" s="217" t="b">
        <f t="shared" si="17"/>
        <v>0</v>
      </c>
      <c r="O44" s="159">
        <f t="shared" si="7"/>
        <v>0</v>
      </c>
      <c r="P44" s="109">
        <f>SUM($O$8:O44)*O44</f>
        <v>0</v>
      </c>
      <c r="Q44" s="160">
        <f t="shared" si="18"/>
        <v>0</v>
      </c>
      <c r="R44" s="201" t="str">
        <f t="shared" si="9"/>
        <v/>
      </c>
      <c r="S44" s="217" t="b">
        <f t="shared" si="19"/>
        <v>0</v>
      </c>
      <c r="T44" s="110"/>
      <c r="U44" s="159">
        <f t="shared" si="11"/>
        <v>0</v>
      </c>
      <c r="V44" s="109">
        <f>SUM($U$8:U44)*U44</f>
        <v>0</v>
      </c>
      <c r="W44" s="160">
        <f t="shared" si="12"/>
        <v>0</v>
      </c>
      <c r="X44" s="201" t="str">
        <f t="shared" si="13"/>
        <v/>
      </c>
      <c r="Y44" s="217" t="str">
        <f t="shared" si="14"/>
        <v/>
      </c>
      <c r="AL44" s="182" t="str">
        <f t="shared" si="20"/>
        <v>0</v>
      </c>
      <c r="AM44" s="182">
        <f t="shared" si="21"/>
        <v>0</v>
      </c>
    </row>
    <row r="45" spans="1:39" x14ac:dyDescent="0.25">
      <c r="A45" s="106">
        <v>38</v>
      </c>
      <c r="B45" s="157">
        <f t="shared" si="2"/>
        <v>1</v>
      </c>
      <c r="C45" s="105"/>
      <c r="D45" s="106">
        <f>IF(ISERROR(VLOOKUP(C45,FSGT4_Inscr!$F$7:$L$103,2,FALSE))=TRUE,VLOOKUP(C45,FSGT5_Inscr!$F$7:$L$107,2,FALSE),(VLOOKUP(C45,FSGT4_Inscr!$F$7:$L$103,2,FALSE)))</f>
        <v>0</v>
      </c>
      <c r="E45" s="106">
        <f>IF(ISERROR(VLOOKUP(C45,FSGT4_Inscr!$F$7:$L$103,3,FALSE))=TRUE,VLOOKUP(C45,FSGT5_Inscr!$F$7:$L$107,3,FALSE),(VLOOKUP(C45,FSGT4_Inscr!$F$7:$L$103,3,FALSE)))</f>
        <v>0</v>
      </c>
      <c r="F45" s="106">
        <f>IF(ISERROR(VLOOKUP(C45,FSGT4_Inscr!$F$7:$L$103,4,FALSE))=TRUE,VLOOKUP(C45,FSGT5_Inscr!$F$7:$L$107,4,FALSE),(VLOOKUP(C45,FSGT4_Inscr!$F$7:$L$103,4,FALSE)))</f>
        <v>0</v>
      </c>
      <c r="G45" s="106">
        <f>IF(ISERROR(VLOOKUP(C45,FSGT4_Inscr!$F$7:$L$103,5,FALSE))=TRUE,VLOOKUP(C45,FSGT5_Inscr!$F$7:$L$107,5,FALSE),(VLOOKUP(C45,FSGT4_Inscr!$F$7:$L$103,5,FALSE)))</f>
        <v>0</v>
      </c>
      <c r="H45" s="106">
        <f>IF(ISERROR(VLOOKUP(C45,FSGT4_Inscr!$F$7:$L$103,6,FALSE))=TRUE,VLOOKUP(C45,FSGT5_Inscr!$F$7:$L$107,6,FALSE),(VLOOKUP(C45,FSGT4_Inscr!$F$7:$L$103,6,FALSE)))</f>
        <v>0</v>
      </c>
      <c r="I45" s="196"/>
      <c r="J45" s="159">
        <f t="shared" si="15"/>
        <v>0</v>
      </c>
      <c r="K45" s="109">
        <f>SUM($J$8:J45)*J45</f>
        <v>0</v>
      </c>
      <c r="L45" s="160">
        <f t="shared" si="16"/>
        <v>0</v>
      </c>
      <c r="M45" s="201" t="str">
        <f t="shared" si="5"/>
        <v/>
      </c>
      <c r="N45" s="217" t="b">
        <f t="shared" si="17"/>
        <v>0</v>
      </c>
      <c r="O45" s="159">
        <f t="shared" si="7"/>
        <v>0</v>
      </c>
      <c r="P45" s="109">
        <f>SUM($O$8:O45)*O45</f>
        <v>0</v>
      </c>
      <c r="Q45" s="160">
        <f t="shared" si="18"/>
        <v>0</v>
      </c>
      <c r="R45" s="201" t="str">
        <f t="shared" si="9"/>
        <v/>
      </c>
      <c r="S45" s="217" t="b">
        <f t="shared" si="19"/>
        <v>0</v>
      </c>
      <c r="T45" s="110"/>
      <c r="U45" s="159">
        <f t="shared" si="11"/>
        <v>0</v>
      </c>
      <c r="V45" s="109">
        <f>SUM($U$8:U45)*U45</f>
        <v>0</v>
      </c>
      <c r="W45" s="160">
        <f t="shared" si="12"/>
        <v>0</v>
      </c>
      <c r="X45" s="201" t="str">
        <f t="shared" si="13"/>
        <v/>
      </c>
      <c r="Y45" s="217" t="str">
        <f t="shared" si="14"/>
        <v/>
      </c>
      <c r="AL45" s="182" t="str">
        <f t="shared" si="20"/>
        <v>0</v>
      </c>
      <c r="AM45" s="182">
        <f t="shared" si="21"/>
        <v>0</v>
      </c>
    </row>
    <row r="46" spans="1:39" x14ac:dyDescent="0.25">
      <c r="A46" s="106">
        <v>39</v>
      </c>
      <c r="B46" s="157">
        <f t="shared" si="2"/>
        <v>1</v>
      </c>
      <c r="C46" s="105"/>
      <c r="D46" s="106">
        <f>IF(ISERROR(VLOOKUP(C46,FSGT4_Inscr!$F$7:$L$103,2,FALSE))=TRUE,VLOOKUP(C46,FSGT5_Inscr!$F$7:$L$107,2,FALSE),(VLOOKUP(C46,FSGT4_Inscr!$F$7:$L$103,2,FALSE)))</f>
        <v>0</v>
      </c>
      <c r="E46" s="106">
        <f>IF(ISERROR(VLOOKUP(C46,FSGT4_Inscr!$F$7:$L$103,3,FALSE))=TRUE,VLOOKUP(C46,FSGT5_Inscr!$F$7:$L$107,3,FALSE),(VLOOKUP(C46,FSGT4_Inscr!$F$7:$L$103,3,FALSE)))</f>
        <v>0</v>
      </c>
      <c r="F46" s="106">
        <f>IF(ISERROR(VLOOKUP(C46,FSGT4_Inscr!$F$7:$L$103,4,FALSE))=TRUE,VLOOKUP(C46,FSGT5_Inscr!$F$7:$L$107,4,FALSE),(VLOOKUP(C46,FSGT4_Inscr!$F$7:$L$103,4,FALSE)))</f>
        <v>0</v>
      </c>
      <c r="G46" s="106">
        <f>IF(ISERROR(VLOOKUP(C46,FSGT4_Inscr!$F$7:$L$103,5,FALSE))=TRUE,VLOOKUP(C46,FSGT5_Inscr!$F$7:$L$107,5,FALSE),(VLOOKUP(C46,FSGT4_Inscr!$F$7:$L$103,5,FALSE)))</f>
        <v>0</v>
      </c>
      <c r="H46" s="106">
        <f>IF(ISERROR(VLOOKUP(C46,FSGT4_Inscr!$F$7:$L$103,6,FALSE))=TRUE,VLOOKUP(C46,FSGT5_Inscr!$F$7:$L$107,6,FALSE),(VLOOKUP(C46,FSGT4_Inscr!$F$7:$L$103,6,FALSE)))</f>
        <v>0</v>
      </c>
      <c r="I46" s="196"/>
      <c r="J46" s="159">
        <f t="shared" si="15"/>
        <v>0</v>
      </c>
      <c r="K46" s="109">
        <f>SUM($J$8:J46)*J46</f>
        <v>0</v>
      </c>
      <c r="L46" s="160">
        <f t="shared" si="16"/>
        <v>0</v>
      </c>
      <c r="M46" s="201" t="str">
        <f t="shared" si="5"/>
        <v/>
      </c>
      <c r="N46" s="217" t="b">
        <f t="shared" si="17"/>
        <v>0</v>
      </c>
      <c r="O46" s="159">
        <f t="shared" si="7"/>
        <v>0</v>
      </c>
      <c r="P46" s="109">
        <f>SUM($O$8:O46)*O46</f>
        <v>0</v>
      </c>
      <c r="Q46" s="160">
        <f t="shared" si="18"/>
        <v>0</v>
      </c>
      <c r="R46" s="201" t="str">
        <f t="shared" si="9"/>
        <v/>
      </c>
      <c r="S46" s="217" t="b">
        <f t="shared" si="19"/>
        <v>0</v>
      </c>
      <c r="T46" s="110"/>
      <c r="U46" s="159">
        <f t="shared" si="11"/>
        <v>0</v>
      </c>
      <c r="V46" s="109">
        <f>SUM($U$8:U46)*U46</f>
        <v>0</v>
      </c>
      <c r="W46" s="160">
        <f t="shared" si="12"/>
        <v>0</v>
      </c>
      <c r="X46" s="201" t="str">
        <f t="shared" si="13"/>
        <v/>
      </c>
      <c r="Y46" s="217" t="str">
        <f t="shared" si="14"/>
        <v/>
      </c>
      <c r="AL46" s="182" t="str">
        <f t="shared" si="20"/>
        <v>0</v>
      </c>
      <c r="AM46" s="182">
        <f t="shared" si="21"/>
        <v>0</v>
      </c>
    </row>
    <row r="47" spans="1:39" x14ac:dyDescent="0.25">
      <c r="A47" s="106">
        <v>40</v>
      </c>
      <c r="B47" s="157">
        <f t="shared" si="2"/>
        <v>1</v>
      </c>
      <c r="C47" s="105"/>
      <c r="D47" s="106">
        <f>IF(ISERROR(VLOOKUP(C47,FSGT4_Inscr!$F$7:$L$103,2,FALSE))=TRUE,VLOOKUP(C47,FSGT5_Inscr!$F$7:$L$107,2,FALSE),(VLOOKUP(C47,FSGT4_Inscr!$F$7:$L$103,2,FALSE)))</f>
        <v>0</v>
      </c>
      <c r="E47" s="106">
        <f>IF(ISERROR(VLOOKUP(C47,FSGT4_Inscr!$F$7:$L$103,3,FALSE))=TRUE,VLOOKUP(C47,FSGT5_Inscr!$F$7:$L$107,3,FALSE),(VLOOKUP(C47,FSGT4_Inscr!$F$7:$L$103,3,FALSE)))</f>
        <v>0</v>
      </c>
      <c r="F47" s="106">
        <f>IF(ISERROR(VLOOKUP(C47,FSGT4_Inscr!$F$7:$L$103,4,FALSE))=TRUE,VLOOKUP(C47,FSGT5_Inscr!$F$7:$L$107,4,FALSE),(VLOOKUP(C47,FSGT4_Inscr!$F$7:$L$103,4,FALSE)))</f>
        <v>0</v>
      </c>
      <c r="G47" s="106">
        <f>IF(ISERROR(VLOOKUP(C47,FSGT4_Inscr!$F$7:$L$103,5,FALSE))=TRUE,VLOOKUP(C47,FSGT5_Inscr!$F$7:$L$107,5,FALSE),(VLOOKUP(C47,FSGT4_Inscr!$F$7:$L$103,5,FALSE)))</f>
        <v>0</v>
      </c>
      <c r="H47" s="106">
        <f>IF(ISERROR(VLOOKUP(C47,FSGT4_Inscr!$F$7:$L$103,6,FALSE))=TRUE,VLOOKUP(C47,FSGT5_Inscr!$F$7:$L$107,6,FALSE),(VLOOKUP(C47,FSGT4_Inscr!$F$7:$L$103,6,FALSE)))</f>
        <v>0</v>
      </c>
      <c r="I47" s="196"/>
      <c r="J47" s="159">
        <f t="shared" si="15"/>
        <v>0</v>
      </c>
      <c r="K47" s="109">
        <f>SUM($J$8:J47)*J47</f>
        <v>0</v>
      </c>
      <c r="L47" s="160">
        <f t="shared" si="16"/>
        <v>0</v>
      </c>
      <c r="M47" s="201" t="str">
        <f t="shared" si="5"/>
        <v/>
      </c>
      <c r="N47" s="217" t="b">
        <f t="shared" si="17"/>
        <v>0</v>
      </c>
      <c r="O47" s="159">
        <f t="shared" si="7"/>
        <v>0</v>
      </c>
      <c r="P47" s="109">
        <f>SUM($O$8:O47)*O47</f>
        <v>0</v>
      </c>
      <c r="Q47" s="160">
        <f t="shared" si="18"/>
        <v>0</v>
      </c>
      <c r="R47" s="201" t="str">
        <f t="shared" si="9"/>
        <v/>
      </c>
      <c r="S47" s="217" t="b">
        <f t="shared" si="19"/>
        <v>0</v>
      </c>
      <c r="T47" s="110"/>
      <c r="U47" s="159">
        <f t="shared" si="11"/>
        <v>0</v>
      </c>
      <c r="V47" s="109">
        <f>SUM($U$8:U47)*U47</f>
        <v>0</v>
      </c>
      <c r="W47" s="160">
        <f t="shared" si="12"/>
        <v>0</v>
      </c>
      <c r="X47" s="201" t="str">
        <f t="shared" si="13"/>
        <v/>
      </c>
      <c r="Y47" s="217" t="str">
        <f t="shared" si="14"/>
        <v/>
      </c>
      <c r="AL47" s="182" t="str">
        <f t="shared" si="20"/>
        <v>0</v>
      </c>
      <c r="AM47" s="182">
        <f t="shared" si="21"/>
        <v>0</v>
      </c>
    </row>
    <row r="48" spans="1:39" x14ac:dyDescent="0.25">
      <c r="A48" s="106">
        <v>41</v>
      </c>
      <c r="B48" s="157">
        <f t="shared" si="2"/>
        <v>1</v>
      </c>
      <c r="C48" s="105"/>
      <c r="D48" s="106">
        <f>IF(ISERROR(VLOOKUP(C48,FSGT4_Inscr!$F$7:$L$103,2,FALSE))=TRUE,VLOOKUP(C48,FSGT5_Inscr!$F$7:$L$107,2,FALSE),(VLOOKUP(C48,FSGT4_Inscr!$F$7:$L$103,2,FALSE)))</f>
        <v>0</v>
      </c>
      <c r="E48" s="106">
        <f>IF(ISERROR(VLOOKUP(C48,FSGT4_Inscr!$F$7:$L$103,3,FALSE))=TRUE,VLOOKUP(C48,FSGT5_Inscr!$F$7:$L$107,3,FALSE),(VLOOKUP(C48,FSGT4_Inscr!$F$7:$L$103,3,FALSE)))</f>
        <v>0</v>
      </c>
      <c r="F48" s="106">
        <f>IF(ISERROR(VLOOKUP(C48,FSGT4_Inscr!$F$7:$L$103,4,FALSE))=TRUE,VLOOKUP(C48,FSGT5_Inscr!$F$7:$L$107,4,FALSE),(VLOOKUP(C48,FSGT4_Inscr!$F$7:$L$103,4,FALSE)))</f>
        <v>0</v>
      </c>
      <c r="G48" s="106">
        <f>IF(ISERROR(VLOOKUP(C48,FSGT4_Inscr!$F$7:$L$103,5,FALSE))=TRUE,VLOOKUP(C48,FSGT5_Inscr!$F$7:$L$107,5,FALSE),(VLOOKUP(C48,FSGT4_Inscr!$F$7:$L$103,5,FALSE)))</f>
        <v>0</v>
      </c>
      <c r="H48" s="106">
        <f>IF(ISERROR(VLOOKUP(C48,FSGT4_Inscr!$F$7:$L$103,6,FALSE))=TRUE,VLOOKUP(C48,FSGT5_Inscr!$F$7:$L$107,6,FALSE),(VLOOKUP(C48,FSGT4_Inscr!$F$7:$L$103,6,FALSE)))</f>
        <v>0</v>
      </c>
      <c r="I48" s="196"/>
      <c r="J48" s="159">
        <f t="shared" si="15"/>
        <v>0</v>
      </c>
      <c r="K48" s="109">
        <f>SUM($J$8:J48)*J48</f>
        <v>0</v>
      </c>
      <c r="L48" s="160">
        <f t="shared" si="16"/>
        <v>0</v>
      </c>
      <c r="M48" s="201" t="str">
        <f t="shared" si="5"/>
        <v/>
      </c>
      <c r="N48" s="217" t="b">
        <f t="shared" si="17"/>
        <v>0</v>
      </c>
      <c r="O48" s="159">
        <f t="shared" si="7"/>
        <v>0</v>
      </c>
      <c r="P48" s="109">
        <f>SUM($O$8:O48)*O48</f>
        <v>0</v>
      </c>
      <c r="Q48" s="160">
        <f t="shared" si="18"/>
        <v>0</v>
      </c>
      <c r="R48" s="201" t="str">
        <f t="shared" si="9"/>
        <v/>
      </c>
      <c r="S48" s="217" t="b">
        <f t="shared" si="19"/>
        <v>0</v>
      </c>
      <c r="T48" s="110"/>
      <c r="U48" s="159">
        <f t="shared" si="11"/>
        <v>0</v>
      </c>
      <c r="V48" s="109">
        <f>SUM($U$8:U48)*U48</f>
        <v>0</v>
      </c>
      <c r="W48" s="160">
        <f t="shared" si="12"/>
        <v>0</v>
      </c>
      <c r="X48" s="201" t="str">
        <f t="shared" si="13"/>
        <v/>
      </c>
      <c r="Y48" s="217" t="str">
        <f t="shared" si="14"/>
        <v/>
      </c>
      <c r="AL48" s="182" t="str">
        <f t="shared" si="20"/>
        <v>0</v>
      </c>
      <c r="AM48" s="182">
        <f t="shared" si="21"/>
        <v>0</v>
      </c>
    </row>
    <row r="49" spans="1:39" x14ac:dyDescent="0.25">
      <c r="A49" s="106">
        <v>42</v>
      </c>
      <c r="B49" s="157">
        <f t="shared" si="2"/>
        <v>1</v>
      </c>
      <c r="C49" s="105"/>
      <c r="D49" s="106">
        <f>IF(ISERROR(VLOOKUP(C49,FSGT4_Inscr!$F$7:$L$103,2,FALSE))=TRUE,VLOOKUP(C49,FSGT5_Inscr!$F$7:$L$107,2,FALSE),(VLOOKUP(C49,FSGT4_Inscr!$F$7:$L$103,2,FALSE)))</f>
        <v>0</v>
      </c>
      <c r="E49" s="106">
        <f>IF(ISERROR(VLOOKUP(C49,FSGT4_Inscr!$F$7:$L$103,3,FALSE))=TRUE,VLOOKUP(C49,FSGT5_Inscr!$F$7:$L$107,3,FALSE),(VLOOKUP(C49,FSGT4_Inscr!$F$7:$L$103,3,FALSE)))</f>
        <v>0</v>
      </c>
      <c r="F49" s="106">
        <f>IF(ISERROR(VLOOKUP(C49,FSGT4_Inscr!$F$7:$L$103,4,FALSE))=TRUE,VLOOKUP(C49,FSGT5_Inscr!$F$7:$L$107,4,FALSE),(VLOOKUP(C49,FSGT4_Inscr!$F$7:$L$103,4,FALSE)))</f>
        <v>0</v>
      </c>
      <c r="G49" s="106">
        <f>IF(ISERROR(VLOOKUP(C49,FSGT4_Inscr!$F$7:$L$103,5,FALSE))=TRUE,VLOOKUP(C49,FSGT5_Inscr!$F$7:$L$107,5,FALSE),(VLOOKUP(C49,FSGT4_Inscr!$F$7:$L$103,5,FALSE)))</f>
        <v>0</v>
      </c>
      <c r="H49" s="106">
        <f>IF(ISERROR(VLOOKUP(C49,FSGT4_Inscr!$F$7:$L$103,6,FALSE))=TRUE,VLOOKUP(C49,FSGT5_Inscr!$F$7:$L$107,6,FALSE),(VLOOKUP(C49,FSGT4_Inscr!$F$7:$L$103,6,FALSE)))</f>
        <v>0</v>
      </c>
      <c r="I49" s="196"/>
      <c r="J49" s="159">
        <f t="shared" si="15"/>
        <v>0</v>
      </c>
      <c r="K49" s="109">
        <f>SUM($J$8:J49)*J49</f>
        <v>0</v>
      </c>
      <c r="L49" s="160">
        <f t="shared" si="16"/>
        <v>0</v>
      </c>
      <c r="M49" s="201" t="str">
        <f t="shared" si="5"/>
        <v/>
      </c>
      <c r="N49" s="217" t="b">
        <f t="shared" si="17"/>
        <v>0</v>
      </c>
      <c r="O49" s="159">
        <f t="shared" si="7"/>
        <v>0</v>
      </c>
      <c r="P49" s="109">
        <f>SUM($O$8:O49)*O49</f>
        <v>0</v>
      </c>
      <c r="Q49" s="160">
        <f t="shared" si="18"/>
        <v>0</v>
      </c>
      <c r="R49" s="201" t="str">
        <f t="shared" si="9"/>
        <v/>
      </c>
      <c r="S49" s="217" t="b">
        <f t="shared" si="19"/>
        <v>0</v>
      </c>
      <c r="T49" s="110"/>
      <c r="U49" s="159">
        <f t="shared" si="11"/>
        <v>0</v>
      </c>
      <c r="V49" s="109">
        <f>SUM($U$8:U49)*U49</f>
        <v>0</v>
      </c>
      <c r="W49" s="160">
        <f t="shared" si="12"/>
        <v>0</v>
      </c>
      <c r="X49" s="201" t="str">
        <f t="shared" si="13"/>
        <v/>
      </c>
      <c r="Y49" s="217" t="str">
        <f t="shared" si="14"/>
        <v/>
      </c>
      <c r="AL49" s="182" t="str">
        <f t="shared" si="20"/>
        <v>0</v>
      </c>
      <c r="AM49" s="182">
        <f t="shared" si="21"/>
        <v>0</v>
      </c>
    </row>
    <row r="50" spans="1:39" x14ac:dyDescent="0.25">
      <c r="A50" s="106">
        <v>43</v>
      </c>
      <c r="B50" s="157">
        <f t="shared" si="2"/>
        <v>1</v>
      </c>
      <c r="C50" s="105"/>
      <c r="D50" s="106">
        <f>IF(ISERROR(VLOOKUP(C50,FSGT4_Inscr!$F$7:$L$103,2,FALSE))=TRUE,VLOOKUP(C50,FSGT5_Inscr!$F$7:$L$107,2,FALSE),(VLOOKUP(C50,FSGT4_Inscr!$F$7:$L$103,2,FALSE)))</f>
        <v>0</v>
      </c>
      <c r="E50" s="106">
        <f>IF(ISERROR(VLOOKUP(C50,FSGT4_Inscr!$F$7:$L$103,3,FALSE))=TRUE,VLOOKUP(C50,FSGT5_Inscr!$F$7:$L$107,3,FALSE),(VLOOKUP(C50,FSGT4_Inscr!$F$7:$L$103,3,FALSE)))</f>
        <v>0</v>
      </c>
      <c r="F50" s="106">
        <f>IF(ISERROR(VLOOKUP(C50,FSGT4_Inscr!$F$7:$L$103,4,FALSE))=TRUE,VLOOKUP(C50,FSGT5_Inscr!$F$7:$L$107,4,FALSE),(VLOOKUP(C50,FSGT4_Inscr!$F$7:$L$103,4,FALSE)))</f>
        <v>0</v>
      </c>
      <c r="G50" s="106">
        <f>IF(ISERROR(VLOOKUP(C50,FSGT4_Inscr!$F$7:$L$103,5,FALSE))=TRUE,VLOOKUP(C50,FSGT5_Inscr!$F$7:$L$107,5,FALSE),(VLOOKUP(C50,FSGT4_Inscr!$F$7:$L$103,5,FALSE)))</f>
        <v>0</v>
      </c>
      <c r="H50" s="106">
        <f>IF(ISERROR(VLOOKUP(C50,FSGT4_Inscr!$F$7:$L$103,6,FALSE))=TRUE,VLOOKUP(C50,FSGT5_Inscr!$F$7:$L$107,6,FALSE),(VLOOKUP(C50,FSGT4_Inscr!$F$7:$L$103,6,FALSE)))</f>
        <v>0</v>
      </c>
      <c r="I50" s="196"/>
      <c r="J50" s="159">
        <f t="shared" si="15"/>
        <v>0</v>
      </c>
      <c r="K50" s="109">
        <f>SUM($J$8:J50)*J50</f>
        <v>0</v>
      </c>
      <c r="L50" s="160">
        <f t="shared" si="16"/>
        <v>0</v>
      </c>
      <c r="M50" s="201" t="str">
        <f t="shared" si="5"/>
        <v/>
      </c>
      <c r="N50" s="217" t="b">
        <f t="shared" si="17"/>
        <v>0</v>
      </c>
      <c r="O50" s="159">
        <f t="shared" si="7"/>
        <v>0</v>
      </c>
      <c r="P50" s="109">
        <f>SUM($O$8:O50)*O50</f>
        <v>0</v>
      </c>
      <c r="Q50" s="160">
        <f t="shared" si="18"/>
        <v>0</v>
      </c>
      <c r="R50" s="201" t="str">
        <f t="shared" si="9"/>
        <v/>
      </c>
      <c r="S50" s="217" t="b">
        <f t="shared" si="19"/>
        <v>0</v>
      </c>
      <c r="T50" s="110"/>
      <c r="U50" s="159">
        <f t="shared" si="11"/>
        <v>0</v>
      </c>
      <c r="V50" s="109">
        <f>SUM($U$8:U50)*U50</f>
        <v>0</v>
      </c>
      <c r="W50" s="160">
        <f t="shared" si="12"/>
        <v>0</v>
      </c>
      <c r="X50" s="201" t="str">
        <f t="shared" si="13"/>
        <v/>
      </c>
      <c r="Y50" s="217" t="str">
        <f t="shared" si="14"/>
        <v/>
      </c>
      <c r="AL50" s="182" t="str">
        <f t="shared" si="20"/>
        <v>0</v>
      </c>
      <c r="AM50" s="182">
        <f t="shared" si="21"/>
        <v>0</v>
      </c>
    </row>
    <row r="51" spans="1:39" x14ac:dyDescent="0.25">
      <c r="A51" s="106">
        <v>44</v>
      </c>
      <c r="B51" s="157">
        <f t="shared" si="2"/>
        <v>1</v>
      </c>
      <c r="C51" s="105"/>
      <c r="D51" s="106">
        <f>IF(ISERROR(VLOOKUP(C51,FSGT4_Inscr!$F$7:$L$103,2,FALSE))=TRUE,VLOOKUP(C51,FSGT5_Inscr!$F$7:$L$107,2,FALSE),(VLOOKUP(C51,FSGT4_Inscr!$F$7:$L$103,2,FALSE)))</f>
        <v>0</v>
      </c>
      <c r="E51" s="106">
        <f>IF(ISERROR(VLOOKUP(C51,FSGT4_Inscr!$F$7:$L$103,3,FALSE))=TRUE,VLOOKUP(C51,FSGT5_Inscr!$F$7:$L$107,3,FALSE),(VLOOKUP(C51,FSGT4_Inscr!$F$7:$L$103,3,FALSE)))</f>
        <v>0</v>
      </c>
      <c r="F51" s="106">
        <f>IF(ISERROR(VLOOKUP(C51,FSGT4_Inscr!$F$7:$L$103,4,FALSE))=TRUE,VLOOKUP(C51,FSGT5_Inscr!$F$7:$L$107,4,FALSE),(VLOOKUP(C51,FSGT4_Inscr!$F$7:$L$103,4,FALSE)))</f>
        <v>0</v>
      </c>
      <c r="G51" s="106">
        <f>IF(ISERROR(VLOOKUP(C51,FSGT4_Inscr!$F$7:$L$103,5,FALSE))=TRUE,VLOOKUP(C51,FSGT5_Inscr!$F$7:$L$107,5,FALSE),(VLOOKUP(C51,FSGT4_Inscr!$F$7:$L$103,5,FALSE)))</f>
        <v>0</v>
      </c>
      <c r="H51" s="106">
        <f>IF(ISERROR(VLOOKUP(C51,FSGT4_Inscr!$F$7:$L$103,6,FALSE))=TRUE,VLOOKUP(C51,FSGT5_Inscr!$F$7:$L$107,6,FALSE),(VLOOKUP(C51,FSGT4_Inscr!$F$7:$L$103,6,FALSE)))</f>
        <v>0</v>
      </c>
      <c r="I51" s="196"/>
      <c r="J51" s="159">
        <f t="shared" si="15"/>
        <v>0</v>
      </c>
      <c r="K51" s="109">
        <f>SUM($J$8:J51)*J51</f>
        <v>0</v>
      </c>
      <c r="L51" s="160">
        <f t="shared" si="16"/>
        <v>0</v>
      </c>
      <c r="M51" s="201" t="str">
        <f t="shared" si="5"/>
        <v/>
      </c>
      <c r="N51" s="217" t="b">
        <f t="shared" si="17"/>
        <v>0</v>
      </c>
      <c r="O51" s="159">
        <f t="shared" si="7"/>
        <v>0</v>
      </c>
      <c r="P51" s="109">
        <f>SUM($O$8:O51)*O51</f>
        <v>0</v>
      </c>
      <c r="Q51" s="160">
        <f t="shared" si="18"/>
        <v>0</v>
      </c>
      <c r="R51" s="201" t="str">
        <f t="shared" si="9"/>
        <v/>
      </c>
      <c r="S51" s="217" t="b">
        <f t="shared" si="19"/>
        <v>0</v>
      </c>
      <c r="T51" s="110"/>
      <c r="U51" s="159">
        <f t="shared" si="11"/>
        <v>0</v>
      </c>
      <c r="V51" s="109">
        <f>SUM($U$8:U51)*U51</f>
        <v>0</v>
      </c>
      <c r="W51" s="160">
        <f t="shared" si="12"/>
        <v>0</v>
      </c>
      <c r="X51" s="201" t="str">
        <f t="shared" si="13"/>
        <v/>
      </c>
      <c r="Y51" s="217" t="str">
        <f t="shared" si="14"/>
        <v/>
      </c>
      <c r="AL51" s="182" t="str">
        <f t="shared" si="20"/>
        <v>0</v>
      </c>
      <c r="AM51" s="182">
        <f t="shared" si="21"/>
        <v>0</v>
      </c>
    </row>
    <row r="52" spans="1:39" x14ac:dyDescent="0.25">
      <c r="A52" s="106">
        <v>45</v>
      </c>
      <c r="B52" s="157">
        <f t="shared" si="2"/>
        <v>1</v>
      </c>
      <c r="C52" s="105"/>
      <c r="D52" s="106">
        <f>IF(ISERROR(VLOOKUP(C52,FSGT4_Inscr!$F$7:$L$103,2,FALSE))=TRUE,VLOOKUP(C52,FSGT5_Inscr!$F$7:$L$107,2,FALSE),(VLOOKUP(C52,FSGT4_Inscr!$F$7:$L$103,2,FALSE)))</f>
        <v>0</v>
      </c>
      <c r="E52" s="106">
        <f>IF(ISERROR(VLOOKUP(C52,FSGT4_Inscr!$F$7:$L$103,3,FALSE))=TRUE,VLOOKUP(C52,FSGT5_Inscr!$F$7:$L$107,3,FALSE),(VLOOKUP(C52,FSGT4_Inscr!$F$7:$L$103,3,FALSE)))</f>
        <v>0</v>
      </c>
      <c r="F52" s="106">
        <f>IF(ISERROR(VLOOKUP(C52,FSGT4_Inscr!$F$7:$L$103,4,FALSE))=TRUE,VLOOKUP(C52,FSGT5_Inscr!$F$7:$L$107,4,FALSE),(VLOOKUP(C52,FSGT4_Inscr!$F$7:$L$103,4,FALSE)))</f>
        <v>0</v>
      </c>
      <c r="G52" s="106">
        <f>IF(ISERROR(VLOOKUP(C52,FSGT4_Inscr!$F$7:$L$103,5,FALSE))=TRUE,VLOOKUP(C52,FSGT5_Inscr!$F$7:$L$107,5,FALSE),(VLOOKUP(C52,FSGT4_Inscr!$F$7:$L$103,5,FALSE)))</f>
        <v>0</v>
      </c>
      <c r="H52" s="106">
        <f>IF(ISERROR(VLOOKUP(C52,FSGT4_Inscr!$F$7:$L$103,6,FALSE))=TRUE,VLOOKUP(C52,FSGT5_Inscr!$F$7:$L$107,6,FALSE),(VLOOKUP(C52,FSGT4_Inscr!$F$7:$L$103,6,FALSE)))</f>
        <v>0</v>
      </c>
      <c r="I52" s="196"/>
      <c r="J52" s="159">
        <f t="shared" si="15"/>
        <v>0</v>
      </c>
      <c r="K52" s="109">
        <f>SUM($J$8:J52)*J52</f>
        <v>0</v>
      </c>
      <c r="L52" s="160">
        <f t="shared" si="16"/>
        <v>0</v>
      </c>
      <c r="M52" s="201" t="str">
        <f t="shared" si="5"/>
        <v/>
      </c>
      <c r="N52" s="217" t="b">
        <f t="shared" si="17"/>
        <v>0</v>
      </c>
      <c r="O52" s="159">
        <f t="shared" si="7"/>
        <v>0</v>
      </c>
      <c r="P52" s="109">
        <f>SUM($O$8:O52)*O52</f>
        <v>0</v>
      </c>
      <c r="Q52" s="160">
        <f t="shared" si="18"/>
        <v>0</v>
      </c>
      <c r="R52" s="201" t="str">
        <f t="shared" si="9"/>
        <v/>
      </c>
      <c r="S52" s="217" t="b">
        <f t="shared" si="19"/>
        <v>0</v>
      </c>
      <c r="T52" s="110"/>
      <c r="U52" s="159">
        <f t="shared" si="11"/>
        <v>0</v>
      </c>
      <c r="V52" s="109">
        <f>SUM($U$8:U52)*U52</f>
        <v>0</v>
      </c>
      <c r="W52" s="160">
        <f t="shared" si="12"/>
        <v>0</v>
      </c>
      <c r="X52" s="201" t="str">
        <f t="shared" si="13"/>
        <v/>
      </c>
      <c r="Y52" s="217" t="str">
        <f t="shared" si="14"/>
        <v/>
      </c>
      <c r="AL52" s="182" t="str">
        <f t="shared" si="20"/>
        <v>0</v>
      </c>
      <c r="AM52" s="182">
        <f t="shared" si="21"/>
        <v>0</v>
      </c>
    </row>
    <row r="53" spans="1:39" x14ac:dyDescent="0.25">
      <c r="A53" s="106">
        <v>46</v>
      </c>
      <c r="B53" s="157">
        <f t="shared" si="2"/>
        <v>1</v>
      </c>
      <c r="C53" s="105"/>
      <c r="D53" s="106">
        <f>IF(ISERROR(VLOOKUP(C53,FSGT4_Inscr!$F$7:$L$103,2,FALSE))=TRUE,VLOOKUP(C53,FSGT5_Inscr!$F$7:$L$107,2,FALSE),(VLOOKUP(C53,FSGT4_Inscr!$F$7:$L$103,2,FALSE)))</f>
        <v>0</v>
      </c>
      <c r="E53" s="106">
        <f>IF(ISERROR(VLOOKUP(C53,FSGT4_Inscr!$F$7:$L$103,3,FALSE))=TRUE,VLOOKUP(C53,FSGT5_Inscr!$F$7:$L$107,3,FALSE),(VLOOKUP(C53,FSGT4_Inscr!$F$7:$L$103,3,FALSE)))</f>
        <v>0</v>
      </c>
      <c r="F53" s="106">
        <f>IF(ISERROR(VLOOKUP(C53,FSGT4_Inscr!$F$7:$L$103,4,FALSE))=TRUE,VLOOKUP(C53,FSGT5_Inscr!$F$7:$L$107,4,FALSE),(VLOOKUP(C53,FSGT4_Inscr!$F$7:$L$103,4,FALSE)))</f>
        <v>0</v>
      </c>
      <c r="G53" s="106">
        <f>IF(ISERROR(VLOOKUP(C53,FSGT4_Inscr!$F$7:$L$103,5,FALSE))=TRUE,VLOOKUP(C53,FSGT5_Inscr!$F$7:$L$107,5,FALSE),(VLOOKUP(C53,FSGT4_Inscr!$F$7:$L$103,5,FALSE)))</f>
        <v>0</v>
      </c>
      <c r="H53" s="106">
        <f>IF(ISERROR(VLOOKUP(C53,FSGT4_Inscr!$F$7:$L$103,6,FALSE))=TRUE,VLOOKUP(C53,FSGT5_Inscr!$F$7:$L$107,6,FALSE),(VLOOKUP(C53,FSGT4_Inscr!$F$7:$L$103,6,FALSE)))</f>
        <v>0</v>
      </c>
      <c r="I53" s="196"/>
      <c r="J53" s="159">
        <f t="shared" si="15"/>
        <v>0</v>
      </c>
      <c r="K53" s="109">
        <f>SUM($J$8:J53)*J53</f>
        <v>0</v>
      </c>
      <c r="L53" s="160">
        <f t="shared" si="16"/>
        <v>0</v>
      </c>
      <c r="M53" s="201" t="str">
        <f t="shared" si="5"/>
        <v/>
      </c>
      <c r="N53" s="217" t="b">
        <f t="shared" si="17"/>
        <v>0</v>
      </c>
      <c r="O53" s="159">
        <f t="shared" si="7"/>
        <v>0</v>
      </c>
      <c r="P53" s="109">
        <f>SUM($O$8:O53)*O53</f>
        <v>0</v>
      </c>
      <c r="Q53" s="160">
        <f t="shared" si="18"/>
        <v>0</v>
      </c>
      <c r="R53" s="201" t="str">
        <f t="shared" si="9"/>
        <v/>
      </c>
      <c r="S53" s="217" t="b">
        <f t="shared" si="19"/>
        <v>0</v>
      </c>
      <c r="T53" s="110"/>
      <c r="U53" s="159">
        <f t="shared" si="11"/>
        <v>0</v>
      </c>
      <c r="V53" s="109">
        <f>SUM($U$8:U53)*U53</f>
        <v>0</v>
      </c>
      <c r="W53" s="160">
        <f t="shared" si="12"/>
        <v>0</v>
      </c>
      <c r="X53" s="201" t="str">
        <f t="shared" si="13"/>
        <v/>
      </c>
      <c r="Y53" s="217" t="str">
        <f t="shared" si="14"/>
        <v/>
      </c>
      <c r="AL53" s="182" t="str">
        <f t="shared" si="20"/>
        <v>0</v>
      </c>
      <c r="AM53" s="182">
        <f t="shared" si="21"/>
        <v>0</v>
      </c>
    </row>
    <row r="54" spans="1:39" x14ac:dyDescent="0.25">
      <c r="A54" s="106">
        <v>47</v>
      </c>
      <c r="B54" s="157">
        <f t="shared" si="2"/>
        <v>1</v>
      </c>
      <c r="C54" s="105"/>
      <c r="D54" s="106">
        <f>IF(ISERROR(VLOOKUP(C54,FSGT4_Inscr!$F$7:$L$103,2,FALSE))=TRUE,VLOOKUP(C54,FSGT5_Inscr!$F$7:$L$107,2,FALSE),(VLOOKUP(C54,FSGT4_Inscr!$F$7:$L$103,2,FALSE)))</f>
        <v>0</v>
      </c>
      <c r="E54" s="106">
        <f>IF(ISERROR(VLOOKUP(C54,FSGT4_Inscr!$F$7:$L$103,3,FALSE))=TRUE,VLOOKUP(C54,FSGT5_Inscr!$F$7:$L$107,3,FALSE),(VLOOKUP(C54,FSGT4_Inscr!$F$7:$L$103,3,FALSE)))</f>
        <v>0</v>
      </c>
      <c r="F54" s="106">
        <f>IF(ISERROR(VLOOKUP(C54,FSGT4_Inscr!$F$7:$L$103,4,FALSE))=TRUE,VLOOKUP(C54,FSGT5_Inscr!$F$7:$L$107,4,FALSE),(VLOOKUP(C54,FSGT4_Inscr!$F$7:$L$103,4,FALSE)))</f>
        <v>0</v>
      </c>
      <c r="G54" s="106">
        <f>IF(ISERROR(VLOOKUP(C54,FSGT4_Inscr!$F$7:$L$103,5,FALSE))=TRUE,VLOOKUP(C54,FSGT5_Inscr!$F$7:$L$107,5,FALSE),(VLOOKUP(C54,FSGT4_Inscr!$F$7:$L$103,5,FALSE)))</f>
        <v>0</v>
      </c>
      <c r="H54" s="106">
        <f>IF(ISERROR(VLOOKUP(C54,FSGT4_Inscr!$F$7:$L$103,6,FALSE))=TRUE,VLOOKUP(C54,FSGT5_Inscr!$F$7:$L$107,6,FALSE),(VLOOKUP(C54,FSGT4_Inscr!$F$7:$L$103,6,FALSE)))</f>
        <v>0</v>
      </c>
      <c r="I54" s="196"/>
      <c r="J54" s="159">
        <f t="shared" si="15"/>
        <v>0</v>
      </c>
      <c r="K54" s="109">
        <f>SUM($J$8:J54)*J54</f>
        <v>0</v>
      </c>
      <c r="L54" s="160">
        <f t="shared" si="16"/>
        <v>0</v>
      </c>
      <c r="M54" s="201" t="str">
        <f t="shared" si="5"/>
        <v/>
      </c>
      <c r="N54" s="217" t="b">
        <f t="shared" si="17"/>
        <v>0</v>
      </c>
      <c r="O54" s="159">
        <f t="shared" si="7"/>
        <v>0</v>
      </c>
      <c r="P54" s="109">
        <f>SUM($O$8:O54)*O54</f>
        <v>0</v>
      </c>
      <c r="Q54" s="160">
        <f t="shared" si="18"/>
        <v>0</v>
      </c>
      <c r="R54" s="201" t="str">
        <f t="shared" si="9"/>
        <v/>
      </c>
      <c r="S54" s="217" t="b">
        <f t="shared" si="19"/>
        <v>0</v>
      </c>
      <c r="T54" s="110"/>
      <c r="U54" s="159">
        <f t="shared" si="11"/>
        <v>0</v>
      </c>
      <c r="V54" s="109">
        <f>SUM($U$8:U54)*U54</f>
        <v>0</v>
      </c>
      <c r="W54" s="160">
        <f t="shared" si="12"/>
        <v>0</v>
      </c>
      <c r="X54" s="201" t="str">
        <f t="shared" si="13"/>
        <v/>
      </c>
      <c r="Y54" s="217" t="str">
        <f t="shared" si="14"/>
        <v/>
      </c>
      <c r="AL54" s="182" t="str">
        <f t="shared" si="20"/>
        <v>0</v>
      </c>
      <c r="AM54" s="182">
        <f t="shared" si="21"/>
        <v>0</v>
      </c>
    </row>
    <row r="55" spans="1:39" x14ac:dyDescent="0.25">
      <c r="A55" s="106">
        <v>48</v>
      </c>
      <c r="B55" s="157">
        <f t="shared" si="2"/>
        <v>1</v>
      </c>
      <c r="C55" s="105"/>
      <c r="D55" s="106">
        <f>IF(ISERROR(VLOOKUP(C55,FSGT4_Inscr!$F$7:$L$103,2,FALSE))=TRUE,VLOOKUP(C55,FSGT5_Inscr!$F$7:$L$107,2,FALSE),(VLOOKUP(C55,FSGT4_Inscr!$F$7:$L$103,2,FALSE)))</f>
        <v>0</v>
      </c>
      <c r="E55" s="106">
        <f>IF(ISERROR(VLOOKUP(C55,FSGT4_Inscr!$F$7:$L$103,3,FALSE))=TRUE,VLOOKUP(C55,FSGT5_Inscr!$F$7:$L$107,3,FALSE),(VLOOKUP(C55,FSGT4_Inscr!$F$7:$L$103,3,FALSE)))</f>
        <v>0</v>
      </c>
      <c r="F55" s="106">
        <f>IF(ISERROR(VLOOKUP(C55,FSGT4_Inscr!$F$7:$L$103,4,FALSE))=TRUE,VLOOKUP(C55,FSGT5_Inscr!$F$7:$L$107,4,FALSE),(VLOOKUP(C55,FSGT4_Inscr!$F$7:$L$103,4,FALSE)))</f>
        <v>0</v>
      </c>
      <c r="G55" s="106">
        <f>IF(ISERROR(VLOOKUP(C55,FSGT4_Inscr!$F$7:$L$103,5,FALSE))=TRUE,VLOOKUP(C55,FSGT5_Inscr!$F$7:$L$107,5,FALSE),(VLOOKUP(C55,FSGT4_Inscr!$F$7:$L$103,5,FALSE)))</f>
        <v>0</v>
      </c>
      <c r="H55" s="106">
        <f>IF(ISERROR(VLOOKUP(C55,FSGT4_Inscr!$F$7:$L$103,6,FALSE))=TRUE,VLOOKUP(C55,FSGT5_Inscr!$F$7:$L$107,6,FALSE),(VLOOKUP(C55,FSGT4_Inscr!$F$7:$L$103,6,FALSE)))</f>
        <v>0</v>
      </c>
      <c r="I55" s="196"/>
      <c r="J55" s="159">
        <f t="shared" si="15"/>
        <v>0</v>
      </c>
      <c r="K55" s="109">
        <f>SUM($J$8:J55)*J55</f>
        <v>0</v>
      </c>
      <c r="L55" s="160">
        <f t="shared" si="16"/>
        <v>0</v>
      </c>
      <c r="M55" s="201" t="str">
        <f t="shared" si="5"/>
        <v/>
      </c>
      <c r="N55" s="217" t="b">
        <f t="shared" si="17"/>
        <v>0</v>
      </c>
      <c r="O55" s="159">
        <f t="shared" si="7"/>
        <v>0</v>
      </c>
      <c r="P55" s="109">
        <f>SUM($O$8:O55)*O55</f>
        <v>0</v>
      </c>
      <c r="Q55" s="160">
        <f t="shared" si="18"/>
        <v>0</v>
      </c>
      <c r="R55" s="201" t="str">
        <f t="shared" si="9"/>
        <v/>
      </c>
      <c r="S55" s="217" t="b">
        <f t="shared" si="19"/>
        <v>0</v>
      </c>
      <c r="T55" s="110"/>
      <c r="U55" s="159">
        <f t="shared" si="11"/>
        <v>0</v>
      </c>
      <c r="V55" s="109">
        <f>SUM($U$8:U55)*U55</f>
        <v>0</v>
      </c>
      <c r="W55" s="160">
        <f t="shared" si="12"/>
        <v>0</v>
      </c>
      <c r="X55" s="201" t="str">
        <f t="shared" si="13"/>
        <v/>
      </c>
      <c r="Y55" s="217" t="str">
        <f t="shared" si="14"/>
        <v/>
      </c>
      <c r="AL55" s="182" t="str">
        <f t="shared" si="20"/>
        <v>0</v>
      </c>
      <c r="AM55" s="182">
        <f t="shared" si="21"/>
        <v>0</v>
      </c>
    </row>
    <row r="56" spans="1:39" x14ac:dyDescent="0.25">
      <c r="A56" s="106">
        <v>49</v>
      </c>
      <c r="B56" s="157">
        <f t="shared" si="2"/>
        <v>1</v>
      </c>
      <c r="C56" s="105"/>
      <c r="D56" s="106">
        <f>IF(ISERROR(VLOOKUP(C56,FSGT4_Inscr!$F$7:$L$103,2,FALSE))=TRUE,VLOOKUP(C56,FSGT5_Inscr!$F$7:$L$107,2,FALSE),(VLOOKUP(C56,FSGT4_Inscr!$F$7:$L$103,2,FALSE)))</f>
        <v>0</v>
      </c>
      <c r="E56" s="106">
        <f>IF(ISERROR(VLOOKUP(C56,FSGT4_Inscr!$F$7:$L$103,3,FALSE))=TRUE,VLOOKUP(C56,FSGT5_Inscr!$F$7:$L$107,3,FALSE),(VLOOKUP(C56,FSGT4_Inscr!$F$7:$L$103,3,FALSE)))</f>
        <v>0</v>
      </c>
      <c r="F56" s="106">
        <f>IF(ISERROR(VLOOKUP(C56,FSGT4_Inscr!$F$7:$L$103,4,FALSE))=TRUE,VLOOKUP(C56,FSGT5_Inscr!$F$7:$L$107,4,FALSE),(VLOOKUP(C56,FSGT4_Inscr!$F$7:$L$103,4,FALSE)))</f>
        <v>0</v>
      </c>
      <c r="G56" s="106">
        <f>IF(ISERROR(VLOOKUP(C56,FSGT4_Inscr!$F$7:$L$103,5,FALSE))=TRUE,VLOOKUP(C56,FSGT5_Inscr!$F$7:$L$107,5,FALSE),(VLOOKUP(C56,FSGT4_Inscr!$F$7:$L$103,5,FALSE)))</f>
        <v>0</v>
      </c>
      <c r="H56" s="106">
        <f>IF(ISERROR(VLOOKUP(C56,FSGT4_Inscr!$F$7:$L$103,6,FALSE))=TRUE,VLOOKUP(C56,FSGT5_Inscr!$F$7:$L$107,6,FALSE),(VLOOKUP(C56,FSGT4_Inscr!$F$7:$L$103,6,FALSE)))</f>
        <v>0</v>
      </c>
      <c r="I56" s="196"/>
      <c r="J56" s="159">
        <f t="shared" si="15"/>
        <v>0</v>
      </c>
      <c r="K56" s="109">
        <f>SUM($J$8:J56)*J56</f>
        <v>0</v>
      </c>
      <c r="L56" s="160">
        <f t="shared" si="16"/>
        <v>0</v>
      </c>
      <c r="M56" s="201" t="str">
        <f t="shared" si="5"/>
        <v/>
      </c>
      <c r="N56" s="217" t="b">
        <f t="shared" si="17"/>
        <v>0</v>
      </c>
      <c r="O56" s="159">
        <f t="shared" si="7"/>
        <v>0</v>
      </c>
      <c r="P56" s="109">
        <f>SUM($O$8:O56)*O56</f>
        <v>0</v>
      </c>
      <c r="Q56" s="160">
        <f t="shared" si="18"/>
        <v>0</v>
      </c>
      <c r="R56" s="201" t="str">
        <f t="shared" si="9"/>
        <v/>
      </c>
      <c r="S56" s="217" t="b">
        <f t="shared" si="19"/>
        <v>0</v>
      </c>
      <c r="T56" s="110"/>
      <c r="U56" s="159">
        <f t="shared" si="11"/>
        <v>0</v>
      </c>
      <c r="V56" s="109">
        <f>SUM($U$8:U56)*U56</f>
        <v>0</v>
      </c>
      <c r="W56" s="160">
        <f t="shared" si="12"/>
        <v>0</v>
      </c>
      <c r="X56" s="201" t="str">
        <f t="shared" si="13"/>
        <v/>
      </c>
      <c r="Y56" s="217" t="str">
        <f t="shared" si="14"/>
        <v/>
      </c>
      <c r="AL56" s="182" t="str">
        <f t="shared" si="20"/>
        <v>0</v>
      </c>
      <c r="AM56" s="182">
        <f t="shared" si="21"/>
        <v>0</v>
      </c>
    </row>
    <row r="57" spans="1:39" x14ac:dyDescent="0.25">
      <c r="A57" s="106">
        <v>50</v>
      </c>
      <c r="B57" s="157">
        <f t="shared" si="2"/>
        <v>1</v>
      </c>
      <c r="C57" s="105"/>
      <c r="D57" s="106">
        <f>IF(ISERROR(VLOOKUP(C57,FSGT4_Inscr!$F$7:$L$103,2,FALSE))=TRUE,VLOOKUP(C57,FSGT5_Inscr!$F$7:$L$107,2,FALSE),(VLOOKUP(C57,FSGT4_Inscr!$F$7:$L$103,2,FALSE)))</f>
        <v>0</v>
      </c>
      <c r="E57" s="106">
        <f>IF(ISERROR(VLOOKUP(C57,FSGT4_Inscr!$F$7:$L$103,3,FALSE))=TRUE,VLOOKUP(C57,FSGT5_Inscr!$F$7:$L$107,3,FALSE),(VLOOKUP(C57,FSGT4_Inscr!$F$7:$L$103,3,FALSE)))</f>
        <v>0</v>
      </c>
      <c r="F57" s="106">
        <f>IF(ISERROR(VLOOKUP(C57,FSGT4_Inscr!$F$7:$L$103,4,FALSE))=TRUE,VLOOKUP(C57,FSGT5_Inscr!$F$7:$L$107,4,FALSE),(VLOOKUP(C57,FSGT4_Inscr!$F$7:$L$103,4,FALSE)))</f>
        <v>0</v>
      </c>
      <c r="G57" s="106">
        <f>IF(ISERROR(VLOOKUP(C57,FSGT4_Inscr!$F$7:$L$103,5,FALSE))=TRUE,VLOOKUP(C57,FSGT5_Inscr!$F$7:$L$107,5,FALSE),(VLOOKUP(C57,FSGT4_Inscr!$F$7:$L$103,5,FALSE)))</f>
        <v>0</v>
      </c>
      <c r="H57" s="106">
        <f>IF(ISERROR(VLOOKUP(C57,FSGT4_Inscr!$F$7:$L$103,6,FALSE))=TRUE,VLOOKUP(C57,FSGT5_Inscr!$F$7:$L$107,6,FALSE),(VLOOKUP(C57,FSGT4_Inscr!$F$7:$L$103,6,FALSE)))</f>
        <v>0</v>
      </c>
      <c r="I57" s="196"/>
      <c r="J57" s="159">
        <f t="shared" si="15"/>
        <v>0</v>
      </c>
      <c r="K57" s="109">
        <f>SUM($J$8:J57)*J57</f>
        <v>0</v>
      </c>
      <c r="L57" s="160">
        <f t="shared" si="16"/>
        <v>0</v>
      </c>
      <c r="M57" s="201" t="str">
        <f t="shared" si="5"/>
        <v/>
      </c>
      <c r="N57" s="217" t="b">
        <f t="shared" si="17"/>
        <v>0</v>
      </c>
      <c r="O57" s="159">
        <f t="shared" si="7"/>
        <v>0</v>
      </c>
      <c r="P57" s="109">
        <f>SUM($O$8:O57)*O57</f>
        <v>0</v>
      </c>
      <c r="Q57" s="160">
        <f t="shared" si="18"/>
        <v>0</v>
      </c>
      <c r="R57" s="201" t="str">
        <f t="shared" si="9"/>
        <v/>
      </c>
      <c r="S57" s="217" t="b">
        <f t="shared" si="19"/>
        <v>0</v>
      </c>
      <c r="T57" s="110"/>
      <c r="U57" s="159">
        <f t="shared" si="11"/>
        <v>0</v>
      </c>
      <c r="V57" s="109">
        <f>SUM($U$8:U57)*U57</f>
        <v>0</v>
      </c>
      <c r="W57" s="160">
        <f t="shared" si="12"/>
        <v>0</v>
      </c>
      <c r="X57" s="201" t="str">
        <f t="shared" si="13"/>
        <v/>
      </c>
      <c r="Y57" s="217" t="str">
        <f t="shared" si="14"/>
        <v/>
      </c>
      <c r="AL57" s="182" t="str">
        <f t="shared" si="20"/>
        <v>0</v>
      </c>
      <c r="AM57" s="182">
        <f t="shared" si="21"/>
        <v>0</v>
      </c>
    </row>
    <row r="58" spans="1:39" x14ac:dyDescent="0.25">
      <c r="A58" s="106">
        <v>51</v>
      </c>
      <c r="B58" s="157">
        <f t="shared" ref="B58:B107" si="22">IF(A58="A",0,IF(A58="NC",0,1))</f>
        <v>1</v>
      </c>
      <c r="C58" s="105"/>
      <c r="D58" s="106">
        <f>IF(ISERROR(VLOOKUP(C58,FSGT4_Inscr!$F$7:$L$103,2,FALSE))=TRUE,VLOOKUP(C58,FSGT5_Inscr!$F$7:$L$107,2,FALSE),(VLOOKUP(C58,FSGT4_Inscr!$F$7:$L$103,2,FALSE)))</f>
        <v>0</v>
      </c>
      <c r="E58" s="106">
        <f>IF(ISERROR(VLOOKUP(C58,FSGT4_Inscr!$F$7:$L$103,3,FALSE))=TRUE,VLOOKUP(C58,FSGT5_Inscr!$F$7:$L$107,3,FALSE),(VLOOKUP(C58,FSGT4_Inscr!$F$7:$L$103,3,FALSE)))</f>
        <v>0</v>
      </c>
      <c r="F58" s="106">
        <f>IF(ISERROR(VLOOKUP(C58,FSGT4_Inscr!$F$7:$L$103,4,FALSE))=TRUE,VLOOKUP(C58,FSGT5_Inscr!$F$7:$L$107,4,FALSE),(VLOOKUP(C58,FSGT4_Inscr!$F$7:$L$103,4,FALSE)))</f>
        <v>0</v>
      </c>
      <c r="G58" s="106">
        <f>IF(ISERROR(VLOOKUP(C58,FSGT4_Inscr!$F$7:$L$103,5,FALSE))=TRUE,VLOOKUP(C58,FSGT5_Inscr!$F$7:$L$107,5,FALSE),(VLOOKUP(C58,FSGT4_Inscr!$F$7:$L$103,5,FALSE)))</f>
        <v>0</v>
      </c>
      <c r="H58" s="106">
        <f>IF(ISERROR(VLOOKUP(C58,FSGT4_Inscr!$F$7:$L$103,6,FALSE))=TRUE,VLOOKUP(C58,FSGT5_Inscr!$F$7:$L$107,6,FALSE),(VLOOKUP(C58,FSGT4_Inscr!$F$7:$L$103,6,FALSE)))</f>
        <v>0</v>
      </c>
      <c r="I58" s="196"/>
      <c r="J58" s="159">
        <f t="shared" ref="J58:J107" si="23">IF(H58=4,1,0)*B58</f>
        <v>0</v>
      </c>
      <c r="K58" s="109">
        <f>SUM($J$8:J58)*J58</f>
        <v>0</v>
      </c>
      <c r="L58" s="160">
        <f t="shared" ref="L58:L107" si="24">(100-(K58*4)+4)*J58</f>
        <v>0</v>
      </c>
      <c r="M58" s="201" t="str">
        <f t="shared" ref="M58:M107" si="25">IF(L58&gt;0,L58,"")</f>
        <v/>
      </c>
      <c r="N58" s="217" t="b">
        <f t="shared" ref="N58:N107" si="26">IF(AND(H58=4),IF(A58="NC",$M$2,M58))</f>
        <v>0</v>
      </c>
      <c r="O58" s="159">
        <f t="shared" ref="O58:O107" si="27">IF(H58=5,1,0)*B58</f>
        <v>0</v>
      </c>
      <c r="P58" s="109">
        <f>SUM($O$8:O58)*O58</f>
        <v>0</v>
      </c>
      <c r="Q58" s="160">
        <f t="shared" ref="Q58:Q107" si="28">(100-(P58*4)+4)*O58</f>
        <v>0</v>
      </c>
      <c r="R58" s="201" t="str">
        <f t="shared" ref="R58:R107" si="29">IF(Q58&gt;0,Q58,"")</f>
        <v/>
      </c>
      <c r="S58" s="217" t="b">
        <f t="shared" ref="S58:S107" si="30">IF(AND(H58=5),IF(A58="NC",$R$2,R58))</f>
        <v>0</v>
      </c>
      <c r="T58" s="110"/>
      <c r="U58" s="159">
        <f t="shared" ref="U58:U107" si="31">IF(OR((H58=4),(H58=5)),1,0)*B58</f>
        <v>0</v>
      </c>
      <c r="V58" s="109">
        <f>SUM($U$8:U58)*U58</f>
        <v>0</v>
      </c>
      <c r="W58" s="160">
        <f t="shared" ref="W58:W107" si="32">(100-(V58*4)+4)*U58</f>
        <v>0</v>
      </c>
      <c r="X58" s="201" t="str">
        <f t="shared" ref="X58:X107" si="33">IF(W58&gt;0,W58,"")</f>
        <v/>
      </c>
      <c r="Y58" s="217" t="str">
        <f t="shared" ref="Y58:Y107" si="34">IF(A58="NC",$X$2,X58)</f>
        <v/>
      </c>
      <c r="AL58" s="182" t="str">
        <f t="shared" si="20"/>
        <v>0</v>
      </c>
      <c r="AM58" s="182">
        <f t="shared" si="21"/>
        <v>0</v>
      </c>
    </row>
    <row r="59" spans="1:39" x14ac:dyDescent="0.25">
      <c r="A59" s="106">
        <v>52</v>
      </c>
      <c r="B59" s="157">
        <f t="shared" si="22"/>
        <v>1</v>
      </c>
      <c r="C59" s="105"/>
      <c r="D59" s="106">
        <f>IF(ISERROR(VLOOKUP(C59,FSGT4_Inscr!$F$7:$L$103,2,FALSE))=TRUE,VLOOKUP(C59,FSGT5_Inscr!$F$7:$L$107,2,FALSE),(VLOOKUP(C59,FSGT4_Inscr!$F$7:$L$103,2,FALSE)))</f>
        <v>0</v>
      </c>
      <c r="E59" s="106">
        <f>IF(ISERROR(VLOOKUP(C59,FSGT4_Inscr!$F$7:$L$103,3,FALSE))=TRUE,VLOOKUP(C59,FSGT5_Inscr!$F$7:$L$107,3,FALSE),(VLOOKUP(C59,FSGT4_Inscr!$F$7:$L$103,3,FALSE)))</f>
        <v>0</v>
      </c>
      <c r="F59" s="106">
        <f>IF(ISERROR(VLOOKUP(C59,FSGT4_Inscr!$F$7:$L$103,4,FALSE))=TRUE,VLOOKUP(C59,FSGT5_Inscr!$F$7:$L$107,4,FALSE),(VLOOKUP(C59,FSGT4_Inscr!$F$7:$L$103,4,FALSE)))</f>
        <v>0</v>
      </c>
      <c r="G59" s="106">
        <f>IF(ISERROR(VLOOKUP(C59,FSGT4_Inscr!$F$7:$L$103,5,FALSE))=TRUE,VLOOKUP(C59,FSGT5_Inscr!$F$7:$L$107,5,FALSE),(VLOOKUP(C59,FSGT4_Inscr!$F$7:$L$103,5,FALSE)))</f>
        <v>0</v>
      </c>
      <c r="H59" s="106">
        <f>IF(ISERROR(VLOOKUP(C59,FSGT4_Inscr!$F$7:$L$103,6,FALSE))=TRUE,VLOOKUP(C59,FSGT5_Inscr!$F$7:$L$107,6,FALSE),(VLOOKUP(C59,FSGT4_Inscr!$F$7:$L$103,6,FALSE)))</f>
        <v>0</v>
      </c>
      <c r="I59" s="196"/>
      <c r="J59" s="159">
        <f t="shared" si="23"/>
        <v>0</v>
      </c>
      <c r="K59" s="109">
        <f>SUM($J$8:J59)*J59</f>
        <v>0</v>
      </c>
      <c r="L59" s="160">
        <f t="shared" si="24"/>
        <v>0</v>
      </c>
      <c r="M59" s="201" t="str">
        <f t="shared" si="25"/>
        <v/>
      </c>
      <c r="N59" s="217" t="b">
        <f t="shared" si="26"/>
        <v>0</v>
      </c>
      <c r="O59" s="159">
        <f t="shared" si="27"/>
        <v>0</v>
      </c>
      <c r="P59" s="109">
        <f>SUM($O$8:O59)*O59</f>
        <v>0</v>
      </c>
      <c r="Q59" s="160">
        <f t="shared" si="28"/>
        <v>0</v>
      </c>
      <c r="R59" s="201" t="str">
        <f t="shared" si="29"/>
        <v/>
      </c>
      <c r="S59" s="217" t="b">
        <f t="shared" si="30"/>
        <v>0</v>
      </c>
      <c r="T59" s="110"/>
      <c r="U59" s="159">
        <f t="shared" si="31"/>
        <v>0</v>
      </c>
      <c r="V59" s="109">
        <f>SUM($U$8:U59)*U59</f>
        <v>0</v>
      </c>
      <c r="W59" s="160">
        <f t="shared" si="32"/>
        <v>0</v>
      </c>
      <c r="X59" s="201" t="str">
        <f t="shared" si="33"/>
        <v/>
      </c>
      <c r="Y59" s="217" t="str">
        <f t="shared" si="34"/>
        <v/>
      </c>
      <c r="AL59" s="182" t="str">
        <f t="shared" si="20"/>
        <v>0</v>
      </c>
      <c r="AM59" s="182">
        <f t="shared" si="21"/>
        <v>0</v>
      </c>
    </row>
    <row r="60" spans="1:39" x14ac:dyDescent="0.25">
      <c r="A60" s="106">
        <v>53</v>
      </c>
      <c r="B60" s="157">
        <f t="shared" si="22"/>
        <v>1</v>
      </c>
      <c r="C60" s="105"/>
      <c r="D60" s="106">
        <f>IF(ISERROR(VLOOKUP(C60,FSGT4_Inscr!$F$7:$L$103,2,FALSE))=TRUE,VLOOKUP(C60,FSGT5_Inscr!$F$7:$L$107,2,FALSE),(VLOOKUP(C60,FSGT4_Inscr!$F$7:$L$103,2,FALSE)))</f>
        <v>0</v>
      </c>
      <c r="E60" s="106">
        <f>IF(ISERROR(VLOOKUP(C60,FSGT4_Inscr!$F$7:$L$103,3,FALSE))=TRUE,VLOOKUP(C60,FSGT5_Inscr!$F$7:$L$107,3,FALSE),(VLOOKUP(C60,FSGT4_Inscr!$F$7:$L$103,3,FALSE)))</f>
        <v>0</v>
      </c>
      <c r="F60" s="106">
        <f>IF(ISERROR(VLOOKUP(C60,FSGT4_Inscr!$F$7:$L$103,4,FALSE))=TRUE,VLOOKUP(C60,FSGT5_Inscr!$F$7:$L$107,4,FALSE),(VLOOKUP(C60,FSGT4_Inscr!$F$7:$L$103,4,FALSE)))</f>
        <v>0</v>
      </c>
      <c r="G60" s="106">
        <f>IF(ISERROR(VLOOKUP(C60,FSGT4_Inscr!$F$7:$L$103,5,FALSE))=TRUE,VLOOKUP(C60,FSGT5_Inscr!$F$7:$L$107,5,FALSE),(VLOOKUP(C60,FSGT4_Inscr!$F$7:$L$103,5,FALSE)))</f>
        <v>0</v>
      </c>
      <c r="H60" s="106">
        <f>IF(ISERROR(VLOOKUP(C60,FSGT4_Inscr!$F$7:$L$103,6,FALSE))=TRUE,VLOOKUP(C60,FSGT5_Inscr!$F$7:$L$107,6,FALSE),(VLOOKUP(C60,FSGT4_Inscr!$F$7:$L$103,6,FALSE)))</f>
        <v>0</v>
      </c>
      <c r="I60" s="196"/>
      <c r="J60" s="159">
        <f t="shared" si="23"/>
        <v>0</v>
      </c>
      <c r="K60" s="109">
        <f>SUM($J$8:J60)*J60</f>
        <v>0</v>
      </c>
      <c r="L60" s="160">
        <f t="shared" si="24"/>
        <v>0</v>
      </c>
      <c r="M60" s="201" t="str">
        <f t="shared" si="25"/>
        <v/>
      </c>
      <c r="N60" s="217" t="b">
        <f t="shared" si="26"/>
        <v>0</v>
      </c>
      <c r="O60" s="159">
        <f t="shared" si="27"/>
        <v>0</v>
      </c>
      <c r="P60" s="109">
        <f>SUM($O$8:O60)*O60</f>
        <v>0</v>
      </c>
      <c r="Q60" s="160">
        <f t="shared" si="28"/>
        <v>0</v>
      </c>
      <c r="R60" s="201" t="str">
        <f t="shared" si="29"/>
        <v/>
      </c>
      <c r="S60" s="217" t="b">
        <f t="shared" si="30"/>
        <v>0</v>
      </c>
      <c r="T60" s="110"/>
      <c r="U60" s="159">
        <f t="shared" si="31"/>
        <v>0</v>
      </c>
      <c r="V60" s="109">
        <f>SUM($U$8:U60)*U60</f>
        <v>0</v>
      </c>
      <c r="W60" s="160">
        <f t="shared" si="32"/>
        <v>0</v>
      </c>
      <c r="X60" s="201" t="str">
        <f t="shared" si="33"/>
        <v/>
      </c>
      <c r="Y60" s="217" t="str">
        <f t="shared" si="34"/>
        <v/>
      </c>
      <c r="AL60" s="182" t="str">
        <f t="shared" si="20"/>
        <v>0</v>
      </c>
      <c r="AM60" s="182">
        <f t="shared" si="21"/>
        <v>0</v>
      </c>
    </row>
    <row r="61" spans="1:39" x14ac:dyDescent="0.25">
      <c r="A61" s="106">
        <v>54</v>
      </c>
      <c r="B61" s="157">
        <f t="shared" si="22"/>
        <v>1</v>
      </c>
      <c r="C61" s="105"/>
      <c r="D61" s="106">
        <f>IF(ISERROR(VLOOKUP(C61,FSGT4_Inscr!$F$7:$L$103,2,FALSE))=TRUE,VLOOKUP(C61,FSGT5_Inscr!$F$7:$L$107,2,FALSE),(VLOOKUP(C61,FSGT4_Inscr!$F$7:$L$103,2,FALSE)))</f>
        <v>0</v>
      </c>
      <c r="E61" s="106">
        <f>IF(ISERROR(VLOOKUP(C61,FSGT4_Inscr!$F$7:$L$103,3,FALSE))=TRUE,VLOOKUP(C61,FSGT5_Inscr!$F$7:$L$107,3,FALSE),(VLOOKUP(C61,FSGT4_Inscr!$F$7:$L$103,3,FALSE)))</f>
        <v>0</v>
      </c>
      <c r="F61" s="106">
        <f>IF(ISERROR(VLOOKUP(C61,FSGT4_Inscr!$F$7:$L$103,4,FALSE))=TRUE,VLOOKUP(C61,FSGT5_Inscr!$F$7:$L$107,4,FALSE),(VLOOKUP(C61,FSGT4_Inscr!$F$7:$L$103,4,FALSE)))</f>
        <v>0</v>
      </c>
      <c r="G61" s="106">
        <f>IF(ISERROR(VLOOKUP(C61,FSGT4_Inscr!$F$7:$L$103,5,FALSE))=TRUE,VLOOKUP(C61,FSGT5_Inscr!$F$7:$L$107,5,FALSE),(VLOOKUP(C61,FSGT4_Inscr!$F$7:$L$103,5,FALSE)))</f>
        <v>0</v>
      </c>
      <c r="H61" s="106">
        <f>IF(ISERROR(VLOOKUP(C61,FSGT4_Inscr!$F$7:$L$103,6,FALSE))=TRUE,VLOOKUP(C61,FSGT5_Inscr!$F$7:$L$107,6,FALSE),(VLOOKUP(C61,FSGT4_Inscr!$F$7:$L$103,6,FALSE)))</f>
        <v>0</v>
      </c>
      <c r="I61" s="196"/>
      <c r="J61" s="159">
        <f t="shared" si="23"/>
        <v>0</v>
      </c>
      <c r="K61" s="109">
        <f>SUM($J$8:J61)*J61</f>
        <v>0</v>
      </c>
      <c r="L61" s="160">
        <f t="shared" si="24"/>
        <v>0</v>
      </c>
      <c r="M61" s="201" t="str">
        <f t="shared" si="25"/>
        <v/>
      </c>
      <c r="N61" s="217" t="b">
        <f t="shared" si="26"/>
        <v>0</v>
      </c>
      <c r="O61" s="159">
        <f t="shared" si="27"/>
        <v>0</v>
      </c>
      <c r="P61" s="109">
        <f>SUM($O$8:O61)*O61</f>
        <v>0</v>
      </c>
      <c r="Q61" s="160">
        <f t="shared" si="28"/>
        <v>0</v>
      </c>
      <c r="R61" s="201" t="str">
        <f t="shared" si="29"/>
        <v/>
      </c>
      <c r="S61" s="217" t="b">
        <f t="shared" si="30"/>
        <v>0</v>
      </c>
      <c r="T61" s="110"/>
      <c r="U61" s="159">
        <f t="shared" si="31"/>
        <v>0</v>
      </c>
      <c r="V61" s="109">
        <f>SUM($U$8:U61)*U61</f>
        <v>0</v>
      </c>
      <c r="W61" s="160">
        <f t="shared" si="32"/>
        <v>0</v>
      </c>
      <c r="X61" s="201" t="str">
        <f t="shared" si="33"/>
        <v/>
      </c>
      <c r="Y61" s="217" t="str">
        <f t="shared" si="34"/>
        <v/>
      </c>
      <c r="AL61" s="182" t="str">
        <f t="shared" si="20"/>
        <v>0</v>
      </c>
      <c r="AM61" s="182">
        <f t="shared" si="21"/>
        <v>0</v>
      </c>
    </row>
    <row r="62" spans="1:39" x14ac:dyDescent="0.25">
      <c r="A62" s="106">
        <v>55</v>
      </c>
      <c r="B62" s="157">
        <f t="shared" si="22"/>
        <v>1</v>
      </c>
      <c r="C62" s="105"/>
      <c r="D62" s="106">
        <f>IF(ISERROR(VLOOKUP(C62,FSGT4_Inscr!$F$7:$L$103,2,FALSE))=TRUE,VLOOKUP(C62,FSGT5_Inscr!$F$7:$L$107,2,FALSE),(VLOOKUP(C62,FSGT4_Inscr!$F$7:$L$103,2,FALSE)))</f>
        <v>0</v>
      </c>
      <c r="E62" s="106">
        <f>IF(ISERROR(VLOOKUP(C62,FSGT4_Inscr!$F$7:$L$103,3,FALSE))=TRUE,VLOOKUP(C62,FSGT5_Inscr!$F$7:$L$107,3,FALSE),(VLOOKUP(C62,FSGT4_Inscr!$F$7:$L$103,3,FALSE)))</f>
        <v>0</v>
      </c>
      <c r="F62" s="106">
        <f>IF(ISERROR(VLOOKUP(C62,FSGT4_Inscr!$F$7:$L$103,4,FALSE))=TRUE,VLOOKUP(C62,FSGT5_Inscr!$F$7:$L$107,4,FALSE),(VLOOKUP(C62,FSGT4_Inscr!$F$7:$L$103,4,FALSE)))</f>
        <v>0</v>
      </c>
      <c r="G62" s="106">
        <f>IF(ISERROR(VLOOKUP(C62,FSGT4_Inscr!$F$7:$L$103,5,FALSE))=TRUE,VLOOKUP(C62,FSGT5_Inscr!$F$7:$L$107,5,FALSE),(VLOOKUP(C62,FSGT4_Inscr!$F$7:$L$103,5,FALSE)))</f>
        <v>0</v>
      </c>
      <c r="H62" s="106">
        <f>IF(ISERROR(VLOOKUP(C62,FSGT4_Inscr!$F$7:$L$103,6,FALSE))=TRUE,VLOOKUP(C62,FSGT5_Inscr!$F$7:$L$107,6,FALSE),(VLOOKUP(C62,FSGT4_Inscr!$F$7:$L$103,6,FALSE)))</f>
        <v>0</v>
      </c>
      <c r="I62" s="196"/>
      <c r="J62" s="159">
        <f t="shared" si="23"/>
        <v>0</v>
      </c>
      <c r="K62" s="109">
        <f>SUM($J$8:J62)*J62</f>
        <v>0</v>
      </c>
      <c r="L62" s="160">
        <f t="shared" si="24"/>
        <v>0</v>
      </c>
      <c r="M62" s="201" t="str">
        <f t="shared" si="25"/>
        <v/>
      </c>
      <c r="N62" s="217" t="b">
        <f t="shared" si="26"/>
        <v>0</v>
      </c>
      <c r="O62" s="159">
        <f t="shared" si="27"/>
        <v>0</v>
      </c>
      <c r="P62" s="109">
        <f>SUM($O$8:O62)*O62</f>
        <v>0</v>
      </c>
      <c r="Q62" s="160">
        <f t="shared" si="28"/>
        <v>0</v>
      </c>
      <c r="R62" s="201" t="str">
        <f t="shared" si="29"/>
        <v/>
      </c>
      <c r="S62" s="217" t="b">
        <f t="shared" si="30"/>
        <v>0</v>
      </c>
      <c r="T62" s="110"/>
      <c r="U62" s="159">
        <f t="shared" si="31"/>
        <v>0</v>
      </c>
      <c r="V62" s="109">
        <f>SUM($U$8:U62)*U62</f>
        <v>0</v>
      </c>
      <c r="W62" s="160">
        <f t="shared" si="32"/>
        <v>0</v>
      </c>
      <c r="X62" s="201" t="str">
        <f t="shared" si="33"/>
        <v/>
      </c>
      <c r="Y62" s="217" t="str">
        <f t="shared" si="34"/>
        <v/>
      </c>
      <c r="AL62" s="182" t="str">
        <f t="shared" si="20"/>
        <v>0</v>
      </c>
      <c r="AM62" s="182">
        <f t="shared" si="21"/>
        <v>0</v>
      </c>
    </row>
    <row r="63" spans="1:39" x14ac:dyDescent="0.25">
      <c r="A63" s="106">
        <v>56</v>
      </c>
      <c r="B63" s="157">
        <f t="shared" si="22"/>
        <v>1</v>
      </c>
      <c r="C63" s="105"/>
      <c r="D63" s="106">
        <f>IF(ISERROR(VLOOKUP(C63,FSGT4_Inscr!$F$7:$L$103,2,FALSE))=TRUE,VLOOKUP(C63,FSGT5_Inscr!$F$7:$L$107,2,FALSE),(VLOOKUP(C63,FSGT4_Inscr!$F$7:$L$103,2,FALSE)))</f>
        <v>0</v>
      </c>
      <c r="E63" s="106">
        <f>IF(ISERROR(VLOOKUP(C63,FSGT4_Inscr!$F$7:$L$103,3,FALSE))=TRUE,VLOOKUP(C63,FSGT5_Inscr!$F$7:$L$107,3,FALSE),(VLOOKUP(C63,FSGT4_Inscr!$F$7:$L$103,3,FALSE)))</f>
        <v>0</v>
      </c>
      <c r="F63" s="106">
        <f>IF(ISERROR(VLOOKUP(C63,FSGT4_Inscr!$F$7:$L$103,4,FALSE))=TRUE,VLOOKUP(C63,FSGT5_Inscr!$F$7:$L$107,4,FALSE),(VLOOKUP(C63,FSGT4_Inscr!$F$7:$L$103,4,FALSE)))</f>
        <v>0</v>
      </c>
      <c r="G63" s="106">
        <f>IF(ISERROR(VLOOKUP(C63,FSGT4_Inscr!$F$7:$L$103,5,FALSE))=TRUE,VLOOKUP(C63,FSGT5_Inscr!$F$7:$L$107,5,FALSE),(VLOOKUP(C63,FSGT4_Inscr!$F$7:$L$103,5,FALSE)))</f>
        <v>0</v>
      </c>
      <c r="H63" s="106">
        <f>IF(ISERROR(VLOOKUP(C63,FSGT4_Inscr!$F$7:$L$103,6,FALSE))=TRUE,VLOOKUP(C63,FSGT5_Inscr!$F$7:$L$107,6,FALSE),(VLOOKUP(C63,FSGT4_Inscr!$F$7:$L$103,6,FALSE)))</f>
        <v>0</v>
      </c>
      <c r="I63" s="196"/>
      <c r="J63" s="159">
        <f t="shared" si="23"/>
        <v>0</v>
      </c>
      <c r="K63" s="109">
        <f>SUM($J$8:J63)*J63</f>
        <v>0</v>
      </c>
      <c r="L63" s="160">
        <f t="shared" si="24"/>
        <v>0</v>
      </c>
      <c r="M63" s="201" t="str">
        <f t="shared" si="25"/>
        <v/>
      </c>
      <c r="N63" s="217" t="b">
        <f t="shared" si="26"/>
        <v>0</v>
      </c>
      <c r="O63" s="159">
        <f t="shared" si="27"/>
        <v>0</v>
      </c>
      <c r="P63" s="109">
        <f>SUM($O$8:O63)*O63</f>
        <v>0</v>
      </c>
      <c r="Q63" s="160">
        <f t="shared" si="28"/>
        <v>0</v>
      </c>
      <c r="R63" s="201" t="str">
        <f t="shared" si="29"/>
        <v/>
      </c>
      <c r="S63" s="217" t="b">
        <f t="shared" si="30"/>
        <v>0</v>
      </c>
      <c r="T63" s="110"/>
      <c r="U63" s="159">
        <f t="shared" si="31"/>
        <v>0</v>
      </c>
      <c r="V63" s="109">
        <f>SUM($U$8:U63)*U63</f>
        <v>0</v>
      </c>
      <c r="W63" s="160">
        <f t="shared" si="32"/>
        <v>0</v>
      </c>
      <c r="X63" s="201" t="str">
        <f t="shared" si="33"/>
        <v/>
      </c>
      <c r="Y63" s="217" t="str">
        <f t="shared" si="34"/>
        <v/>
      </c>
      <c r="AL63" s="182" t="str">
        <f t="shared" si="20"/>
        <v>0</v>
      </c>
      <c r="AM63" s="182">
        <f t="shared" si="21"/>
        <v>0</v>
      </c>
    </row>
    <row r="64" spans="1:39" x14ac:dyDescent="0.25">
      <c r="A64" s="106">
        <v>57</v>
      </c>
      <c r="B64" s="157">
        <f t="shared" si="22"/>
        <v>1</v>
      </c>
      <c r="C64" s="105"/>
      <c r="D64" s="106">
        <f>IF(ISERROR(VLOOKUP(C64,FSGT4_Inscr!$F$7:$L$103,2,FALSE))=TRUE,VLOOKUP(C64,FSGT5_Inscr!$F$7:$L$107,2,FALSE),(VLOOKUP(C64,FSGT4_Inscr!$F$7:$L$103,2,FALSE)))</f>
        <v>0</v>
      </c>
      <c r="E64" s="106">
        <f>IF(ISERROR(VLOOKUP(C64,FSGT4_Inscr!$F$7:$L$103,3,FALSE))=TRUE,VLOOKUP(C64,FSGT5_Inscr!$F$7:$L$107,3,FALSE),(VLOOKUP(C64,FSGT4_Inscr!$F$7:$L$103,3,FALSE)))</f>
        <v>0</v>
      </c>
      <c r="F64" s="106">
        <f>IF(ISERROR(VLOOKUP(C64,FSGT4_Inscr!$F$7:$L$103,4,FALSE))=TRUE,VLOOKUP(C64,FSGT5_Inscr!$F$7:$L$107,4,FALSE),(VLOOKUP(C64,FSGT4_Inscr!$F$7:$L$103,4,FALSE)))</f>
        <v>0</v>
      </c>
      <c r="G64" s="106">
        <f>IF(ISERROR(VLOOKUP(C64,FSGT4_Inscr!$F$7:$L$103,5,FALSE))=TRUE,VLOOKUP(C64,FSGT5_Inscr!$F$7:$L$107,5,FALSE),(VLOOKUP(C64,FSGT4_Inscr!$F$7:$L$103,5,FALSE)))</f>
        <v>0</v>
      </c>
      <c r="H64" s="106">
        <f>IF(ISERROR(VLOOKUP(C64,FSGT4_Inscr!$F$7:$L$103,6,FALSE))=TRUE,VLOOKUP(C64,FSGT5_Inscr!$F$7:$L$107,6,FALSE),(VLOOKUP(C64,FSGT4_Inscr!$F$7:$L$103,6,FALSE)))</f>
        <v>0</v>
      </c>
      <c r="I64" s="196"/>
      <c r="J64" s="159">
        <f t="shared" si="23"/>
        <v>0</v>
      </c>
      <c r="K64" s="109">
        <f>SUM($J$8:J64)*J64</f>
        <v>0</v>
      </c>
      <c r="L64" s="160">
        <f t="shared" si="24"/>
        <v>0</v>
      </c>
      <c r="M64" s="201" t="str">
        <f t="shared" si="25"/>
        <v/>
      </c>
      <c r="N64" s="217" t="b">
        <f t="shared" si="26"/>
        <v>0</v>
      </c>
      <c r="O64" s="159">
        <f t="shared" si="27"/>
        <v>0</v>
      </c>
      <c r="P64" s="109">
        <f>SUM($O$8:O64)*O64</f>
        <v>0</v>
      </c>
      <c r="Q64" s="160">
        <f t="shared" si="28"/>
        <v>0</v>
      </c>
      <c r="R64" s="201" t="str">
        <f t="shared" si="29"/>
        <v/>
      </c>
      <c r="S64" s="217" t="b">
        <f t="shared" si="30"/>
        <v>0</v>
      </c>
      <c r="T64" s="110"/>
      <c r="U64" s="159">
        <f t="shared" si="31"/>
        <v>0</v>
      </c>
      <c r="V64" s="109">
        <f>SUM($U$8:U64)*U64</f>
        <v>0</v>
      </c>
      <c r="W64" s="160">
        <f t="shared" si="32"/>
        <v>0</v>
      </c>
      <c r="X64" s="201" t="str">
        <f t="shared" si="33"/>
        <v/>
      </c>
      <c r="Y64" s="217" t="str">
        <f t="shared" si="34"/>
        <v/>
      </c>
      <c r="AL64" s="182" t="str">
        <f t="shared" si="20"/>
        <v>0</v>
      </c>
      <c r="AM64" s="182">
        <f t="shared" si="21"/>
        <v>0</v>
      </c>
    </row>
    <row r="65" spans="1:39" x14ac:dyDescent="0.25">
      <c r="A65" s="106">
        <v>58</v>
      </c>
      <c r="B65" s="157">
        <f t="shared" si="22"/>
        <v>1</v>
      </c>
      <c r="C65" s="105"/>
      <c r="D65" s="106">
        <f>IF(ISERROR(VLOOKUP(C65,FSGT4_Inscr!$F$7:$L$103,2,FALSE))=TRUE,VLOOKUP(C65,FSGT5_Inscr!$F$7:$L$107,2,FALSE),(VLOOKUP(C65,FSGT4_Inscr!$F$7:$L$103,2,FALSE)))</f>
        <v>0</v>
      </c>
      <c r="E65" s="106">
        <f>IF(ISERROR(VLOOKUP(C65,FSGT4_Inscr!$F$7:$L$103,3,FALSE))=TRUE,VLOOKUP(C65,FSGT5_Inscr!$F$7:$L$107,3,FALSE),(VLOOKUP(C65,FSGT4_Inscr!$F$7:$L$103,3,FALSE)))</f>
        <v>0</v>
      </c>
      <c r="F65" s="106">
        <f>IF(ISERROR(VLOOKUP(C65,FSGT4_Inscr!$F$7:$L$103,4,FALSE))=TRUE,VLOOKUP(C65,FSGT5_Inscr!$F$7:$L$107,4,FALSE),(VLOOKUP(C65,FSGT4_Inscr!$F$7:$L$103,4,FALSE)))</f>
        <v>0</v>
      </c>
      <c r="G65" s="106">
        <f>IF(ISERROR(VLOOKUP(C65,FSGT4_Inscr!$F$7:$L$103,5,FALSE))=TRUE,VLOOKUP(C65,FSGT5_Inscr!$F$7:$L$107,5,FALSE),(VLOOKUP(C65,FSGT4_Inscr!$F$7:$L$103,5,FALSE)))</f>
        <v>0</v>
      </c>
      <c r="H65" s="106">
        <f>IF(ISERROR(VLOOKUP(C65,FSGT4_Inscr!$F$7:$L$103,6,FALSE))=TRUE,VLOOKUP(C65,FSGT5_Inscr!$F$7:$L$107,6,FALSE),(VLOOKUP(C65,FSGT4_Inscr!$F$7:$L$103,6,FALSE)))</f>
        <v>0</v>
      </c>
      <c r="I65" s="196"/>
      <c r="J65" s="159">
        <f t="shared" si="23"/>
        <v>0</v>
      </c>
      <c r="K65" s="109">
        <f>SUM($J$8:J65)*J65</f>
        <v>0</v>
      </c>
      <c r="L65" s="160">
        <f t="shared" si="24"/>
        <v>0</v>
      </c>
      <c r="M65" s="201" t="str">
        <f t="shared" si="25"/>
        <v/>
      </c>
      <c r="N65" s="217" t="b">
        <f t="shared" si="26"/>
        <v>0</v>
      </c>
      <c r="O65" s="159">
        <f t="shared" si="27"/>
        <v>0</v>
      </c>
      <c r="P65" s="109">
        <f>SUM($O$8:O65)*O65</f>
        <v>0</v>
      </c>
      <c r="Q65" s="160">
        <f t="shared" si="28"/>
        <v>0</v>
      </c>
      <c r="R65" s="201" t="str">
        <f t="shared" si="29"/>
        <v/>
      </c>
      <c r="S65" s="217" t="b">
        <f t="shared" si="30"/>
        <v>0</v>
      </c>
      <c r="T65" s="110"/>
      <c r="U65" s="159">
        <f t="shared" si="31"/>
        <v>0</v>
      </c>
      <c r="V65" s="109">
        <f>SUM($U$8:U65)*U65</f>
        <v>0</v>
      </c>
      <c r="W65" s="160">
        <f t="shared" si="32"/>
        <v>0</v>
      </c>
      <c r="X65" s="201" t="str">
        <f t="shared" si="33"/>
        <v/>
      </c>
      <c r="Y65" s="217" t="str">
        <f t="shared" si="34"/>
        <v/>
      </c>
      <c r="AL65" s="182" t="str">
        <f t="shared" si="20"/>
        <v>0</v>
      </c>
      <c r="AM65" s="182">
        <f t="shared" si="21"/>
        <v>0</v>
      </c>
    </row>
    <row r="66" spans="1:39" x14ac:dyDescent="0.25">
      <c r="A66" s="106">
        <v>59</v>
      </c>
      <c r="B66" s="157">
        <f t="shared" si="22"/>
        <v>1</v>
      </c>
      <c r="C66" s="105"/>
      <c r="D66" s="106">
        <f>IF(ISERROR(VLOOKUP(C66,FSGT4_Inscr!$F$7:$L$103,2,FALSE))=TRUE,VLOOKUP(C66,FSGT5_Inscr!$F$7:$L$107,2,FALSE),(VLOOKUP(C66,FSGT4_Inscr!$F$7:$L$103,2,FALSE)))</f>
        <v>0</v>
      </c>
      <c r="E66" s="106">
        <f>IF(ISERROR(VLOOKUP(C66,FSGT4_Inscr!$F$7:$L$103,3,FALSE))=TRUE,VLOOKUP(C66,FSGT5_Inscr!$F$7:$L$107,3,FALSE),(VLOOKUP(C66,FSGT4_Inscr!$F$7:$L$103,3,FALSE)))</f>
        <v>0</v>
      </c>
      <c r="F66" s="106">
        <f>IF(ISERROR(VLOOKUP(C66,FSGT4_Inscr!$F$7:$L$103,4,FALSE))=TRUE,VLOOKUP(C66,FSGT5_Inscr!$F$7:$L$107,4,FALSE),(VLOOKUP(C66,FSGT4_Inscr!$F$7:$L$103,4,FALSE)))</f>
        <v>0</v>
      </c>
      <c r="G66" s="106">
        <f>IF(ISERROR(VLOOKUP(C66,FSGT4_Inscr!$F$7:$L$103,5,FALSE))=TRUE,VLOOKUP(C66,FSGT5_Inscr!$F$7:$L$107,5,FALSE),(VLOOKUP(C66,FSGT4_Inscr!$F$7:$L$103,5,FALSE)))</f>
        <v>0</v>
      </c>
      <c r="H66" s="106">
        <f>IF(ISERROR(VLOOKUP(C66,FSGT4_Inscr!$F$7:$L$103,6,FALSE))=TRUE,VLOOKUP(C66,FSGT5_Inscr!$F$7:$L$107,6,FALSE),(VLOOKUP(C66,FSGT4_Inscr!$F$7:$L$103,6,FALSE)))</f>
        <v>0</v>
      </c>
      <c r="I66" s="196"/>
      <c r="J66" s="159">
        <f t="shared" si="23"/>
        <v>0</v>
      </c>
      <c r="K66" s="109">
        <f>SUM($J$8:J66)*J66</f>
        <v>0</v>
      </c>
      <c r="L66" s="160">
        <f t="shared" si="24"/>
        <v>0</v>
      </c>
      <c r="M66" s="201" t="str">
        <f t="shared" si="25"/>
        <v/>
      </c>
      <c r="N66" s="217" t="b">
        <f t="shared" si="26"/>
        <v>0</v>
      </c>
      <c r="O66" s="159">
        <f t="shared" si="27"/>
        <v>0</v>
      </c>
      <c r="P66" s="109">
        <f>SUM($O$8:O66)*O66</f>
        <v>0</v>
      </c>
      <c r="Q66" s="160">
        <f t="shared" si="28"/>
        <v>0</v>
      </c>
      <c r="R66" s="201" t="str">
        <f t="shared" si="29"/>
        <v/>
      </c>
      <c r="S66" s="217" t="b">
        <f t="shared" si="30"/>
        <v>0</v>
      </c>
      <c r="T66" s="110"/>
      <c r="U66" s="159">
        <f t="shared" si="31"/>
        <v>0</v>
      </c>
      <c r="V66" s="109">
        <f>SUM($U$8:U66)*U66</f>
        <v>0</v>
      </c>
      <c r="W66" s="160">
        <f t="shared" si="32"/>
        <v>0</v>
      </c>
      <c r="X66" s="201" t="str">
        <f t="shared" si="33"/>
        <v/>
      </c>
      <c r="Y66" s="217" t="str">
        <f t="shared" si="34"/>
        <v/>
      </c>
      <c r="AL66" s="182" t="str">
        <f t="shared" si="20"/>
        <v>0</v>
      </c>
      <c r="AM66" s="182">
        <f t="shared" si="21"/>
        <v>0</v>
      </c>
    </row>
    <row r="67" spans="1:39" x14ac:dyDescent="0.25">
      <c r="A67" s="106">
        <v>60</v>
      </c>
      <c r="B67" s="157">
        <f t="shared" si="22"/>
        <v>1</v>
      </c>
      <c r="C67" s="105"/>
      <c r="D67" s="106">
        <f>IF(ISERROR(VLOOKUP(C67,FSGT4_Inscr!$F$7:$L$103,2,FALSE))=TRUE,VLOOKUP(C67,FSGT5_Inscr!$F$7:$L$107,2,FALSE),(VLOOKUP(C67,FSGT4_Inscr!$F$7:$L$103,2,FALSE)))</f>
        <v>0</v>
      </c>
      <c r="E67" s="106">
        <f>IF(ISERROR(VLOOKUP(C67,FSGT4_Inscr!$F$7:$L$103,3,FALSE))=TRUE,VLOOKUP(C67,FSGT5_Inscr!$F$7:$L$107,3,FALSE),(VLOOKUP(C67,FSGT4_Inscr!$F$7:$L$103,3,FALSE)))</f>
        <v>0</v>
      </c>
      <c r="F67" s="106">
        <f>IF(ISERROR(VLOOKUP(C67,FSGT4_Inscr!$F$7:$L$103,4,FALSE))=TRUE,VLOOKUP(C67,FSGT5_Inscr!$F$7:$L$107,4,FALSE),(VLOOKUP(C67,FSGT4_Inscr!$F$7:$L$103,4,FALSE)))</f>
        <v>0</v>
      </c>
      <c r="G67" s="106">
        <f>IF(ISERROR(VLOOKUP(C67,FSGT4_Inscr!$F$7:$L$103,5,FALSE))=TRUE,VLOOKUP(C67,FSGT5_Inscr!$F$7:$L$107,5,FALSE),(VLOOKUP(C67,FSGT4_Inscr!$F$7:$L$103,5,FALSE)))</f>
        <v>0</v>
      </c>
      <c r="H67" s="106">
        <f>IF(ISERROR(VLOOKUP(C67,FSGT4_Inscr!$F$7:$L$103,6,FALSE))=TRUE,VLOOKUP(C67,FSGT5_Inscr!$F$7:$L$107,6,FALSE),(VLOOKUP(C67,FSGT4_Inscr!$F$7:$L$103,6,FALSE)))</f>
        <v>0</v>
      </c>
      <c r="I67" s="196"/>
      <c r="J67" s="159">
        <f t="shared" si="23"/>
        <v>0</v>
      </c>
      <c r="K67" s="109">
        <f>SUM($J$8:J67)*J67</f>
        <v>0</v>
      </c>
      <c r="L67" s="160">
        <f t="shared" si="24"/>
        <v>0</v>
      </c>
      <c r="M67" s="201" t="str">
        <f t="shared" si="25"/>
        <v/>
      </c>
      <c r="N67" s="217" t="b">
        <f t="shared" si="26"/>
        <v>0</v>
      </c>
      <c r="O67" s="159">
        <f t="shared" si="27"/>
        <v>0</v>
      </c>
      <c r="P67" s="109">
        <f>SUM($O$8:O67)*O67</f>
        <v>0</v>
      </c>
      <c r="Q67" s="160">
        <f t="shared" si="28"/>
        <v>0</v>
      </c>
      <c r="R67" s="201" t="str">
        <f t="shared" si="29"/>
        <v/>
      </c>
      <c r="S67" s="217" t="b">
        <f t="shared" si="30"/>
        <v>0</v>
      </c>
      <c r="T67" s="110"/>
      <c r="U67" s="159">
        <f t="shared" si="31"/>
        <v>0</v>
      </c>
      <c r="V67" s="109">
        <f>SUM($U$8:U67)*U67</f>
        <v>0</v>
      </c>
      <c r="W67" s="160">
        <f t="shared" si="32"/>
        <v>0</v>
      </c>
      <c r="X67" s="201" t="str">
        <f t="shared" si="33"/>
        <v/>
      </c>
      <c r="Y67" s="217" t="str">
        <f t="shared" si="34"/>
        <v/>
      </c>
      <c r="AL67" s="182" t="str">
        <f t="shared" si="20"/>
        <v>0</v>
      </c>
      <c r="AM67" s="182">
        <f t="shared" si="21"/>
        <v>0</v>
      </c>
    </row>
    <row r="68" spans="1:39" x14ac:dyDescent="0.25">
      <c r="A68" s="106">
        <v>61</v>
      </c>
      <c r="B68" s="157">
        <f t="shared" si="22"/>
        <v>1</v>
      </c>
      <c r="C68" s="105"/>
      <c r="D68" s="106">
        <f>IF(ISERROR(VLOOKUP(C68,FSGT4_Inscr!$F$7:$L$103,2,FALSE))=TRUE,VLOOKUP(C68,FSGT5_Inscr!$F$7:$L$107,2,FALSE),(VLOOKUP(C68,FSGT4_Inscr!$F$7:$L$103,2,FALSE)))</f>
        <v>0</v>
      </c>
      <c r="E68" s="106">
        <f>IF(ISERROR(VLOOKUP(C68,FSGT4_Inscr!$F$7:$L$103,3,FALSE))=TRUE,VLOOKUP(C68,FSGT5_Inscr!$F$7:$L$107,3,FALSE),(VLOOKUP(C68,FSGT4_Inscr!$F$7:$L$103,3,FALSE)))</f>
        <v>0</v>
      </c>
      <c r="F68" s="106">
        <f>IF(ISERROR(VLOOKUP(C68,FSGT4_Inscr!$F$7:$L$103,4,FALSE))=TRUE,VLOOKUP(C68,FSGT5_Inscr!$F$7:$L$107,4,FALSE),(VLOOKUP(C68,FSGT4_Inscr!$F$7:$L$103,4,FALSE)))</f>
        <v>0</v>
      </c>
      <c r="G68" s="106">
        <f>IF(ISERROR(VLOOKUP(C68,FSGT4_Inscr!$F$7:$L$103,5,FALSE))=TRUE,VLOOKUP(C68,FSGT5_Inscr!$F$7:$L$107,5,FALSE),(VLOOKUP(C68,FSGT4_Inscr!$F$7:$L$103,5,FALSE)))</f>
        <v>0</v>
      </c>
      <c r="H68" s="106">
        <f>IF(ISERROR(VLOOKUP(C68,FSGT4_Inscr!$F$7:$L$103,6,FALSE))=TRUE,VLOOKUP(C68,FSGT5_Inscr!$F$7:$L$107,6,FALSE),(VLOOKUP(C68,FSGT4_Inscr!$F$7:$L$103,6,FALSE)))</f>
        <v>0</v>
      </c>
      <c r="I68" s="196"/>
      <c r="J68" s="159">
        <f t="shared" si="23"/>
        <v>0</v>
      </c>
      <c r="K68" s="109">
        <f>SUM($J$8:J68)*J68</f>
        <v>0</v>
      </c>
      <c r="L68" s="160">
        <f t="shared" si="24"/>
        <v>0</v>
      </c>
      <c r="M68" s="201" t="str">
        <f t="shared" si="25"/>
        <v/>
      </c>
      <c r="N68" s="217" t="b">
        <f t="shared" si="26"/>
        <v>0</v>
      </c>
      <c r="O68" s="159">
        <f t="shared" si="27"/>
        <v>0</v>
      </c>
      <c r="P68" s="109">
        <f>SUM($O$8:O68)*O68</f>
        <v>0</v>
      </c>
      <c r="Q68" s="160">
        <f t="shared" si="28"/>
        <v>0</v>
      </c>
      <c r="R68" s="201" t="str">
        <f t="shared" si="29"/>
        <v/>
      </c>
      <c r="S68" s="217" t="b">
        <f t="shared" si="30"/>
        <v>0</v>
      </c>
      <c r="T68" s="110"/>
      <c r="U68" s="159">
        <f t="shared" si="31"/>
        <v>0</v>
      </c>
      <c r="V68" s="109">
        <f>SUM($U$8:U68)*U68</f>
        <v>0</v>
      </c>
      <c r="W68" s="160">
        <f t="shared" si="32"/>
        <v>0</v>
      </c>
      <c r="X68" s="201" t="str">
        <f t="shared" si="33"/>
        <v/>
      </c>
      <c r="Y68" s="217" t="str">
        <f t="shared" si="34"/>
        <v/>
      </c>
      <c r="AL68" s="182" t="str">
        <f t="shared" si="20"/>
        <v>0</v>
      </c>
      <c r="AM68" s="182">
        <f t="shared" si="21"/>
        <v>0</v>
      </c>
    </row>
    <row r="69" spans="1:39" x14ac:dyDescent="0.25">
      <c r="A69" s="106">
        <v>62</v>
      </c>
      <c r="B69" s="157">
        <f t="shared" si="22"/>
        <v>1</v>
      </c>
      <c r="C69" s="105"/>
      <c r="D69" s="106">
        <f>IF(ISERROR(VLOOKUP(C69,FSGT4_Inscr!$F$7:$L$103,2,FALSE))=TRUE,VLOOKUP(C69,FSGT5_Inscr!$F$7:$L$107,2,FALSE),(VLOOKUP(C69,FSGT4_Inscr!$F$7:$L$103,2,FALSE)))</f>
        <v>0</v>
      </c>
      <c r="E69" s="106">
        <f>IF(ISERROR(VLOOKUP(C69,FSGT4_Inscr!$F$7:$L$103,3,FALSE))=TRUE,VLOOKUP(C69,FSGT5_Inscr!$F$7:$L$107,3,FALSE),(VLOOKUP(C69,FSGT4_Inscr!$F$7:$L$103,3,FALSE)))</f>
        <v>0</v>
      </c>
      <c r="F69" s="106">
        <f>IF(ISERROR(VLOOKUP(C69,FSGT4_Inscr!$F$7:$L$103,4,FALSE))=TRUE,VLOOKUP(C69,FSGT5_Inscr!$F$7:$L$107,4,FALSE),(VLOOKUP(C69,FSGT4_Inscr!$F$7:$L$103,4,FALSE)))</f>
        <v>0</v>
      </c>
      <c r="G69" s="106">
        <f>IF(ISERROR(VLOOKUP(C69,FSGT4_Inscr!$F$7:$L$103,5,FALSE))=TRUE,VLOOKUP(C69,FSGT5_Inscr!$F$7:$L$107,5,FALSE),(VLOOKUP(C69,FSGT4_Inscr!$F$7:$L$103,5,FALSE)))</f>
        <v>0</v>
      </c>
      <c r="H69" s="106">
        <f>IF(ISERROR(VLOOKUP(C69,FSGT4_Inscr!$F$7:$L$103,6,FALSE))=TRUE,VLOOKUP(C69,FSGT5_Inscr!$F$7:$L$107,6,FALSE),(VLOOKUP(C69,FSGT4_Inscr!$F$7:$L$103,6,FALSE)))</f>
        <v>0</v>
      </c>
      <c r="I69" s="196"/>
      <c r="J69" s="159">
        <f t="shared" si="23"/>
        <v>0</v>
      </c>
      <c r="K69" s="109">
        <f>SUM($J$8:J69)*J69</f>
        <v>0</v>
      </c>
      <c r="L69" s="160">
        <f t="shared" si="24"/>
        <v>0</v>
      </c>
      <c r="M69" s="201" t="str">
        <f t="shared" si="25"/>
        <v/>
      </c>
      <c r="N69" s="217" t="b">
        <f t="shared" si="26"/>
        <v>0</v>
      </c>
      <c r="O69" s="159">
        <f t="shared" si="27"/>
        <v>0</v>
      </c>
      <c r="P69" s="109">
        <f>SUM($O$8:O69)*O69</f>
        <v>0</v>
      </c>
      <c r="Q69" s="160">
        <f t="shared" si="28"/>
        <v>0</v>
      </c>
      <c r="R69" s="201" t="str">
        <f t="shared" si="29"/>
        <v/>
      </c>
      <c r="S69" s="217" t="b">
        <f t="shared" si="30"/>
        <v>0</v>
      </c>
      <c r="T69" s="110"/>
      <c r="U69" s="159">
        <f t="shared" si="31"/>
        <v>0</v>
      </c>
      <c r="V69" s="109">
        <f>SUM($U$8:U69)*U69</f>
        <v>0</v>
      </c>
      <c r="W69" s="160">
        <f t="shared" si="32"/>
        <v>0</v>
      </c>
      <c r="X69" s="201" t="str">
        <f t="shared" si="33"/>
        <v/>
      </c>
      <c r="Y69" s="217" t="str">
        <f t="shared" si="34"/>
        <v/>
      </c>
      <c r="AL69" s="182" t="str">
        <f t="shared" si="20"/>
        <v>0</v>
      </c>
      <c r="AM69" s="182">
        <f t="shared" si="21"/>
        <v>0</v>
      </c>
    </row>
    <row r="70" spans="1:39" x14ac:dyDescent="0.25">
      <c r="A70" s="106">
        <v>63</v>
      </c>
      <c r="B70" s="157">
        <f t="shared" si="22"/>
        <v>1</v>
      </c>
      <c r="C70" s="105"/>
      <c r="D70" s="106">
        <f>IF(ISERROR(VLOOKUP(C70,FSGT4_Inscr!$F$7:$L$103,2,FALSE))=TRUE,VLOOKUP(C70,FSGT5_Inscr!$F$7:$L$107,2,FALSE),(VLOOKUP(C70,FSGT4_Inscr!$F$7:$L$103,2,FALSE)))</f>
        <v>0</v>
      </c>
      <c r="E70" s="106">
        <f>IF(ISERROR(VLOOKUP(C70,FSGT4_Inscr!$F$7:$L$103,3,FALSE))=TRUE,VLOOKUP(C70,FSGT5_Inscr!$F$7:$L$107,3,FALSE),(VLOOKUP(C70,FSGT4_Inscr!$F$7:$L$103,3,FALSE)))</f>
        <v>0</v>
      </c>
      <c r="F70" s="106">
        <f>IF(ISERROR(VLOOKUP(C70,FSGT4_Inscr!$F$7:$L$103,4,FALSE))=TRUE,VLOOKUP(C70,FSGT5_Inscr!$F$7:$L$107,4,FALSE),(VLOOKUP(C70,FSGT4_Inscr!$F$7:$L$103,4,FALSE)))</f>
        <v>0</v>
      </c>
      <c r="G70" s="106">
        <f>IF(ISERROR(VLOOKUP(C70,FSGT4_Inscr!$F$7:$L$103,5,FALSE))=TRUE,VLOOKUP(C70,FSGT5_Inscr!$F$7:$L$107,5,FALSE),(VLOOKUP(C70,FSGT4_Inscr!$F$7:$L$103,5,FALSE)))</f>
        <v>0</v>
      </c>
      <c r="H70" s="106">
        <f>IF(ISERROR(VLOOKUP(C70,FSGT4_Inscr!$F$7:$L$103,6,FALSE))=TRUE,VLOOKUP(C70,FSGT5_Inscr!$F$7:$L$107,6,FALSE),(VLOOKUP(C70,FSGT4_Inscr!$F$7:$L$103,6,FALSE)))</f>
        <v>0</v>
      </c>
      <c r="I70" s="196"/>
      <c r="J70" s="159">
        <f t="shared" si="23"/>
        <v>0</v>
      </c>
      <c r="K70" s="109">
        <f>SUM($J$8:J70)*J70</f>
        <v>0</v>
      </c>
      <c r="L70" s="160">
        <f t="shared" si="24"/>
        <v>0</v>
      </c>
      <c r="M70" s="201" t="str">
        <f t="shared" si="25"/>
        <v/>
      </c>
      <c r="N70" s="217" t="b">
        <f t="shared" si="26"/>
        <v>0</v>
      </c>
      <c r="O70" s="159">
        <f t="shared" si="27"/>
        <v>0</v>
      </c>
      <c r="P70" s="109">
        <f>SUM($O$8:O70)*O70</f>
        <v>0</v>
      </c>
      <c r="Q70" s="160">
        <f t="shared" si="28"/>
        <v>0</v>
      </c>
      <c r="R70" s="201" t="str">
        <f t="shared" si="29"/>
        <v/>
      </c>
      <c r="S70" s="217" t="b">
        <f t="shared" si="30"/>
        <v>0</v>
      </c>
      <c r="T70" s="110"/>
      <c r="U70" s="159">
        <f t="shared" si="31"/>
        <v>0</v>
      </c>
      <c r="V70" s="109">
        <f>SUM($U$8:U70)*U70</f>
        <v>0</v>
      </c>
      <c r="W70" s="160">
        <f t="shared" si="32"/>
        <v>0</v>
      </c>
      <c r="X70" s="201" t="str">
        <f t="shared" si="33"/>
        <v/>
      </c>
      <c r="Y70" s="217" t="str">
        <f t="shared" si="34"/>
        <v/>
      </c>
      <c r="AL70" s="182" t="str">
        <f t="shared" si="20"/>
        <v>0</v>
      </c>
      <c r="AM70" s="182">
        <f t="shared" si="21"/>
        <v>0</v>
      </c>
    </row>
    <row r="71" spans="1:39" x14ac:dyDescent="0.25">
      <c r="A71" s="106">
        <v>64</v>
      </c>
      <c r="B71" s="157">
        <f t="shared" si="22"/>
        <v>1</v>
      </c>
      <c r="C71" s="105"/>
      <c r="D71" s="106">
        <f>IF(ISERROR(VLOOKUP(C71,FSGT4_Inscr!$F$7:$L$103,2,FALSE))=TRUE,VLOOKUP(C71,FSGT5_Inscr!$F$7:$L$107,2,FALSE),(VLOOKUP(C71,FSGT4_Inscr!$F$7:$L$103,2,FALSE)))</f>
        <v>0</v>
      </c>
      <c r="E71" s="106">
        <f>IF(ISERROR(VLOOKUP(C71,FSGT4_Inscr!$F$7:$L$103,3,FALSE))=TRUE,VLOOKUP(C71,FSGT5_Inscr!$F$7:$L$107,3,FALSE),(VLOOKUP(C71,FSGT4_Inscr!$F$7:$L$103,3,FALSE)))</f>
        <v>0</v>
      </c>
      <c r="F71" s="106">
        <f>IF(ISERROR(VLOOKUP(C71,FSGT4_Inscr!$F$7:$L$103,4,FALSE))=TRUE,VLOOKUP(C71,FSGT5_Inscr!$F$7:$L$107,4,FALSE),(VLOOKUP(C71,FSGT4_Inscr!$F$7:$L$103,4,FALSE)))</f>
        <v>0</v>
      </c>
      <c r="G71" s="106">
        <f>IF(ISERROR(VLOOKUP(C71,FSGT4_Inscr!$F$7:$L$103,5,FALSE))=TRUE,VLOOKUP(C71,FSGT5_Inscr!$F$7:$L$107,5,FALSE),(VLOOKUP(C71,FSGT4_Inscr!$F$7:$L$103,5,FALSE)))</f>
        <v>0</v>
      </c>
      <c r="H71" s="106">
        <f>IF(ISERROR(VLOOKUP(C71,FSGT4_Inscr!$F$7:$L$103,6,FALSE))=TRUE,VLOOKUP(C71,FSGT5_Inscr!$F$7:$L$107,6,FALSE),(VLOOKUP(C71,FSGT4_Inscr!$F$7:$L$103,6,FALSE)))</f>
        <v>0</v>
      </c>
      <c r="I71" s="196"/>
      <c r="J71" s="159">
        <f t="shared" si="23"/>
        <v>0</v>
      </c>
      <c r="K71" s="109">
        <f>SUM($J$8:J71)*J71</f>
        <v>0</v>
      </c>
      <c r="L71" s="160">
        <f t="shared" si="24"/>
        <v>0</v>
      </c>
      <c r="M71" s="201" t="str">
        <f t="shared" si="25"/>
        <v/>
      </c>
      <c r="N71" s="217" t="b">
        <f t="shared" si="26"/>
        <v>0</v>
      </c>
      <c r="O71" s="159">
        <f t="shared" si="27"/>
        <v>0</v>
      </c>
      <c r="P71" s="109">
        <f>SUM($O$8:O71)*O71</f>
        <v>0</v>
      </c>
      <c r="Q71" s="160">
        <f t="shared" si="28"/>
        <v>0</v>
      </c>
      <c r="R71" s="201" t="str">
        <f t="shared" si="29"/>
        <v/>
      </c>
      <c r="S71" s="217" t="b">
        <f t="shared" si="30"/>
        <v>0</v>
      </c>
      <c r="T71" s="110"/>
      <c r="U71" s="159">
        <f t="shared" si="31"/>
        <v>0</v>
      </c>
      <c r="V71" s="109">
        <f>SUM($U$8:U71)*U71</f>
        <v>0</v>
      </c>
      <c r="W71" s="160">
        <f t="shared" si="32"/>
        <v>0</v>
      </c>
      <c r="X71" s="201" t="str">
        <f t="shared" si="33"/>
        <v/>
      </c>
      <c r="Y71" s="217" t="str">
        <f t="shared" si="34"/>
        <v/>
      </c>
      <c r="AL71" s="182" t="str">
        <f t="shared" si="20"/>
        <v>0</v>
      </c>
      <c r="AM71" s="182">
        <f t="shared" si="21"/>
        <v>0</v>
      </c>
    </row>
    <row r="72" spans="1:39" x14ac:dyDescent="0.25">
      <c r="A72" s="106">
        <v>65</v>
      </c>
      <c r="B72" s="157">
        <f t="shared" si="22"/>
        <v>1</v>
      </c>
      <c r="C72" s="105"/>
      <c r="D72" s="106">
        <f>IF(ISERROR(VLOOKUP(C72,FSGT4_Inscr!$F$7:$L$103,2,FALSE))=TRUE,VLOOKUP(C72,FSGT5_Inscr!$F$7:$L$107,2,FALSE),(VLOOKUP(C72,FSGT4_Inscr!$F$7:$L$103,2,FALSE)))</f>
        <v>0</v>
      </c>
      <c r="E72" s="106">
        <f>IF(ISERROR(VLOOKUP(C72,FSGT4_Inscr!$F$7:$L$103,3,FALSE))=TRUE,VLOOKUP(C72,FSGT5_Inscr!$F$7:$L$107,3,FALSE),(VLOOKUP(C72,FSGT4_Inscr!$F$7:$L$103,3,FALSE)))</f>
        <v>0</v>
      </c>
      <c r="F72" s="106">
        <f>IF(ISERROR(VLOOKUP(C72,FSGT4_Inscr!$F$7:$L$103,4,FALSE))=TRUE,VLOOKUP(C72,FSGT5_Inscr!$F$7:$L$107,4,FALSE),(VLOOKUP(C72,FSGT4_Inscr!$F$7:$L$103,4,FALSE)))</f>
        <v>0</v>
      </c>
      <c r="G72" s="106">
        <f>IF(ISERROR(VLOOKUP(C72,FSGT4_Inscr!$F$7:$L$103,5,FALSE))=TRUE,VLOOKUP(C72,FSGT5_Inscr!$F$7:$L$107,5,FALSE),(VLOOKUP(C72,FSGT4_Inscr!$F$7:$L$103,5,FALSE)))</f>
        <v>0</v>
      </c>
      <c r="H72" s="106">
        <f>IF(ISERROR(VLOOKUP(C72,FSGT4_Inscr!$F$7:$L$103,6,FALSE))=TRUE,VLOOKUP(C72,FSGT5_Inscr!$F$7:$L$107,6,FALSE),(VLOOKUP(C72,FSGT4_Inscr!$F$7:$L$103,6,FALSE)))</f>
        <v>0</v>
      </c>
      <c r="I72" s="196"/>
      <c r="J72" s="159">
        <f t="shared" si="23"/>
        <v>0</v>
      </c>
      <c r="K72" s="109">
        <f>SUM($J$8:J72)*J72</f>
        <v>0</v>
      </c>
      <c r="L72" s="160">
        <f t="shared" si="24"/>
        <v>0</v>
      </c>
      <c r="M72" s="201" t="str">
        <f t="shared" si="25"/>
        <v/>
      </c>
      <c r="N72" s="217" t="b">
        <f t="shared" si="26"/>
        <v>0</v>
      </c>
      <c r="O72" s="159">
        <f t="shared" si="27"/>
        <v>0</v>
      </c>
      <c r="P72" s="109">
        <f>SUM($O$8:O72)*O72</f>
        <v>0</v>
      </c>
      <c r="Q72" s="160">
        <f t="shared" si="28"/>
        <v>0</v>
      </c>
      <c r="R72" s="201" t="str">
        <f t="shared" si="29"/>
        <v/>
      </c>
      <c r="S72" s="217" t="b">
        <f t="shared" si="30"/>
        <v>0</v>
      </c>
      <c r="T72" s="110"/>
      <c r="U72" s="159">
        <f t="shared" si="31"/>
        <v>0</v>
      </c>
      <c r="V72" s="109">
        <f>SUM($U$8:U72)*U72</f>
        <v>0</v>
      </c>
      <c r="W72" s="160">
        <f t="shared" si="32"/>
        <v>0</v>
      </c>
      <c r="X72" s="201" t="str">
        <f t="shared" si="33"/>
        <v/>
      </c>
      <c r="Y72" s="217" t="str">
        <f t="shared" si="34"/>
        <v/>
      </c>
      <c r="AL72" s="182" t="str">
        <f t="shared" si="20"/>
        <v>0</v>
      </c>
      <c r="AM72" s="182">
        <f t="shared" si="21"/>
        <v>0</v>
      </c>
    </row>
    <row r="73" spans="1:39" x14ac:dyDescent="0.25">
      <c r="A73" s="106">
        <v>66</v>
      </c>
      <c r="B73" s="157">
        <f t="shared" si="22"/>
        <v>1</v>
      </c>
      <c r="C73" s="105"/>
      <c r="D73" s="106">
        <f>IF(ISERROR(VLOOKUP(C73,FSGT4_Inscr!$F$7:$L$103,2,FALSE))=TRUE,VLOOKUP(C73,FSGT5_Inscr!$F$7:$L$107,2,FALSE),(VLOOKUP(C73,FSGT4_Inscr!$F$7:$L$103,2,FALSE)))</f>
        <v>0</v>
      </c>
      <c r="E73" s="106">
        <f>IF(ISERROR(VLOOKUP(C73,FSGT4_Inscr!$F$7:$L$103,3,FALSE))=TRUE,VLOOKUP(C73,FSGT5_Inscr!$F$7:$L$107,3,FALSE),(VLOOKUP(C73,FSGT4_Inscr!$F$7:$L$103,3,FALSE)))</f>
        <v>0</v>
      </c>
      <c r="F73" s="106">
        <f>IF(ISERROR(VLOOKUP(C73,FSGT4_Inscr!$F$7:$L$103,4,FALSE))=TRUE,VLOOKUP(C73,FSGT5_Inscr!$F$7:$L$107,4,FALSE),(VLOOKUP(C73,FSGT4_Inscr!$F$7:$L$103,4,FALSE)))</f>
        <v>0</v>
      </c>
      <c r="G73" s="106">
        <f>IF(ISERROR(VLOOKUP(C73,FSGT4_Inscr!$F$7:$L$103,5,FALSE))=TRUE,VLOOKUP(C73,FSGT5_Inscr!$F$7:$L$107,5,FALSE),(VLOOKUP(C73,FSGT4_Inscr!$F$7:$L$103,5,FALSE)))</f>
        <v>0</v>
      </c>
      <c r="H73" s="106">
        <f>IF(ISERROR(VLOOKUP(C73,FSGT4_Inscr!$F$7:$L$103,6,FALSE))=TRUE,VLOOKUP(C73,FSGT5_Inscr!$F$7:$L$107,6,FALSE),(VLOOKUP(C73,FSGT4_Inscr!$F$7:$L$103,6,FALSE)))</f>
        <v>0</v>
      </c>
      <c r="I73" s="196"/>
      <c r="J73" s="159">
        <f t="shared" si="23"/>
        <v>0</v>
      </c>
      <c r="K73" s="109">
        <f>SUM($J$8:J73)*J73</f>
        <v>0</v>
      </c>
      <c r="L73" s="160">
        <f t="shared" si="24"/>
        <v>0</v>
      </c>
      <c r="M73" s="201" t="str">
        <f t="shared" si="25"/>
        <v/>
      </c>
      <c r="N73" s="217" t="b">
        <f t="shared" si="26"/>
        <v>0</v>
      </c>
      <c r="O73" s="159">
        <f t="shared" si="27"/>
        <v>0</v>
      </c>
      <c r="P73" s="109">
        <f>SUM($O$8:O73)*O73</f>
        <v>0</v>
      </c>
      <c r="Q73" s="160">
        <f t="shared" si="28"/>
        <v>0</v>
      </c>
      <c r="R73" s="201" t="str">
        <f t="shared" si="29"/>
        <v/>
      </c>
      <c r="S73" s="217" t="b">
        <f t="shared" si="30"/>
        <v>0</v>
      </c>
      <c r="T73" s="110"/>
      <c r="U73" s="159">
        <f t="shared" si="31"/>
        <v>0</v>
      </c>
      <c r="V73" s="109">
        <f>SUM($U$8:U73)*U73</f>
        <v>0</v>
      </c>
      <c r="W73" s="160">
        <f t="shared" si="32"/>
        <v>0</v>
      </c>
      <c r="X73" s="201" t="str">
        <f t="shared" si="33"/>
        <v/>
      </c>
      <c r="Y73" s="217" t="str">
        <f t="shared" si="34"/>
        <v/>
      </c>
      <c r="AL73" s="182" t="str">
        <f t="shared" si="20"/>
        <v>0</v>
      </c>
      <c r="AM73" s="182">
        <f t="shared" si="21"/>
        <v>0</v>
      </c>
    </row>
    <row r="74" spans="1:39" x14ac:dyDescent="0.25">
      <c r="A74" s="106">
        <v>67</v>
      </c>
      <c r="B74" s="157">
        <f t="shared" si="22"/>
        <v>1</v>
      </c>
      <c r="C74" s="105"/>
      <c r="D74" s="106">
        <f>IF(ISERROR(VLOOKUP(C74,FSGT4_Inscr!$F$7:$L$103,2,FALSE))=TRUE,VLOOKUP(C74,FSGT5_Inscr!$F$7:$L$107,2,FALSE),(VLOOKUP(C74,FSGT4_Inscr!$F$7:$L$103,2,FALSE)))</f>
        <v>0</v>
      </c>
      <c r="E74" s="106">
        <f>IF(ISERROR(VLOOKUP(C74,FSGT4_Inscr!$F$7:$L$103,3,FALSE))=TRUE,VLOOKUP(C74,FSGT5_Inscr!$F$7:$L$107,3,FALSE),(VLOOKUP(C74,FSGT4_Inscr!$F$7:$L$103,3,FALSE)))</f>
        <v>0</v>
      </c>
      <c r="F74" s="106">
        <f>IF(ISERROR(VLOOKUP(C74,FSGT4_Inscr!$F$7:$L$103,4,FALSE))=TRUE,VLOOKUP(C74,FSGT5_Inscr!$F$7:$L$107,4,FALSE),(VLOOKUP(C74,FSGT4_Inscr!$F$7:$L$103,4,FALSE)))</f>
        <v>0</v>
      </c>
      <c r="G74" s="106">
        <f>IF(ISERROR(VLOOKUP(C74,FSGT4_Inscr!$F$7:$L$103,5,FALSE))=TRUE,VLOOKUP(C74,FSGT5_Inscr!$F$7:$L$107,5,FALSE),(VLOOKUP(C74,FSGT4_Inscr!$F$7:$L$103,5,FALSE)))</f>
        <v>0</v>
      </c>
      <c r="H74" s="106">
        <f>IF(ISERROR(VLOOKUP(C74,FSGT4_Inscr!$F$7:$L$103,6,FALSE))=TRUE,VLOOKUP(C74,FSGT5_Inscr!$F$7:$L$107,6,FALSE),(VLOOKUP(C74,FSGT4_Inscr!$F$7:$L$103,6,FALSE)))</f>
        <v>0</v>
      </c>
      <c r="I74" s="196"/>
      <c r="J74" s="159">
        <f t="shared" si="23"/>
        <v>0</v>
      </c>
      <c r="K74" s="109">
        <f>SUM($J$8:J74)*J74</f>
        <v>0</v>
      </c>
      <c r="L74" s="160">
        <f t="shared" si="24"/>
        <v>0</v>
      </c>
      <c r="M74" s="201" t="str">
        <f t="shared" si="25"/>
        <v/>
      </c>
      <c r="N74" s="217" t="b">
        <f t="shared" si="26"/>
        <v>0</v>
      </c>
      <c r="O74" s="159">
        <f t="shared" si="27"/>
        <v>0</v>
      </c>
      <c r="P74" s="109">
        <f>SUM($O$8:O74)*O74</f>
        <v>0</v>
      </c>
      <c r="Q74" s="160">
        <f t="shared" si="28"/>
        <v>0</v>
      </c>
      <c r="R74" s="201" t="str">
        <f t="shared" si="29"/>
        <v/>
      </c>
      <c r="S74" s="217" t="b">
        <f t="shared" si="30"/>
        <v>0</v>
      </c>
      <c r="T74" s="110"/>
      <c r="U74" s="159">
        <f t="shared" si="31"/>
        <v>0</v>
      </c>
      <c r="V74" s="109">
        <f>SUM($U$8:U74)*U74</f>
        <v>0</v>
      </c>
      <c r="W74" s="160">
        <f t="shared" si="32"/>
        <v>0</v>
      </c>
      <c r="X74" s="201" t="str">
        <f t="shared" si="33"/>
        <v/>
      </c>
      <c r="Y74" s="217" t="str">
        <f t="shared" si="34"/>
        <v/>
      </c>
      <c r="AL74" s="182" t="str">
        <f t="shared" si="20"/>
        <v>0</v>
      </c>
      <c r="AM74" s="182">
        <f t="shared" si="21"/>
        <v>0</v>
      </c>
    </row>
    <row r="75" spans="1:39" x14ac:dyDescent="0.25">
      <c r="A75" s="106">
        <v>68</v>
      </c>
      <c r="B75" s="157">
        <f t="shared" si="22"/>
        <v>1</v>
      </c>
      <c r="C75" s="105"/>
      <c r="D75" s="106">
        <f>IF(ISERROR(VLOOKUP(C75,FSGT4_Inscr!$F$7:$L$103,2,FALSE))=TRUE,VLOOKUP(C75,FSGT5_Inscr!$F$7:$L$107,2,FALSE),(VLOOKUP(C75,FSGT4_Inscr!$F$7:$L$103,2,FALSE)))</f>
        <v>0</v>
      </c>
      <c r="E75" s="106">
        <f>IF(ISERROR(VLOOKUP(C75,FSGT4_Inscr!$F$7:$L$103,3,FALSE))=TRUE,VLOOKUP(C75,FSGT5_Inscr!$F$7:$L$107,3,FALSE),(VLOOKUP(C75,FSGT4_Inscr!$F$7:$L$103,3,FALSE)))</f>
        <v>0</v>
      </c>
      <c r="F75" s="106">
        <f>IF(ISERROR(VLOOKUP(C75,FSGT4_Inscr!$F$7:$L$103,4,FALSE))=TRUE,VLOOKUP(C75,FSGT5_Inscr!$F$7:$L$107,4,FALSE),(VLOOKUP(C75,FSGT4_Inscr!$F$7:$L$103,4,FALSE)))</f>
        <v>0</v>
      </c>
      <c r="G75" s="106">
        <f>IF(ISERROR(VLOOKUP(C75,FSGT4_Inscr!$F$7:$L$103,5,FALSE))=TRUE,VLOOKUP(C75,FSGT5_Inscr!$F$7:$L$107,5,FALSE),(VLOOKUP(C75,FSGT4_Inscr!$F$7:$L$103,5,FALSE)))</f>
        <v>0</v>
      </c>
      <c r="H75" s="106">
        <f>IF(ISERROR(VLOOKUP(C75,FSGT4_Inscr!$F$7:$L$103,6,FALSE))=TRUE,VLOOKUP(C75,FSGT5_Inscr!$F$7:$L$107,6,FALSE),(VLOOKUP(C75,FSGT4_Inscr!$F$7:$L$103,6,FALSE)))</f>
        <v>0</v>
      </c>
      <c r="I75" s="196"/>
      <c r="J75" s="159">
        <f t="shared" si="23"/>
        <v>0</v>
      </c>
      <c r="K75" s="109">
        <f>SUM($J$8:J75)*J75</f>
        <v>0</v>
      </c>
      <c r="L75" s="160">
        <f t="shared" si="24"/>
        <v>0</v>
      </c>
      <c r="M75" s="201" t="str">
        <f t="shared" si="25"/>
        <v/>
      </c>
      <c r="N75" s="217" t="b">
        <f t="shared" si="26"/>
        <v>0</v>
      </c>
      <c r="O75" s="159">
        <f t="shared" si="27"/>
        <v>0</v>
      </c>
      <c r="P75" s="109">
        <f>SUM($O$8:O75)*O75</f>
        <v>0</v>
      </c>
      <c r="Q75" s="160">
        <f t="shared" si="28"/>
        <v>0</v>
      </c>
      <c r="R75" s="201" t="str">
        <f t="shared" si="29"/>
        <v/>
      </c>
      <c r="S75" s="217" t="b">
        <f t="shared" si="30"/>
        <v>0</v>
      </c>
      <c r="T75" s="110"/>
      <c r="U75" s="159">
        <f t="shared" si="31"/>
        <v>0</v>
      </c>
      <c r="V75" s="109">
        <f>SUM($U$8:U75)*U75</f>
        <v>0</v>
      </c>
      <c r="W75" s="160">
        <f t="shared" si="32"/>
        <v>0</v>
      </c>
      <c r="X75" s="201" t="str">
        <f t="shared" si="33"/>
        <v/>
      </c>
      <c r="Y75" s="217" t="str">
        <f t="shared" si="34"/>
        <v/>
      </c>
      <c r="AL75" s="182" t="str">
        <f t="shared" si="20"/>
        <v>0</v>
      </c>
      <c r="AM75" s="182">
        <f t="shared" si="21"/>
        <v>0</v>
      </c>
    </row>
    <row r="76" spans="1:39" x14ac:dyDescent="0.25">
      <c r="A76" s="106">
        <v>69</v>
      </c>
      <c r="B76" s="157">
        <f t="shared" si="22"/>
        <v>1</v>
      </c>
      <c r="C76" s="105"/>
      <c r="D76" s="106">
        <f>IF(ISERROR(VLOOKUP(C76,FSGT4_Inscr!$F$7:$L$103,2,FALSE))=TRUE,VLOOKUP(C76,FSGT5_Inscr!$F$7:$L$107,2,FALSE),(VLOOKUP(C76,FSGT4_Inscr!$F$7:$L$103,2,FALSE)))</f>
        <v>0</v>
      </c>
      <c r="E76" s="106">
        <f>IF(ISERROR(VLOOKUP(C76,FSGT4_Inscr!$F$7:$L$103,3,FALSE))=TRUE,VLOOKUP(C76,FSGT5_Inscr!$F$7:$L$107,3,FALSE),(VLOOKUP(C76,FSGT4_Inscr!$F$7:$L$103,3,FALSE)))</f>
        <v>0</v>
      </c>
      <c r="F76" s="106">
        <f>IF(ISERROR(VLOOKUP(C76,FSGT4_Inscr!$F$7:$L$103,4,FALSE))=TRUE,VLOOKUP(C76,FSGT5_Inscr!$F$7:$L$107,4,FALSE),(VLOOKUP(C76,FSGT4_Inscr!$F$7:$L$103,4,FALSE)))</f>
        <v>0</v>
      </c>
      <c r="G76" s="106">
        <f>IF(ISERROR(VLOOKUP(C76,FSGT4_Inscr!$F$7:$L$103,5,FALSE))=TRUE,VLOOKUP(C76,FSGT5_Inscr!$F$7:$L$107,5,FALSE),(VLOOKUP(C76,FSGT4_Inscr!$F$7:$L$103,5,FALSE)))</f>
        <v>0</v>
      </c>
      <c r="H76" s="106">
        <f>IF(ISERROR(VLOOKUP(C76,FSGT4_Inscr!$F$7:$L$103,6,FALSE))=TRUE,VLOOKUP(C76,FSGT5_Inscr!$F$7:$L$107,6,FALSE),(VLOOKUP(C76,FSGT4_Inscr!$F$7:$L$103,6,FALSE)))</f>
        <v>0</v>
      </c>
      <c r="I76" s="196"/>
      <c r="J76" s="159">
        <f t="shared" si="23"/>
        <v>0</v>
      </c>
      <c r="K76" s="109">
        <f>SUM($J$8:J76)*J76</f>
        <v>0</v>
      </c>
      <c r="L76" s="160">
        <f t="shared" si="24"/>
        <v>0</v>
      </c>
      <c r="M76" s="201" t="str">
        <f t="shared" si="25"/>
        <v/>
      </c>
      <c r="N76" s="217" t="b">
        <f t="shared" si="26"/>
        <v>0</v>
      </c>
      <c r="O76" s="159">
        <f t="shared" si="27"/>
        <v>0</v>
      </c>
      <c r="P76" s="109">
        <f>SUM($O$8:O76)*O76</f>
        <v>0</v>
      </c>
      <c r="Q76" s="160">
        <f t="shared" si="28"/>
        <v>0</v>
      </c>
      <c r="R76" s="201" t="str">
        <f t="shared" si="29"/>
        <v/>
      </c>
      <c r="S76" s="217" t="b">
        <f t="shared" si="30"/>
        <v>0</v>
      </c>
      <c r="T76" s="110"/>
      <c r="U76" s="159">
        <f t="shared" si="31"/>
        <v>0</v>
      </c>
      <c r="V76" s="109">
        <f>SUM($U$8:U76)*U76</f>
        <v>0</v>
      </c>
      <c r="W76" s="160">
        <f t="shared" si="32"/>
        <v>0</v>
      </c>
      <c r="X76" s="201" t="str">
        <f t="shared" si="33"/>
        <v/>
      </c>
      <c r="Y76" s="217" t="str">
        <f t="shared" si="34"/>
        <v/>
      </c>
      <c r="AL76" s="182" t="str">
        <f t="shared" si="20"/>
        <v>0</v>
      </c>
      <c r="AM76" s="182">
        <f t="shared" si="21"/>
        <v>0</v>
      </c>
    </row>
    <row r="77" spans="1:39" x14ac:dyDescent="0.25">
      <c r="A77" s="106">
        <v>70</v>
      </c>
      <c r="B77" s="157">
        <f t="shared" si="22"/>
        <v>1</v>
      </c>
      <c r="C77" s="105"/>
      <c r="D77" s="106">
        <f>IF(ISERROR(VLOOKUP(C77,FSGT4_Inscr!$F$7:$L$103,2,FALSE))=TRUE,VLOOKUP(C77,FSGT5_Inscr!$F$7:$L$107,2,FALSE),(VLOOKUP(C77,FSGT4_Inscr!$F$7:$L$103,2,FALSE)))</f>
        <v>0</v>
      </c>
      <c r="E77" s="106">
        <f>IF(ISERROR(VLOOKUP(C77,FSGT4_Inscr!$F$7:$L$103,3,FALSE))=TRUE,VLOOKUP(C77,FSGT5_Inscr!$F$7:$L$107,3,FALSE),(VLOOKUP(C77,FSGT4_Inscr!$F$7:$L$103,3,FALSE)))</f>
        <v>0</v>
      </c>
      <c r="F77" s="106">
        <f>IF(ISERROR(VLOOKUP(C77,FSGT4_Inscr!$F$7:$L$103,4,FALSE))=TRUE,VLOOKUP(C77,FSGT5_Inscr!$F$7:$L$107,4,FALSE),(VLOOKUP(C77,FSGT4_Inscr!$F$7:$L$103,4,FALSE)))</f>
        <v>0</v>
      </c>
      <c r="G77" s="106">
        <f>IF(ISERROR(VLOOKUP(C77,FSGT4_Inscr!$F$7:$L$103,5,FALSE))=TRUE,VLOOKUP(C77,FSGT5_Inscr!$F$7:$L$107,5,FALSE),(VLOOKUP(C77,FSGT4_Inscr!$F$7:$L$103,5,FALSE)))</f>
        <v>0</v>
      </c>
      <c r="H77" s="106">
        <f>IF(ISERROR(VLOOKUP(C77,FSGT4_Inscr!$F$7:$L$103,6,FALSE))=TRUE,VLOOKUP(C77,FSGT5_Inscr!$F$7:$L$107,6,FALSE),(VLOOKUP(C77,FSGT4_Inscr!$F$7:$L$103,6,FALSE)))</f>
        <v>0</v>
      </c>
      <c r="I77" s="196"/>
      <c r="J77" s="159">
        <f t="shared" si="23"/>
        <v>0</v>
      </c>
      <c r="K77" s="109">
        <f>SUM($J$8:J77)*J77</f>
        <v>0</v>
      </c>
      <c r="L77" s="160">
        <f t="shared" si="24"/>
        <v>0</v>
      </c>
      <c r="M77" s="201" t="str">
        <f t="shared" si="25"/>
        <v/>
      </c>
      <c r="N77" s="217" t="b">
        <f t="shared" si="26"/>
        <v>0</v>
      </c>
      <c r="O77" s="159">
        <f t="shared" si="27"/>
        <v>0</v>
      </c>
      <c r="P77" s="109">
        <f>SUM($O$8:O77)*O77</f>
        <v>0</v>
      </c>
      <c r="Q77" s="160">
        <f t="shared" si="28"/>
        <v>0</v>
      </c>
      <c r="R77" s="201" t="str">
        <f t="shared" si="29"/>
        <v/>
      </c>
      <c r="S77" s="217" t="b">
        <f t="shared" si="30"/>
        <v>0</v>
      </c>
      <c r="T77" s="110"/>
      <c r="U77" s="159">
        <f t="shared" si="31"/>
        <v>0</v>
      </c>
      <c r="V77" s="109">
        <f>SUM($U$8:U77)*U77</f>
        <v>0</v>
      </c>
      <c r="W77" s="160">
        <f t="shared" si="32"/>
        <v>0</v>
      </c>
      <c r="X77" s="201" t="str">
        <f t="shared" si="33"/>
        <v/>
      </c>
      <c r="Y77" s="217" t="str">
        <f t="shared" si="34"/>
        <v/>
      </c>
      <c r="AL77" s="182" t="str">
        <f t="shared" si="20"/>
        <v>0</v>
      </c>
      <c r="AM77" s="182">
        <f t="shared" si="21"/>
        <v>0</v>
      </c>
    </row>
    <row r="78" spans="1:39" x14ac:dyDescent="0.25">
      <c r="A78" s="106">
        <v>71</v>
      </c>
      <c r="B78" s="157">
        <f t="shared" si="22"/>
        <v>1</v>
      </c>
      <c r="C78" s="105"/>
      <c r="D78" s="106">
        <f>IF(ISERROR(VLOOKUP(C78,FSGT4_Inscr!$F$7:$L$103,2,FALSE))=TRUE,VLOOKUP(C78,FSGT5_Inscr!$F$7:$L$107,2,FALSE),(VLOOKUP(C78,FSGT4_Inscr!$F$7:$L$103,2,FALSE)))</f>
        <v>0</v>
      </c>
      <c r="E78" s="106">
        <f>IF(ISERROR(VLOOKUP(C78,FSGT4_Inscr!$F$7:$L$103,3,FALSE))=TRUE,VLOOKUP(C78,FSGT5_Inscr!$F$7:$L$107,3,FALSE),(VLOOKUP(C78,FSGT4_Inscr!$F$7:$L$103,3,FALSE)))</f>
        <v>0</v>
      </c>
      <c r="F78" s="106">
        <f>IF(ISERROR(VLOOKUP(C78,FSGT4_Inscr!$F$7:$L$103,4,FALSE))=TRUE,VLOOKUP(C78,FSGT5_Inscr!$F$7:$L$107,4,FALSE),(VLOOKUP(C78,FSGT4_Inscr!$F$7:$L$103,4,FALSE)))</f>
        <v>0</v>
      </c>
      <c r="G78" s="106">
        <f>IF(ISERROR(VLOOKUP(C78,FSGT4_Inscr!$F$7:$L$103,5,FALSE))=TRUE,VLOOKUP(C78,FSGT5_Inscr!$F$7:$L$107,5,FALSE),(VLOOKUP(C78,FSGT4_Inscr!$F$7:$L$103,5,FALSE)))</f>
        <v>0</v>
      </c>
      <c r="H78" s="106">
        <f>IF(ISERROR(VLOOKUP(C78,FSGT4_Inscr!$F$7:$L$103,6,FALSE))=TRUE,VLOOKUP(C78,FSGT5_Inscr!$F$7:$L$107,6,FALSE),(VLOOKUP(C78,FSGT4_Inscr!$F$7:$L$103,6,FALSE)))</f>
        <v>0</v>
      </c>
      <c r="I78" s="196"/>
      <c r="J78" s="159">
        <f t="shared" si="23"/>
        <v>0</v>
      </c>
      <c r="K78" s="109">
        <f>SUM($J$8:J78)*J78</f>
        <v>0</v>
      </c>
      <c r="L78" s="160">
        <f t="shared" si="24"/>
        <v>0</v>
      </c>
      <c r="M78" s="201" t="str">
        <f t="shared" si="25"/>
        <v/>
      </c>
      <c r="N78" s="217" t="b">
        <f t="shared" si="26"/>
        <v>0</v>
      </c>
      <c r="O78" s="159">
        <f t="shared" si="27"/>
        <v>0</v>
      </c>
      <c r="P78" s="109">
        <f>SUM($O$8:O78)*O78</f>
        <v>0</v>
      </c>
      <c r="Q78" s="160">
        <f t="shared" si="28"/>
        <v>0</v>
      </c>
      <c r="R78" s="201" t="str">
        <f t="shared" si="29"/>
        <v/>
      </c>
      <c r="S78" s="217" t="b">
        <f t="shared" si="30"/>
        <v>0</v>
      </c>
      <c r="T78" s="110"/>
      <c r="U78" s="159">
        <f t="shared" si="31"/>
        <v>0</v>
      </c>
      <c r="V78" s="109">
        <f>SUM($U$8:U78)*U78</f>
        <v>0</v>
      </c>
      <c r="W78" s="160">
        <f t="shared" si="32"/>
        <v>0</v>
      </c>
      <c r="X78" s="201" t="str">
        <f t="shared" si="33"/>
        <v/>
      </c>
      <c r="Y78" s="217" t="str">
        <f t="shared" si="34"/>
        <v/>
      </c>
      <c r="AL78" s="182" t="str">
        <f t="shared" si="20"/>
        <v>0</v>
      </c>
      <c r="AM78" s="182">
        <f t="shared" si="21"/>
        <v>0</v>
      </c>
    </row>
    <row r="79" spans="1:39" x14ac:dyDescent="0.25">
      <c r="A79" s="106">
        <v>72</v>
      </c>
      <c r="B79" s="157">
        <f t="shared" si="22"/>
        <v>1</v>
      </c>
      <c r="C79" s="105"/>
      <c r="D79" s="106">
        <f>IF(ISERROR(VLOOKUP(C79,FSGT4_Inscr!$F$7:$L$103,2,FALSE))=TRUE,VLOOKUP(C79,FSGT5_Inscr!$F$7:$L$107,2,FALSE),(VLOOKUP(C79,FSGT4_Inscr!$F$7:$L$103,2,FALSE)))</f>
        <v>0</v>
      </c>
      <c r="E79" s="106">
        <f>IF(ISERROR(VLOOKUP(C79,FSGT4_Inscr!$F$7:$L$103,3,FALSE))=TRUE,VLOOKUP(C79,FSGT5_Inscr!$F$7:$L$107,3,FALSE),(VLOOKUP(C79,FSGT4_Inscr!$F$7:$L$103,3,FALSE)))</f>
        <v>0</v>
      </c>
      <c r="F79" s="106">
        <f>IF(ISERROR(VLOOKUP(C79,FSGT4_Inscr!$F$7:$L$103,4,FALSE))=TRUE,VLOOKUP(C79,FSGT5_Inscr!$F$7:$L$107,4,FALSE),(VLOOKUP(C79,FSGT4_Inscr!$F$7:$L$103,4,FALSE)))</f>
        <v>0</v>
      </c>
      <c r="G79" s="106">
        <f>IF(ISERROR(VLOOKUP(C79,FSGT4_Inscr!$F$7:$L$103,5,FALSE))=TRUE,VLOOKUP(C79,FSGT5_Inscr!$F$7:$L$107,5,FALSE),(VLOOKUP(C79,FSGT4_Inscr!$F$7:$L$103,5,FALSE)))</f>
        <v>0</v>
      </c>
      <c r="H79" s="106">
        <f>IF(ISERROR(VLOOKUP(C79,FSGT4_Inscr!$F$7:$L$103,6,FALSE))=TRUE,VLOOKUP(C79,FSGT5_Inscr!$F$7:$L$107,6,FALSE),(VLOOKUP(C79,FSGT4_Inscr!$F$7:$L$103,6,FALSE)))</f>
        <v>0</v>
      </c>
      <c r="I79" s="196"/>
      <c r="J79" s="159">
        <f t="shared" si="23"/>
        <v>0</v>
      </c>
      <c r="K79" s="109">
        <f>SUM($J$8:J79)*J79</f>
        <v>0</v>
      </c>
      <c r="L79" s="160">
        <f t="shared" si="24"/>
        <v>0</v>
      </c>
      <c r="M79" s="201" t="str">
        <f t="shared" si="25"/>
        <v/>
      </c>
      <c r="N79" s="217" t="b">
        <f t="shared" si="26"/>
        <v>0</v>
      </c>
      <c r="O79" s="159">
        <f t="shared" si="27"/>
        <v>0</v>
      </c>
      <c r="P79" s="109">
        <f>SUM($O$8:O79)*O79</f>
        <v>0</v>
      </c>
      <c r="Q79" s="160">
        <f t="shared" si="28"/>
        <v>0</v>
      </c>
      <c r="R79" s="201" t="str">
        <f t="shared" si="29"/>
        <v/>
      </c>
      <c r="S79" s="217" t="b">
        <f t="shared" si="30"/>
        <v>0</v>
      </c>
      <c r="T79" s="110"/>
      <c r="U79" s="159">
        <f t="shared" si="31"/>
        <v>0</v>
      </c>
      <c r="V79" s="109">
        <f>SUM($U$8:U79)*U79</f>
        <v>0</v>
      </c>
      <c r="W79" s="160">
        <f t="shared" si="32"/>
        <v>0</v>
      </c>
      <c r="X79" s="201" t="str">
        <f t="shared" si="33"/>
        <v/>
      </c>
      <c r="Y79" s="217" t="str">
        <f t="shared" si="34"/>
        <v/>
      </c>
      <c r="AL79" s="182" t="str">
        <f t="shared" si="20"/>
        <v>0</v>
      </c>
      <c r="AM79" s="182">
        <f t="shared" si="21"/>
        <v>0</v>
      </c>
    </row>
    <row r="80" spans="1:39" x14ac:dyDescent="0.25">
      <c r="A80" s="106">
        <v>73</v>
      </c>
      <c r="B80" s="157">
        <f t="shared" si="22"/>
        <v>1</v>
      </c>
      <c r="C80" s="105"/>
      <c r="D80" s="106">
        <f>IF(ISERROR(VLOOKUP(C80,FSGT4_Inscr!$F$7:$L$103,2,FALSE))=TRUE,VLOOKUP(C80,FSGT5_Inscr!$F$7:$L$107,2,FALSE),(VLOOKUP(C80,FSGT4_Inscr!$F$7:$L$103,2,FALSE)))</f>
        <v>0</v>
      </c>
      <c r="E80" s="106">
        <f>IF(ISERROR(VLOOKUP(C80,FSGT4_Inscr!$F$7:$L$103,3,FALSE))=TRUE,VLOOKUP(C80,FSGT5_Inscr!$F$7:$L$107,3,FALSE),(VLOOKUP(C80,FSGT4_Inscr!$F$7:$L$103,3,FALSE)))</f>
        <v>0</v>
      </c>
      <c r="F80" s="106">
        <f>IF(ISERROR(VLOOKUP(C80,FSGT4_Inscr!$F$7:$L$103,4,FALSE))=TRUE,VLOOKUP(C80,FSGT5_Inscr!$F$7:$L$107,4,FALSE),(VLOOKUP(C80,FSGT4_Inscr!$F$7:$L$103,4,FALSE)))</f>
        <v>0</v>
      </c>
      <c r="G80" s="106">
        <f>IF(ISERROR(VLOOKUP(C80,FSGT4_Inscr!$F$7:$L$103,5,FALSE))=TRUE,VLOOKUP(C80,FSGT5_Inscr!$F$7:$L$107,5,FALSE),(VLOOKUP(C80,FSGT4_Inscr!$F$7:$L$103,5,FALSE)))</f>
        <v>0</v>
      </c>
      <c r="H80" s="106">
        <f>IF(ISERROR(VLOOKUP(C80,FSGT4_Inscr!$F$7:$L$103,6,FALSE))=TRUE,VLOOKUP(C80,FSGT5_Inscr!$F$7:$L$107,6,FALSE),(VLOOKUP(C80,FSGT4_Inscr!$F$7:$L$103,6,FALSE)))</f>
        <v>0</v>
      </c>
      <c r="I80" s="196"/>
      <c r="J80" s="159">
        <f t="shared" si="23"/>
        <v>0</v>
      </c>
      <c r="K80" s="109">
        <f>SUM($J$8:J80)*J80</f>
        <v>0</v>
      </c>
      <c r="L80" s="160">
        <f t="shared" si="24"/>
        <v>0</v>
      </c>
      <c r="M80" s="201" t="str">
        <f t="shared" si="25"/>
        <v/>
      </c>
      <c r="N80" s="217" t="b">
        <f t="shared" si="26"/>
        <v>0</v>
      </c>
      <c r="O80" s="159">
        <f t="shared" si="27"/>
        <v>0</v>
      </c>
      <c r="P80" s="109">
        <f>SUM($O$8:O80)*O80</f>
        <v>0</v>
      </c>
      <c r="Q80" s="160">
        <f t="shared" si="28"/>
        <v>0</v>
      </c>
      <c r="R80" s="201" t="str">
        <f t="shared" si="29"/>
        <v/>
      </c>
      <c r="S80" s="217" t="b">
        <f t="shared" si="30"/>
        <v>0</v>
      </c>
      <c r="T80" s="110"/>
      <c r="U80" s="159">
        <f t="shared" si="31"/>
        <v>0</v>
      </c>
      <c r="V80" s="109">
        <f>SUM($U$8:U80)*U80</f>
        <v>0</v>
      </c>
      <c r="W80" s="160">
        <f t="shared" si="32"/>
        <v>0</v>
      </c>
      <c r="X80" s="201" t="str">
        <f t="shared" si="33"/>
        <v/>
      </c>
      <c r="Y80" s="217" t="str">
        <f t="shared" si="34"/>
        <v/>
      </c>
      <c r="AL80" s="182" t="str">
        <f t="shared" si="20"/>
        <v>0</v>
      </c>
      <c r="AM80" s="182">
        <f t="shared" si="21"/>
        <v>0</v>
      </c>
    </row>
    <row r="81" spans="1:39" x14ac:dyDescent="0.25">
      <c r="A81" s="106">
        <v>74</v>
      </c>
      <c r="B81" s="157">
        <f t="shared" si="22"/>
        <v>1</v>
      </c>
      <c r="C81" s="105"/>
      <c r="D81" s="106">
        <f>IF(ISERROR(VLOOKUP(C81,FSGT4_Inscr!$F$7:$L$103,2,FALSE))=TRUE,VLOOKUP(C81,FSGT5_Inscr!$F$7:$L$107,2,FALSE),(VLOOKUP(C81,FSGT4_Inscr!$F$7:$L$103,2,FALSE)))</f>
        <v>0</v>
      </c>
      <c r="E81" s="106">
        <f>IF(ISERROR(VLOOKUP(C81,FSGT4_Inscr!$F$7:$L$103,3,FALSE))=TRUE,VLOOKUP(C81,FSGT5_Inscr!$F$7:$L$107,3,FALSE),(VLOOKUP(C81,FSGT4_Inscr!$F$7:$L$103,3,FALSE)))</f>
        <v>0</v>
      </c>
      <c r="F81" s="106">
        <f>IF(ISERROR(VLOOKUP(C81,FSGT4_Inscr!$F$7:$L$103,4,FALSE))=TRUE,VLOOKUP(C81,FSGT5_Inscr!$F$7:$L$107,4,FALSE),(VLOOKUP(C81,FSGT4_Inscr!$F$7:$L$103,4,FALSE)))</f>
        <v>0</v>
      </c>
      <c r="G81" s="106">
        <f>IF(ISERROR(VLOOKUP(C81,FSGT4_Inscr!$F$7:$L$103,5,FALSE))=TRUE,VLOOKUP(C81,FSGT5_Inscr!$F$7:$L$107,5,FALSE),(VLOOKUP(C81,FSGT4_Inscr!$F$7:$L$103,5,FALSE)))</f>
        <v>0</v>
      </c>
      <c r="H81" s="106">
        <f>IF(ISERROR(VLOOKUP(C81,FSGT4_Inscr!$F$7:$L$103,6,FALSE))=TRUE,VLOOKUP(C81,FSGT5_Inscr!$F$7:$L$107,6,FALSE),(VLOOKUP(C81,FSGT4_Inscr!$F$7:$L$103,6,FALSE)))</f>
        <v>0</v>
      </c>
      <c r="I81" s="196"/>
      <c r="J81" s="159">
        <f t="shared" si="23"/>
        <v>0</v>
      </c>
      <c r="K81" s="109">
        <f>SUM($J$8:J81)*J81</f>
        <v>0</v>
      </c>
      <c r="L81" s="160">
        <f t="shared" si="24"/>
        <v>0</v>
      </c>
      <c r="M81" s="201" t="str">
        <f t="shared" si="25"/>
        <v/>
      </c>
      <c r="N81" s="217" t="b">
        <f t="shared" si="26"/>
        <v>0</v>
      </c>
      <c r="O81" s="159">
        <f t="shared" si="27"/>
        <v>0</v>
      </c>
      <c r="P81" s="109">
        <f>SUM($O$8:O81)*O81</f>
        <v>0</v>
      </c>
      <c r="Q81" s="160">
        <f t="shared" si="28"/>
        <v>0</v>
      </c>
      <c r="R81" s="201" t="str">
        <f t="shared" si="29"/>
        <v/>
      </c>
      <c r="S81" s="217" t="b">
        <f t="shared" si="30"/>
        <v>0</v>
      </c>
      <c r="T81" s="110"/>
      <c r="U81" s="159">
        <f t="shared" si="31"/>
        <v>0</v>
      </c>
      <c r="V81" s="109">
        <f>SUM($U$8:U81)*U81</f>
        <v>0</v>
      </c>
      <c r="W81" s="160">
        <f t="shared" si="32"/>
        <v>0</v>
      </c>
      <c r="X81" s="201" t="str">
        <f t="shared" si="33"/>
        <v/>
      </c>
      <c r="Y81" s="217" t="str">
        <f t="shared" si="34"/>
        <v/>
      </c>
      <c r="AL81" s="182" t="str">
        <f t="shared" si="20"/>
        <v>0</v>
      </c>
      <c r="AM81" s="182">
        <f t="shared" si="21"/>
        <v>0</v>
      </c>
    </row>
    <row r="82" spans="1:39" x14ac:dyDescent="0.25">
      <c r="A82" s="106">
        <v>75</v>
      </c>
      <c r="B82" s="157">
        <f t="shared" si="22"/>
        <v>1</v>
      </c>
      <c r="C82" s="105"/>
      <c r="D82" s="106">
        <f>IF(ISERROR(VLOOKUP(C82,FSGT4_Inscr!$F$7:$L$103,2,FALSE))=TRUE,VLOOKUP(C82,FSGT5_Inscr!$F$7:$L$107,2,FALSE),(VLOOKUP(C82,FSGT4_Inscr!$F$7:$L$103,2,FALSE)))</f>
        <v>0</v>
      </c>
      <c r="E82" s="106">
        <f>IF(ISERROR(VLOOKUP(C82,FSGT4_Inscr!$F$7:$L$103,3,FALSE))=TRUE,VLOOKUP(C82,FSGT5_Inscr!$F$7:$L$107,3,FALSE),(VLOOKUP(C82,FSGT4_Inscr!$F$7:$L$103,3,FALSE)))</f>
        <v>0</v>
      </c>
      <c r="F82" s="106">
        <f>IF(ISERROR(VLOOKUP(C82,FSGT4_Inscr!$F$7:$L$103,4,FALSE))=TRUE,VLOOKUP(C82,FSGT5_Inscr!$F$7:$L$107,4,FALSE),(VLOOKUP(C82,FSGT4_Inscr!$F$7:$L$103,4,FALSE)))</f>
        <v>0</v>
      </c>
      <c r="G82" s="106">
        <f>IF(ISERROR(VLOOKUP(C82,FSGT4_Inscr!$F$7:$L$103,5,FALSE))=TRUE,VLOOKUP(C82,FSGT5_Inscr!$F$7:$L$107,5,FALSE),(VLOOKUP(C82,FSGT4_Inscr!$F$7:$L$103,5,FALSE)))</f>
        <v>0</v>
      </c>
      <c r="H82" s="106">
        <f>IF(ISERROR(VLOOKUP(C82,FSGT4_Inscr!$F$7:$L$103,6,FALSE))=TRUE,VLOOKUP(C82,FSGT5_Inscr!$F$7:$L$107,6,FALSE),(VLOOKUP(C82,FSGT4_Inscr!$F$7:$L$103,6,FALSE)))</f>
        <v>0</v>
      </c>
      <c r="I82" s="196"/>
      <c r="J82" s="159">
        <f t="shared" si="23"/>
        <v>0</v>
      </c>
      <c r="K82" s="109">
        <f>SUM($J$8:J82)*J82</f>
        <v>0</v>
      </c>
      <c r="L82" s="160">
        <f t="shared" si="24"/>
        <v>0</v>
      </c>
      <c r="M82" s="201" t="str">
        <f t="shared" si="25"/>
        <v/>
      </c>
      <c r="N82" s="217" t="b">
        <f t="shared" si="26"/>
        <v>0</v>
      </c>
      <c r="O82" s="159">
        <f t="shared" si="27"/>
        <v>0</v>
      </c>
      <c r="P82" s="109">
        <f>SUM($O$8:O82)*O82</f>
        <v>0</v>
      </c>
      <c r="Q82" s="160">
        <f t="shared" si="28"/>
        <v>0</v>
      </c>
      <c r="R82" s="201" t="str">
        <f t="shared" si="29"/>
        <v/>
      </c>
      <c r="S82" s="217" t="b">
        <f t="shared" si="30"/>
        <v>0</v>
      </c>
      <c r="T82" s="110"/>
      <c r="U82" s="159">
        <f t="shared" si="31"/>
        <v>0</v>
      </c>
      <c r="V82" s="109">
        <f>SUM($U$8:U82)*U82</f>
        <v>0</v>
      </c>
      <c r="W82" s="160">
        <f t="shared" si="32"/>
        <v>0</v>
      </c>
      <c r="X82" s="201" t="str">
        <f t="shared" si="33"/>
        <v/>
      </c>
      <c r="Y82" s="217" t="str">
        <f t="shared" si="34"/>
        <v/>
      </c>
      <c r="AL82" s="182" t="str">
        <f t="shared" si="20"/>
        <v>0</v>
      </c>
      <c r="AM82" s="182">
        <f t="shared" si="21"/>
        <v>0</v>
      </c>
    </row>
    <row r="83" spans="1:39" x14ac:dyDescent="0.25">
      <c r="A83" s="106">
        <v>76</v>
      </c>
      <c r="B83" s="157">
        <f t="shared" si="22"/>
        <v>1</v>
      </c>
      <c r="C83" s="105"/>
      <c r="D83" s="106">
        <f>IF(ISERROR(VLOOKUP(C83,FSGT4_Inscr!$F$7:$L$103,2,FALSE))=TRUE,VLOOKUP(C83,FSGT5_Inscr!$F$7:$L$107,2,FALSE),(VLOOKUP(C83,FSGT4_Inscr!$F$7:$L$103,2,FALSE)))</f>
        <v>0</v>
      </c>
      <c r="E83" s="106">
        <f>IF(ISERROR(VLOOKUP(C83,FSGT4_Inscr!$F$7:$L$103,3,FALSE))=TRUE,VLOOKUP(C83,FSGT5_Inscr!$F$7:$L$107,3,FALSE),(VLOOKUP(C83,FSGT4_Inscr!$F$7:$L$103,3,FALSE)))</f>
        <v>0</v>
      </c>
      <c r="F83" s="106">
        <f>IF(ISERROR(VLOOKUP(C83,FSGT4_Inscr!$F$7:$L$103,4,FALSE))=TRUE,VLOOKUP(C83,FSGT5_Inscr!$F$7:$L$107,4,FALSE),(VLOOKUP(C83,FSGT4_Inscr!$F$7:$L$103,4,FALSE)))</f>
        <v>0</v>
      </c>
      <c r="G83" s="106">
        <f>IF(ISERROR(VLOOKUP(C83,FSGT4_Inscr!$F$7:$L$103,5,FALSE))=TRUE,VLOOKUP(C83,FSGT5_Inscr!$F$7:$L$107,5,FALSE),(VLOOKUP(C83,FSGT4_Inscr!$F$7:$L$103,5,FALSE)))</f>
        <v>0</v>
      </c>
      <c r="H83" s="106">
        <f>IF(ISERROR(VLOOKUP(C83,FSGT4_Inscr!$F$7:$L$103,6,FALSE))=TRUE,VLOOKUP(C83,FSGT5_Inscr!$F$7:$L$107,6,FALSE),(VLOOKUP(C83,FSGT4_Inscr!$F$7:$L$103,6,FALSE)))</f>
        <v>0</v>
      </c>
      <c r="I83" s="196"/>
      <c r="J83" s="159">
        <f t="shared" si="23"/>
        <v>0</v>
      </c>
      <c r="K83" s="109">
        <f>SUM($J$8:J83)*J83</f>
        <v>0</v>
      </c>
      <c r="L83" s="160">
        <f t="shared" si="24"/>
        <v>0</v>
      </c>
      <c r="M83" s="201" t="str">
        <f t="shared" si="25"/>
        <v/>
      </c>
      <c r="N83" s="217" t="b">
        <f t="shared" si="26"/>
        <v>0</v>
      </c>
      <c r="O83" s="159">
        <f t="shared" si="27"/>
        <v>0</v>
      </c>
      <c r="P83" s="109">
        <f>SUM($O$8:O83)*O83</f>
        <v>0</v>
      </c>
      <c r="Q83" s="160">
        <f t="shared" si="28"/>
        <v>0</v>
      </c>
      <c r="R83" s="201" t="str">
        <f t="shared" si="29"/>
        <v/>
      </c>
      <c r="S83" s="217" t="b">
        <f t="shared" si="30"/>
        <v>0</v>
      </c>
      <c r="T83" s="110"/>
      <c r="U83" s="159">
        <f t="shared" si="31"/>
        <v>0</v>
      </c>
      <c r="V83" s="109">
        <f>SUM($U$8:U83)*U83</f>
        <v>0</v>
      </c>
      <c r="W83" s="160">
        <f t="shared" si="32"/>
        <v>0</v>
      </c>
      <c r="X83" s="201" t="str">
        <f t="shared" si="33"/>
        <v/>
      </c>
      <c r="Y83" s="217" t="str">
        <f t="shared" si="34"/>
        <v/>
      </c>
      <c r="AL83" s="182" t="str">
        <f t="shared" si="20"/>
        <v>0</v>
      </c>
      <c r="AM83" s="182">
        <f t="shared" si="21"/>
        <v>0</v>
      </c>
    </row>
    <row r="84" spans="1:39" x14ac:dyDescent="0.25">
      <c r="A84" s="106">
        <v>77</v>
      </c>
      <c r="B84" s="157">
        <f t="shared" si="22"/>
        <v>1</v>
      </c>
      <c r="C84" s="105"/>
      <c r="D84" s="106">
        <f>IF(ISERROR(VLOOKUP(C84,FSGT4_Inscr!$F$7:$L$103,2,FALSE))=TRUE,VLOOKUP(C84,FSGT5_Inscr!$F$7:$L$107,2,FALSE),(VLOOKUP(C84,FSGT4_Inscr!$F$7:$L$103,2,FALSE)))</f>
        <v>0</v>
      </c>
      <c r="E84" s="106">
        <f>IF(ISERROR(VLOOKUP(C84,FSGT4_Inscr!$F$7:$L$103,3,FALSE))=TRUE,VLOOKUP(C84,FSGT5_Inscr!$F$7:$L$107,3,FALSE),(VLOOKUP(C84,FSGT4_Inscr!$F$7:$L$103,3,FALSE)))</f>
        <v>0</v>
      </c>
      <c r="F84" s="106">
        <f>IF(ISERROR(VLOOKUP(C84,FSGT4_Inscr!$F$7:$L$103,4,FALSE))=TRUE,VLOOKUP(C84,FSGT5_Inscr!$F$7:$L$107,4,FALSE),(VLOOKUP(C84,FSGT4_Inscr!$F$7:$L$103,4,FALSE)))</f>
        <v>0</v>
      </c>
      <c r="G84" s="106">
        <f>IF(ISERROR(VLOOKUP(C84,FSGT4_Inscr!$F$7:$L$103,5,FALSE))=TRUE,VLOOKUP(C84,FSGT5_Inscr!$F$7:$L$107,5,FALSE),(VLOOKUP(C84,FSGT4_Inscr!$F$7:$L$103,5,FALSE)))</f>
        <v>0</v>
      </c>
      <c r="H84" s="106">
        <f>IF(ISERROR(VLOOKUP(C84,FSGT4_Inscr!$F$7:$L$103,6,FALSE))=TRUE,VLOOKUP(C84,FSGT5_Inscr!$F$7:$L$107,6,FALSE),(VLOOKUP(C84,FSGT4_Inscr!$F$7:$L$103,6,FALSE)))</f>
        <v>0</v>
      </c>
      <c r="I84" s="196"/>
      <c r="J84" s="159">
        <f t="shared" si="23"/>
        <v>0</v>
      </c>
      <c r="K84" s="109">
        <f>SUM($J$8:J84)*J84</f>
        <v>0</v>
      </c>
      <c r="L84" s="160">
        <f t="shared" si="24"/>
        <v>0</v>
      </c>
      <c r="M84" s="201" t="str">
        <f t="shared" si="25"/>
        <v/>
      </c>
      <c r="N84" s="217" t="b">
        <f t="shared" si="26"/>
        <v>0</v>
      </c>
      <c r="O84" s="159">
        <f t="shared" si="27"/>
        <v>0</v>
      </c>
      <c r="P84" s="109">
        <f>SUM($O$8:O84)*O84</f>
        <v>0</v>
      </c>
      <c r="Q84" s="160">
        <f t="shared" si="28"/>
        <v>0</v>
      </c>
      <c r="R84" s="201" t="str">
        <f t="shared" si="29"/>
        <v/>
      </c>
      <c r="S84" s="217" t="b">
        <f t="shared" si="30"/>
        <v>0</v>
      </c>
      <c r="T84" s="110"/>
      <c r="U84" s="159">
        <f t="shared" si="31"/>
        <v>0</v>
      </c>
      <c r="V84" s="109">
        <f>SUM($U$8:U84)*U84</f>
        <v>0</v>
      </c>
      <c r="W84" s="160">
        <f t="shared" si="32"/>
        <v>0</v>
      </c>
      <c r="X84" s="201" t="str">
        <f t="shared" si="33"/>
        <v/>
      </c>
      <c r="Y84" s="217" t="str">
        <f t="shared" si="34"/>
        <v/>
      </c>
      <c r="AL84" s="182" t="str">
        <f t="shared" si="20"/>
        <v>0</v>
      </c>
      <c r="AM84" s="182">
        <f t="shared" si="21"/>
        <v>0</v>
      </c>
    </row>
    <row r="85" spans="1:39" x14ac:dyDescent="0.25">
      <c r="A85" s="106">
        <v>78</v>
      </c>
      <c r="B85" s="157">
        <f t="shared" si="22"/>
        <v>1</v>
      </c>
      <c r="C85" s="105"/>
      <c r="D85" s="106">
        <f>IF(ISERROR(VLOOKUP(C85,FSGT4_Inscr!$F$7:$L$103,2,FALSE))=TRUE,VLOOKUP(C85,FSGT5_Inscr!$F$7:$L$107,2,FALSE),(VLOOKUP(C85,FSGT4_Inscr!$F$7:$L$103,2,FALSE)))</f>
        <v>0</v>
      </c>
      <c r="E85" s="106">
        <f>IF(ISERROR(VLOOKUP(C85,FSGT4_Inscr!$F$7:$L$103,3,FALSE))=TRUE,VLOOKUP(C85,FSGT5_Inscr!$F$7:$L$107,3,FALSE),(VLOOKUP(C85,FSGT4_Inscr!$F$7:$L$103,3,FALSE)))</f>
        <v>0</v>
      </c>
      <c r="F85" s="106">
        <f>IF(ISERROR(VLOOKUP(C85,FSGT4_Inscr!$F$7:$L$103,4,FALSE))=TRUE,VLOOKUP(C85,FSGT5_Inscr!$F$7:$L$107,4,FALSE),(VLOOKUP(C85,FSGT4_Inscr!$F$7:$L$103,4,FALSE)))</f>
        <v>0</v>
      </c>
      <c r="G85" s="106">
        <f>IF(ISERROR(VLOOKUP(C85,FSGT4_Inscr!$F$7:$L$103,5,FALSE))=TRUE,VLOOKUP(C85,FSGT5_Inscr!$F$7:$L$107,5,FALSE),(VLOOKUP(C85,FSGT4_Inscr!$F$7:$L$103,5,FALSE)))</f>
        <v>0</v>
      </c>
      <c r="H85" s="106">
        <f>IF(ISERROR(VLOOKUP(C85,FSGT4_Inscr!$F$7:$L$103,6,FALSE))=TRUE,VLOOKUP(C85,FSGT5_Inscr!$F$7:$L$107,6,FALSE),(VLOOKUP(C85,FSGT4_Inscr!$F$7:$L$103,6,FALSE)))</f>
        <v>0</v>
      </c>
      <c r="I85" s="196"/>
      <c r="J85" s="159">
        <f t="shared" si="23"/>
        <v>0</v>
      </c>
      <c r="K85" s="109">
        <f>SUM($J$8:J85)*J85</f>
        <v>0</v>
      </c>
      <c r="L85" s="160">
        <f t="shared" si="24"/>
        <v>0</v>
      </c>
      <c r="M85" s="201" t="str">
        <f t="shared" si="25"/>
        <v/>
      </c>
      <c r="N85" s="217" t="b">
        <f t="shared" si="26"/>
        <v>0</v>
      </c>
      <c r="O85" s="159">
        <f t="shared" si="27"/>
        <v>0</v>
      </c>
      <c r="P85" s="109">
        <f>SUM($O$8:O85)*O85</f>
        <v>0</v>
      </c>
      <c r="Q85" s="160">
        <f t="shared" si="28"/>
        <v>0</v>
      </c>
      <c r="R85" s="201" t="str">
        <f t="shared" si="29"/>
        <v/>
      </c>
      <c r="S85" s="217" t="b">
        <f t="shared" si="30"/>
        <v>0</v>
      </c>
      <c r="T85" s="110"/>
      <c r="U85" s="159">
        <f t="shared" si="31"/>
        <v>0</v>
      </c>
      <c r="V85" s="109">
        <f>SUM($U$8:U85)*U85</f>
        <v>0</v>
      </c>
      <c r="W85" s="160">
        <f t="shared" si="32"/>
        <v>0</v>
      </c>
      <c r="X85" s="201" t="str">
        <f t="shared" si="33"/>
        <v/>
      </c>
      <c r="Y85" s="217" t="str">
        <f t="shared" si="34"/>
        <v/>
      </c>
      <c r="AL85" s="182" t="str">
        <f t="shared" si="20"/>
        <v>0</v>
      </c>
      <c r="AM85" s="182">
        <f t="shared" si="21"/>
        <v>0</v>
      </c>
    </row>
    <row r="86" spans="1:39" x14ac:dyDescent="0.25">
      <c r="A86" s="106">
        <v>79</v>
      </c>
      <c r="B86" s="157">
        <f t="shared" si="22"/>
        <v>1</v>
      </c>
      <c r="C86" s="105"/>
      <c r="D86" s="106">
        <f>IF(ISERROR(VLOOKUP(C86,FSGT4_Inscr!$F$7:$L$103,2,FALSE))=TRUE,VLOOKUP(C86,FSGT5_Inscr!$F$7:$L$107,2,FALSE),(VLOOKUP(C86,FSGT4_Inscr!$F$7:$L$103,2,FALSE)))</f>
        <v>0</v>
      </c>
      <c r="E86" s="106">
        <f>IF(ISERROR(VLOOKUP(C86,FSGT4_Inscr!$F$7:$L$103,3,FALSE))=TRUE,VLOOKUP(C86,FSGT5_Inscr!$F$7:$L$107,3,FALSE),(VLOOKUP(C86,FSGT4_Inscr!$F$7:$L$103,3,FALSE)))</f>
        <v>0</v>
      </c>
      <c r="F86" s="106">
        <f>IF(ISERROR(VLOOKUP(C86,FSGT4_Inscr!$F$7:$L$103,4,FALSE))=TRUE,VLOOKUP(C86,FSGT5_Inscr!$F$7:$L$107,4,FALSE),(VLOOKUP(C86,FSGT4_Inscr!$F$7:$L$103,4,FALSE)))</f>
        <v>0</v>
      </c>
      <c r="G86" s="106">
        <f>IF(ISERROR(VLOOKUP(C86,FSGT4_Inscr!$F$7:$L$103,5,FALSE))=TRUE,VLOOKUP(C86,FSGT5_Inscr!$F$7:$L$107,5,FALSE),(VLOOKUP(C86,FSGT4_Inscr!$F$7:$L$103,5,FALSE)))</f>
        <v>0</v>
      </c>
      <c r="H86" s="106">
        <f>IF(ISERROR(VLOOKUP(C86,FSGT4_Inscr!$F$7:$L$103,6,FALSE))=TRUE,VLOOKUP(C86,FSGT5_Inscr!$F$7:$L$107,6,FALSE),(VLOOKUP(C86,FSGT4_Inscr!$F$7:$L$103,6,FALSE)))</f>
        <v>0</v>
      </c>
      <c r="I86" s="196"/>
      <c r="J86" s="159">
        <f t="shared" si="23"/>
        <v>0</v>
      </c>
      <c r="K86" s="109">
        <f>SUM($J$8:J86)*J86</f>
        <v>0</v>
      </c>
      <c r="L86" s="160">
        <f t="shared" si="24"/>
        <v>0</v>
      </c>
      <c r="M86" s="201" t="str">
        <f t="shared" si="25"/>
        <v/>
      </c>
      <c r="N86" s="217" t="b">
        <f t="shared" si="26"/>
        <v>0</v>
      </c>
      <c r="O86" s="159">
        <f t="shared" si="27"/>
        <v>0</v>
      </c>
      <c r="P86" s="109">
        <f>SUM($O$8:O86)*O86</f>
        <v>0</v>
      </c>
      <c r="Q86" s="160">
        <f t="shared" si="28"/>
        <v>0</v>
      </c>
      <c r="R86" s="201" t="str">
        <f t="shared" si="29"/>
        <v/>
      </c>
      <c r="S86" s="217" t="b">
        <f t="shared" si="30"/>
        <v>0</v>
      </c>
      <c r="T86" s="110"/>
      <c r="U86" s="159">
        <f t="shared" si="31"/>
        <v>0</v>
      </c>
      <c r="V86" s="109">
        <f>SUM($U$8:U86)*U86</f>
        <v>0</v>
      </c>
      <c r="W86" s="160">
        <f t="shared" si="32"/>
        <v>0</v>
      </c>
      <c r="X86" s="201" t="str">
        <f t="shared" si="33"/>
        <v/>
      </c>
      <c r="Y86" s="217" t="str">
        <f t="shared" si="34"/>
        <v/>
      </c>
      <c r="AL86" s="182" t="str">
        <f t="shared" si="20"/>
        <v>0</v>
      </c>
      <c r="AM86" s="182">
        <f t="shared" si="21"/>
        <v>0</v>
      </c>
    </row>
    <row r="87" spans="1:39" x14ac:dyDescent="0.25">
      <c r="A87" s="106">
        <v>80</v>
      </c>
      <c r="B87" s="157">
        <f t="shared" si="22"/>
        <v>1</v>
      </c>
      <c r="C87" s="105"/>
      <c r="D87" s="106">
        <f>IF(ISERROR(VLOOKUP(C87,FSGT4_Inscr!$F$7:$L$103,2,FALSE))=TRUE,VLOOKUP(C87,FSGT5_Inscr!$F$7:$L$107,2,FALSE),(VLOOKUP(C87,FSGT4_Inscr!$F$7:$L$103,2,FALSE)))</f>
        <v>0</v>
      </c>
      <c r="E87" s="106">
        <f>IF(ISERROR(VLOOKUP(C87,FSGT4_Inscr!$F$7:$L$103,3,FALSE))=TRUE,VLOOKUP(C87,FSGT5_Inscr!$F$7:$L$107,3,FALSE),(VLOOKUP(C87,FSGT4_Inscr!$F$7:$L$103,3,FALSE)))</f>
        <v>0</v>
      </c>
      <c r="F87" s="106">
        <f>IF(ISERROR(VLOOKUP(C87,FSGT4_Inscr!$F$7:$L$103,4,FALSE))=TRUE,VLOOKUP(C87,FSGT5_Inscr!$F$7:$L$107,4,FALSE),(VLOOKUP(C87,FSGT4_Inscr!$F$7:$L$103,4,FALSE)))</f>
        <v>0</v>
      </c>
      <c r="G87" s="106">
        <f>IF(ISERROR(VLOOKUP(C87,FSGT4_Inscr!$F$7:$L$103,5,FALSE))=TRUE,VLOOKUP(C87,FSGT5_Inscr!$F$7:$L$107,5,FALSE),(VLOOKUP(C87,FSGT4_Inscr!$F$7:$L$103,5,FALSE)))</f>
        <v>0</v>
      </c>
      <c r="H87" s="106">
        <f>IF(ISERROR(VLOOKUP(C87,FSGT4_Inscr!$F$7:$L$103,6,FALSE))=TRUE,VLOOKUP(C87,FSGT5_Inscr!$F$7:$L$107,6,FALSE),(VLOOKUP(C87,FSGT4_Inscr!$F$7:$L$103,6,FALSE)))</f>
        <v>0</v>
      </c>
      <c r="I87" s="196"/>
      <c r="J87" s="159">
        <f t="shared" si="23"/>
        <v>0</v>
      </c>
      <c r="K87" s="109">
        <f>SUM($J$8:J87)*J87</f>
        <v>0</v>
      </c>
      <c r="L87" s="160">
        <f t="shared" si="24"/>
        <v>0</v>
      </c>
      <c r="M87" s="201" t="str">
        <f t="shared" si="25"/>
        <v/>
      </c>
      <c r="N87" s="217" t="b">
        <f t="shared" si="26"/>
        <v>0</v>
      </c>
      <c r="O87" s="159">
        <f t="shared" si="27"/>
        <v>0</v>
      </c>
      <c r="P87" s="109">
        <f>SUM($O$8:O87)*O87</f>
        <v>0</v>
      </c>
      <c r="Q87" s="160">
        <f t="shared" si="28"/>
        <v>0</v>
      </c>
      <c r="R87" s="201" t="str">
        <f t="shared" si="29"/>
        <v/>
      </c>
      <c r="S87" s="217" t="b">
        <f t="shared" si="30"/>
        <v>0</v>
      </c>
      <c r="T87" s="110"/>
      <c r="U87" s="159">
        <f t="shared" si="31"/>
        <v>0</v>
      </c>
      <c r="V87" s="109">
        <f>SUM($U$8:U87)*U87</f>
        <v>0</v>
      </c>
      <c r="W87" s="160">
        <f t="shared" si="32"/>
        <v>0</v>
      </c>
      <c r="X87" s="201" t="str">
        <f t="shared" si="33"/>
        <v/>
      </c>
      <c r="Y87" s="217" t="str">
        <f t="shared" si="34"/>
        <v/>
      </c>
      <c r="AL87" s="182" t="str">
        <f t="shared" si="20"/>
        <v>0</v>
      </c>
      <c r="AM87" s="182">
        <f t="shared" si="21"/>
        <v>0</v>
      </c>
    </row>
    <row r="88" spans="1:39" x14ac:dyDescent="0.25">
      <c r="A88" s="106">
        <v>81</v>
      </c>
      <c r="B88" s="157">
        <f t="shared" si="22"/>
        <v>1</v>
      </c>
      <c r="C88" s="105"/>
      <c r="D88" s="106">
        <f>IF(ISERROR(VLOOKUP(C88,FSGT4_Inscr!$F$7:$L$103,2,FALSE))=TRUE,VLOOKUP(C88,FSGT5_Inscr!$F$7:$L$107,2,FALSE),(VLOOKUP(C88,FSGT4_Inscr!$F$7:$L$103,2,FALSE)))</f>
        <v>0</v>
      </c>
      <c r="E88" s="106">
        <f>IF(ISERROR(VLOOKUP(C88,FSGT4_Inscr!$F$7:$L$103,3,FALSE))=TRUE,VLOOKUP(C88,FSGT5_Inscr!$F$7:$L$107,3,FALSE),(VLOOKUP(C88,FSGT4_Inscr!$F$7:$L$103,3,FALSE)))</f>
        <v>0</v>
      </c>
      <c r="F88" s="106">
        <f>IF(ISERROR(VLOOKUP(C88,FSGT4_Inscr!$F$7:$L$103,4,FALSE))=TRUE,VLOOKUP(C88,FSGT5_Inscr!$F$7:$L$107,4,FALSE),(VLOOKUP(C88,FSGT4_Inscr!$F$7:$L$103,4,FALSE)))</f>
        <v>0</v>
      </c>
      <c r="G88" s="106">
        <f>IF(ISERROR(VLOOKUP(C88,FSGT4_Inscr!$F$7:$L$103,5,FALSE))=TRUE,VLOOKUP(C88,FSGT5_Inscr!$F$7:$L$107,5,FALSE),(VLOOKUP(C88,FSGT4_Inscr!$F$7:$L$103,5,FALSE)))</f>
        <v>0</v>
      </c>
      <c r="H88" s="106">
        <f>IF(ISERROR(VLOOKUP(C88,FSGT4_Inscr!$F$7:$L$103,6,FALSE))=TRUE,VLOOKUP(C88,FSGT5_Inscr!$F$7:$L$107,6,FALSE),(VLOOKUP(C88,FSGT4_Inscr!$F$7:$L$103,6,FALSE)))</f>
        <v>0</v>
      </c>
      <c r="I88" s="196"/>
      <c r="J88" s="159">
        <f t="shared" si="23"/>
        <v>0</v>
      </c>
      <c r="K88" s="109">
        <f>SUM($J$8:J88)*J88</f>
        <v>0</v>
      </c>
      <c r="L88" s="160">
        <f t="shared" si="24"/>
        <v>0</v>
      </c>
      <c r="M88" s="201" t="str">
        <f t="shared" si="25"/>
        <v/>
      </c>
      <c r="N88" s="217" t="b">
        <f t="shared" si="26"/>
        <v>0</v>
      </c>
      <c r="O88" s="159">
        <f t="shared" si="27"/>
        <v>0</v>
      </c>
      <c r="P88" s="109">
        <f>SUM($O$8:O88)*O88</f>
        <v>0</v>
      </c>
      <c r="Q88" s="160">
        <f t="shared" si="28"/>
        <v>0</v>
      </c>
      <c r="R88" s="201" t="str">
        <f t="shared" si="29"/>
        <v/>
      </c>
      <c r="S88" s="217" t="b">
        <f t="shared" si="30"/>
        <v>0</v>
      </c>
      <c r="T88" s="110"/>
      <c r="U88" s="159">
        <f t="shared" si="31"/>
        <v>0</v>
      </c>
      <c r="V88" s="109">
        <f>SUM($U$8:U88)*U88</f>
        <v>0</v>
      </c>
      <c r="W88" s="160">
        <f t="shared" si="32"/>
        <v>0</v>
      </c>
      <c r="X88" s="201" t="str">
        <f t="shared" si="33"/>
        <v/>
      </c>
      <c r="Y88" s="217" t="str">
        <f t="shared" si="34"/>
        <v/>
      </c>
      <c r="AL88" s="182" t="str">
        <f t="shared" si="20"/>
        <v>0</v>
      </c>
      <c r="AM88" s="182">
        <f t="shared" si="21"/>
        <v>0</v>
      </c>
    </row>
    <row r="89" spans="1:39" x14ac:dyDescent="0.25">
      <c r="A89" s="106">
        <v>82</v>
      </c>
      <c r="B89" s="157">
        <f t="shared" si="22"/>
        <v>1</v>
      </c>
      <c r="C89" s="105"/>
      <c r="D89" s="106">
        <f>IF(ISERROR(VLOOKUP(C89,FSGT4_Inscr!$F$7:$L$103,2,FALSE))=TRUE,VLOOKUP(C89,FSGT5_Inscr!$F$7:$L$107,2,FALSE),(VLOOKUP(C89,FSGT4_Inscr!$F$7:$L$103,2,FALSE)))</f>
        <v>0</v>
      </c>
      <c r="E89" s="106">
        <f>IF(ISERROR(VLOOKUP(C89,FSGT4_Inscr!$F$7:$L$103,3,FALSE))=TRUE,VLOOKUP(C89,FSGT5_Inscr!$F$7:$L$107,3,FALSE),(VLOOKUP(C89,FSGT4_Inscr!$F$7:$L$103,3,FALSE)))</f>
        <v>0</v>
      </c>
      <c r="F89" s="106">
        <f>IF(ISERROR(VLOOKUP(C89,FSGT4_Inscr!$F$7:$L$103,4,FALSE))=TRUE,VLOOKUP(C89,FSGT5_Inscr!$F$7:$L$107,4,FALSE),(VLOOKUP(C89,FSGT4_Inscr!$F$7:$L$103,4,FALSE)))</f>
        <v>0</v>
      </c>
      <c r="G89" s="106">
        <f>IF(ISERROR(VLOOKUP(C89,FSGT4_Inscr!$F$7:$L$103,5,FALSE))=TRUE,VLOOKUP(C89,FSGT5_Inscr!$F$7:$L$107,5,FALSE),(VLOOKUP(C89,FSGT4_Inscr!$F$7:$L$103,5,FALSE)))</f>
        <v>0</v>
      </c>
      <c r="H89" s="106">
        <f>IF(ISERROR(VLOOKUP(C89,FSGT4_Inscr!$F$7:$L$103,6,FALSE))=TRUE,VLOOKUP(C89,FSGT5_Inscr!$F$7:$L$107,6,FALSE),(VLOOKUP(C89,FSGT4_Inscr!$F$7:$L$103,6,FALSE)))</f>
        <v>0</v>
      </c>
      <c r="I89" s="196"/>
      <c r="J89" s="159">
        <f t="shared" si="23"/>
        <v>0</v>
      </c>
      <c r="K89" s="109">
        <f>SUM($J$8:J89)*J89</f>
        <v>0</v>
      </c>
      <c r="L89" s="160">
        <f t="shared" si="24"/>
        <v>0</v>
      </c>
      <c r="M89" s="201" t="str">
        <f t="shared" si="25"/>
        <v/>
      </c>
      <c r="N89" s="217" t="b">
        <f t="shared" si="26"/>
        <v>0</v>
      </c>
      <c r="O89" s="159">
        <f t="shared" si="27"/>
        <v>0</v>
      </c>
      <c r="P89" s="109">
        <f>SUM($O$8:O89)*O89</f>
        <v>0</v>
      </c>
      <c r="Q89" s="160">
        <f t="shared" si="28"/>
        <v>0</v>
      </c>
      <c r="R89" s="201" t="str">
        <f t="shared" si="29"/>
        <v/>
      </c>
      <c r="S89" s="217" t="b">
        <f t="shared" si="30"/>
        <v>0</v>
      </c>
      <c r="T89" s="110"/>
      <c r="U89" s="159">
        <f t="shared" si="31"/>
        <v>0</v>
      </c>
      <c r="V89" s="109">
        <f>SUM($U$8:U89)*U89</f>
        <v>0</v>
      </c>
      <c r="W89" s="160">
        <f t="shared" si="32"/>
        <v>0</v>
      </c>
      <c r="X89" s="201" t="str">
        <f t="shared" si="33"/>
        <v/>
      </c>
      <c r="Y89" s="217" t="str">
        <f t="shared" si="34"/>
        <v/>
      </c>
      <c r="AL89" s="182" t="str">
        <f t="shared" si="20"/>
        <v>0</v>
      </c>
      <c r="AM89" s="182">
        <f t="shared" si="21"/>
        <v>0</v>
      </c>
    </row>
    <row r="90" spans="1:39" x14ac:dyDescent="0.25">
      <c r="A90" s="106">
        <v>83</v>
      </c>
      <c r="B90" s="157">
        <f t="shared" si="22"/>
        <v>1</v>
      </c>
      <c r="C90" s="105"/>
      <c r="D90" s="106">
        <f>IF(ISERROR(VLOOKUP(C90,FSGT4_Inscr!$F$7:$L$103,2,FALSE))=TRUE,VLOOKUP(C90,FSGT5_Inscr!$F$7:$L$107,2,FALSE),(VLOOKUP(C90,FSGT4_Inscr!$F$7:$L$103,2,FALSE)))</f>
        <v>0</v>
      </c>
      <c r="E90" s="106">
        <f>IF(ISERROR(VLOOKUP(C90,FSGT4_Inscr!$F$7:$L$103,3,FALSE))=TRUE,VLOOKUP(C90,FSGT5_Inscr!$F$7:$L$107,3,FALSE),(VLOOKUP(C90,FSGT4_Inscr!$F$7:$L$103,3,FALSE)))</f>
        <v>0</v>
      </c>
      <c r="F90" s="106">
        <f>IF(ISERROR(VLOOKUP(C90,FSGT4_Inscr!$F$7:$L$103,4,FALSE))=TRUE,VLOOKUP(C90,FSGT5_Inscr!$F$7:$L$107,4,FALSE),(VLOOKUP(C90,FSGT4_Inscr!$F$7:$L$103,4,FALSE)))</f>
        <v>0</v>
      </c>
      <c r="G90" s="106">
        <f>IF(ISERROR(VLOOKUP(C90,FSGT4_Inscr!$F$7:$L$103,5,FALSE))=TRUE,VLOOKUP(C90,FSGT5_Inscr!$F$7:$L$107,5,FALSE),(VLOOKUP(C90,FSGT4_Inscr!$F$7:$L$103,5,FALSE)))</f>
        <v>0</v>
      </c>
      <c r="H90" s="106">
        <f>IF(ISERROR(VLOOKUP(C90,FSGT4_Inscr!$F$7:$L$103,6,FALSE))=TRUE,VLOOKUP(C90,FSGT5_Inscr!$F$7:$L$107,6,FALSE),(VLOOKUP(C90,FSGT4_Inscr!$F$7:$L$103,6,FALSE)))</f>
        <v>0</v>
      </c>
      <c r="I90" s="196"/>
      <c r="J90" s="159">
        <f t="shared" si="23"/>
        <v>0</v>
      </c>
      <c r="K90" s="109">
        <f>SUM($J$8:J90)*J90</f>
        <v>0</v>
      </c>
      <c r="L90" s="160">
        <f t="shared" si="24"/>
        <v>0</v>
      </c>
      <c r="M90" s="201" t="str">
        <f t="shared" si="25"/>
        <v/>
      </c>
      <c r="N90" s="217" t="b">
        <f t="shared" si="26"/>
        <v>0</v>
      </c>
      <c r="O90" s="159">
        <f t="shared" si="27"/>
        <v>0</v>
      </c>
      <c r="P90" s="109">
        <f>SUM($O$8:O90)*O90</f>
        <v>0</v>
      </c>
      <c r="Q90" s="160">
        <f t="shared" si="28"/>
        <v>0</v>
      </c>
      <c r="R90" s="201" t="str">
        <f t="shared" si="29"/>
        <v/>
      </c>
      <c r="S90" s="217" t="b">
        <f t="shared" si="30"/>
        <v>0</v>
      </c>
      <c r="T90" s="110"/>
      <c r="U90" s="159">
        <f t="shared" si="31"/>
        <v>0</v>
      </c>
      <c r="V90" s="109">
        <f>SUM($U$8:U90)*U90</f>
        <v>0</v>
      </c>
      <c r="W90" s="160">
        <f t="shared" si="32"/>
        <v>0</v>
      </c>
      <c r="X90" s="201" t="str">
        <f t="shared" si="33"/>
        <v/>
      </c>
      <c r="Y90" s="217" t="str">
        <f t="shared" si="34"/>
        <v/>
      </c>
      <c r="AL90" s="182" t="str">
        <f t="shared" si="20"/>
        <v>0</v>
      </c>
      <c r="AM90" s="182">
        <f t="shared" si="21"/>
        <v>0</v>
      </c>
    </row>
    <row r="91" spans="1:39" x14ac:dyDescent="0.25">
      <c r="A91" s="106">
        <v>84</v>
      </c>
      <c r="B91" s="157">
        <f t="shared" si="22"/>
        <v>1</v>
      </c>
      <c r="C91" s="105"/>
      <c r="D91" s="106">
        <f>IF(ISERROR(VLOOKUP(C91,FSGT4_Inscr!$F$7:$L$103,2,FALSE))=TRUE,VLOOKUP(C91,FSGT5_Inscr!$F$7:$L$107,2,FALSE),(VLOOKUP(C91,FSGT4_Inscr!$F$7:$L$103,2,FALSE)))</f>
        <v>0</v>
      </c>
      <c r="E91" s="106">
        <f>IF(ISERROR(VLOOKUP(C91,FSGT4_Inscr!$F$7:$L$103,3,FALSE))=TRUE,VLOOKUP(C91,FSGT5_Inscr!$F$7:$L$107,3,FALSE),(VLOOKUP(C91,FSGT4_Inscr!$F$7:$L$103,3,FALSE)))</f>
        <v>0</v>
      </c>
      <c r="F91" s="106">
        <f>IF(ISERROR(VLOOKUP(C91,FSGT4_Inscr!$F$7:$L$103,4,FALSE))=TRUE,VLOOKUP(C91,FSGT5_Inscr!$F$7:$L$107,4,FALSE),(VLOOKUP(C91,FSGT4_Inscr!$F$7:$L$103,4,FALSE)))</f>
        <v>0</v>
      </c>
      <c r="G91" s="106">
        <f>IF(ISERROR(VLOOKUP(C91,FSGT4_Inscr!$F$7:$L$103,5,FALSE))=TRUE,VLOOKUP(C91,FSGT5_Inscr!$F$7:$L$107,5,FALSE),(VLOOKUP(C91,FSGT4_Inscr!$F$7:$L$103,5,FALSE)))</f>
        <v>0</v>
      </c>
      <c r="H91" s="106">
        <f>IF(ISERROR(VLOOKUP(C91,FSGT4_Inscr!$F$7:$L$103,6,FALSE))=TRUE,VLOOKUP(C91,FSGT5_Inscr!$F$7:$L$107,6,FALSE),(VLOOKUP(C91,FSGT4_Inscr!$F$7:$L$103,6,FALSE)))</f>
        <v>0</v>
      </c>
      <c r="I91" s="196"/>
      <c r="J91" s="159">
        <f t="shared" si="23"/>
        <v>0</v>
      </c>
      <c r="K91" s="109">
        <f>SUM($J$8:J91)*J91</f>
        <v>0</v>
      </c>
      <c r="L91" s="160">
        <f t="shared" si="24"/>
        <v>0</v>
      </c>
      <c r="M91" s="201" t="str">
        <f t="shared" si="25"/>
        <v/>
      </c>
      <c r="N91" s="217" t="b">
        <f t="shared" si="26"/>
        <v>0</v>
      </c>
      <c r="O91" s="159">
        <f t="shared" si="27"/>
        <v>0</v>
      </c>
      <c r="P91" s="109">
        <f>SUM($O$8:O91)*O91</f>
        <v>0</v>
      </c>
      <c r="Q91" s="160">
        <f t="shared" si="28"/>
        <v>0</v>
      </c>
      <c r="R91" s="201" t="str">
        <f t="shared" si="29"/>
        <v/>
      </c>
      <c r="S91" s="217" t="b">
        <f t="shared" si="30"/>
        <v>0</v>
      </c>
      <c r="T91" s="110"/>
      <c r="U91" s="159">
        <f t="shared" si="31"/>
        <v>0</v>
      </c>
      <c r="V91" s="109">
        <f>SUM($U$8:U91)*U91</f>
        <v>0</v>
      </c>
      <c r="W91" s="160">
        <f t="shared" si="32"/>
        <v>0</v>
      </c>
      <c r="X91" s="201" t="str">
        <f t="shared" si="33"/>
        <v/>
      </c>
      <c r="Y91" s="217" t="str">
        <f t="shared" si="34"/>
        <v/>
      </c>
      <c r="AL91" s="182" t="str">
        <f t="shared" si="20"/>
        <v>0</v>
      </c>
      <c r="AM91" s="182">
        <f t="shared" si="21"/>
        <v>0</v>
      </c>
    </row>
    <row r="92" spans="1:39" x14ac:dyDescent="0.25">
      <c r="A92" s="106">
        <v>85</v>
      </c>
      <c r="B92" s="157">
        <f t="shared" si="22"/>
        <v>1</v>
      </c>
      <c r="C92" s="105"/>
      <c r="D92" s="106">
        <f>IF(ISERROR(VLOOKUP(C92,FSGT4_Inscr!$F$7:$L$103,2,FALSE))=TRUE,VLOOKUP(C92,FSGT5_Inscr!$F$7:$L$107,2,FALSE),(VLOOKUP(C92,FSGT4_Inscr!$F$7:$L$103,2,FALSE)))</f>
        <v>0</v>
      </c>
      <c r="E92" s="106">
        <f>IF(ISERROR(VLOOKUP(C92,FSGT4_Inscr!$F$7:$L$103,3,FALSE))=TRUE,VLOOKUP(C92,FSGT5_Inscr!$F$7:$L$107,3,FALSE),(VLOOKUP(C92,FSGT4_Inscr!$F$7:$L$103,3,FALSE)))</f>
        <v>0</v>
      </c>
      <c r="F92" s="106">
        <f>IF(ISERROR(VLOOKUP(C92,FSGT4_Inscr!$F$7:$L$103,4,FALSE))=TRUE,VLOOKUP(C92,FSGT5_Inscr!$F$7:$L$107,4,FALSE),(VLOOKUP(C92,FSGT4_Inscr!$F$7:$L$103,4,FALSE)))</f>
        <v>0</v>
      </c>
      <c r="G92" s="106">
        <f>IF(ISERROR(VLOOKUP(C92,FSGT4_Inscr!$F$7:$L$103,5,FALSE))=TRUE,VLOOKUP(C92,FSGT5_Inscr!$F$7:$L$107,5,FALSE),(VLOOKUP(C92,FSGT4_Inscr!$F$7:$L$103,5,FALSE)))</f>
        <v>0</v>
      </c>
      <c r="H92" s="106">
        <f>IF(ISERROR(VLOOKUP(C92,FSGT4_Inscr!$F$7:$L$103,6,FALSE))=TRUE,VLOOKUP(C92,FSGT5_Inscr!$F$7:$L$107,6,FALSE),(VLOOKUP(C92,FSGT4_Inscr!$F$7:$L$103,6,FALSE)))</f>
        <v>0</v>
      </c>
      <c r="I92" s="196"/>
      <c r="J92" s="159">
        <f t="shared" si="23"/>
        <v>0</v>
      </c>
      <c r="K92" s="109">
        <f>SUM($J$8:J92)*J92</f>
        <v>0</v>
      </c>
      <c r="L92" s="160">
        <f t="shared" si="24"/>
        <v>0</v>
      </c>
      <c r="M92" s="201" t="str">
        <f t="shared" si="25"/>
        <v/>
      </c>
      <c r="N92" s="217" t="b">
        <f t="shared" si="26"/>
        <v>0</v>
      </c>
      <c r="O92" s="159">
        <f t="shared" si="27"/>
        <v>0</v>
      </c>
      <c r="P92" s="109">
        <f>SUM($O$8:O92)*O92</f>
        <v>0</v>
      </c>
      <c r="Q92" s="160">
        <f t="shared" si="28"/>
        <v>0</v>
      </c>
      <c r="R92" s="201" t="str">
        <f t="shared" si="29"/>
        <v/>
      </c>
      <c r="S92" s="217" t="b">
        <f t="shared" si="30"/>
        <v>0</v>
      </c>
      <c r="T92" s="110"/>
      <c r="U92" s="159">
        <f t="shared" si="31"/>
        <v>0</v>
      </c>
      <c r="V92" s="109">
        <f>SUM($U$8:U92)*U92</f>
        <v>0</v>
      </c>
      <c r="W92" s="160">
        <f t="shared" si="32"/>
        <v>0</v>
      </c>
      <c r="X92" s="201" t="str">
        <f t="shared" si="33"/>
        <v/>
      </c>
      <c r="Y92" s="217" t="str">
        <f t="shared" si="34"/>
        <v/>
      </c>
      <c r="AL92" s="182" t="str">
        <f t="shared" si="20"/>
        <v>0</v>
      </c>
      <c r="AM92" s="182">
        <f t="shared" si="21"/>
        <v>0</v>
      </c>
    </row>
    <row r="93" spans="1:39" x14ac:dyDescent="0.25">
      <c r="A93" s="106">
        <v>86</v>
      </c>
      <c r="B93" s="157">
        <f t="shared" si="22"/>
        <v>1</v>
      </c>
      <c r="C93" s="105"/>
      <c r="D93" s="106">
        <f>IF(ISERROR(VLOOKUP(C93,FSGT4_Inscr!$F$7:$L$103,2,FALSE))=TRUE,VLOOKUP(C93,FSGT5_Inscr!$F$7:$L$107,2,FALSE),(VLOOKUP(C93,FSGT4_Inscr!$F$7:$L$103,2,FALSE)))</f>
        <v>0</v>
      </c>
      <c r="E93" s="106">
        <f>IF(ISERROR(VLOOKUP(C93,FSGT4_Inscr!$F$7:$L$103,3,FALSE))=TRUE,VLOOKUP(C93,FSGT5_Inscr!$F$7:$L$107,3,FALSE),(VLOOKUP(C93,FSGT4_Inscr!$F$7:$L$103,3,FALSE)))</f>
        <v>0</v>
      </c>
      <c r="F93" s="106">
        <f>IF(ISERROR(VLOOKUP(C93,FSGT4_Inscr!$F$7:$L$103,4,FALSE))=TRUE,VLOOKUP(C93,FSGT5_Inscr!$F$7:$L$107,4,FALSE),(VLOOKUP(C93,FSGT4_Inscr!$F$7:$L$103,4,FALSE)))</f>
        <v>0</v>
      </c>
      <c r="G93" s="106">
        <f>IF(ISERROR(VLOOKUP(C93,FSGT4_Inscr!$F$7:$L$103,5,FALSE))=TRUE,VLOOKUP(C93,FSGT5_Inscr!$F$7:$L$107,5,FALSE),(VLOOKUP(C93,FSGT4_Inscr!$F$7:$L$103,5,FALSE)))</f>
        <v>0</v>
      </c>
      <c r="H93" s="106">
        <f>IF(ISERROR(VLOOKUP(C93,FSGT4_Inscr!$F$7:$L$103,6,FALSE))=TRUE,VLOOKUP(C93,FSGT5_Inscr!$F$7:$L$107,6,FALSE),(VLOOKUP(C93,FSGT4_Inscr!$F$7:$L$103,6,FALSE)))</f>
        <v>0</v>
      </c>
      <c r="I93" s="196"/>
      <c r="J93" s="159">
        <f t="shared" si="23"/>
        <v>0</v>
      </c>
      <c r="K93" s="109">
        <f>SUM($J$8:J93)*J93</f>
        <v>0</v>
      </c>
      <c r="L93" s="160">
        <f t="shared" si="24"/>
        <v>0</v>
      </c>
      <c r="M93" s="201" t="str">
        <f t="shared" si="25"/>
        <v/>
      </c>
      <c r="N93" s="217" t="b">
        <f t="shared" si="26"/>
        <v>0</v>
      </c>
      <c r="O93" s="159">
        <f t="shared" si="27"/>
        <v>0</v>
      </c>
      <c r="P93" s="109">
        <f>SUM($O$8:O93)*O93</f>
        <v>0</v>
      </c>
      <c r="Q93" s="160">
        <f t="shared" si="28"/>
        <v>0</v>
      </c>
      <c r="R93" s="201" t="str">
        <f t="shared" si="29"/>
        <v/>
      </c>
      <c r="S93" s="217" t="b">
        <f t="shared" si="30"/>
        <v>0</v>
      </c>
      <c r="T93" s="110"/>
      <c r="U93" s="159">
        <f t="shared" si="31"/>
        <v>0</v>
      </c>
      <c r="V93" s="109">
        <f>SUM($U$8:U93)*U93</f>
        <v>0</v>
      </c>
      <c r="W93" s="160">
        <f t="shared" si="32"/>
        <v>0</v>
      </c>
      <c r="X93" s="201" t="str">
        <f t="shared" si="33"/>
        <v/>
      </c>
      <c r="Y93" s="217" t="str">
        <f t="shared" si="34"/>
        <v/>
      </c>
      <c r="AL93" s="182" t="str">
        <f t="shared" si="20"/>
        <v>0</v>
      </c>
      <c r="AM93" s="182">
        <f t="shared" si="21"/>
        <v>0</v>
      </c>
    </row>
    <row r="94" spans="1:39" x14ac:dyDescent="0.25">
      <c r="A94" s="106">
        <v>87</v>
      </c>
      <c r="B94" s="157">
        <f t="shared" si="22"/>
        <v>1</v>
      </c>
      <c r="C94" s="105"/>
      <c r="D94" s="106">
        <f>IF(ISERROR(VLOOKUP(C94,FSGT4_Inscr!$F$7:$L$103,2,FALSE))=TRUE,VLOOKUP(C94,FSGT5_Inscr!$F$7:$L$107,2,FALSE),(VLOOKUP(C94,FSGT4_Inscr!$F$7:$L$103,2,FALSE)))</f>
        <v>0</v>
      </c>
      <c r="E94" s="106">
        <f>IF(ISERROR(VLOOKUP(C94,FSGT4_Inscr!$F$7:$L$103,3,FALSE))=TRUE,VLOOKUP(C94,FSGT5_Inscr!$F$7:$L$107,3,FALSE),(VLOOKUP(C94,FSGT4_Inscr!$F$7:$L$103,3,FALSE)))</f>
        <v>0</v>
      </c>
      <c r="F94" s="106">
        <f>IF(ISERROR(VLOOKUP(C94,FSGT4_Inscr!$F$7:$L$103,4,FALSE))=TRUE,VLOOKUP(C94,FSGT5_Inscr!$F$7:$L$107,4,FALSE),(VLOOKUP(C94,FSGT4_Inscr!$F$7:$L$103,4,FALSE)))</f>
        <v>0</v>
      </c>
      <c r="G94" s="106">
        <f>IF(ISERROR(VLOOKUP(C94,FSGT4_Inscr!$F$7:$L$103,5,FALSE))=TRUE,VLOOKUP(C94,FSGT5_Inscr!$F$7:$L$107,5,FALSE),(VLOOKUP(C94,FSGT4_Inscr!$F$7:$L$103,5,FALSE)))</f>
        <v>0</v>
      </c>
      <c r="H94" s="106">
        <f>IF(ISERROR(VLOOKUP(C94,FSGT4_Inscr!$F$7:$L$103,6,FALSE))=TRUE,VLOOKUP(C94,FSGT5_Inscr!$F$7:$L$107,6,FALSE),(VLOOKUP(C94,FSGT4_Inscr!$F$7:$L$103,6,FALSE)))</f>
        <v>0</v>
      </c>
      <c r="I94" s="196"/>
      <c r="J94" s="159">
        <f t="shared" si="23"/>
        <v>0</v>
      </c>
      <c r="K94" s="109">
        <f>SUM($J$8:J94)*J94</f>
        <v>0</v>
      </c>
      <c r="L94" s="160">
        <f t="shared" si="24"/>
        <v>0</v>
      </c>
      <c r="M94" s="201" t="str">
        <f t="shared" si="25"/>
        <v/>
      </c>
      <c r="N94" s="217" t="b">
        <f t="shared" si="26"/>
        <v>0</v>
      </c>
      <c r="O94" s="159">
        <f t="shared" si="27"/>
        <v>0</v>
      </c>
      <c r="P94" s="109">
        <f>SUM($O$8:O94)*O94</f>
        <v>0</v>
      </c>
      <c r="Q94" s="160">
        <f t="shared" si="28"/>
        <v>0</v>
      </c>
      <c r="R94" s="201" t="str">
        <f t="shared" si="29"/>
        <v/>
      </c>
      <c r="S94" s="217" t="b">
        <f t="shared" si="30"/>
        <v>0</v>
      </c>
      <c r="T94" s="110"/>
      <c r="U94" s="159">
        <f t="shared" si="31"/>
        <v>0</v>
      </c>
      <c r="V94" s="109">
        <f>SUM($U$8:U94)*U94</f>
        <v>0</v>
      </c>
      <c r="W94" s="160">
        <f t="shared" si="32"/>
        <v>0</v>
      </c>
      <c r="X94" s="201" t="str">
        <f t="shared" si="33"/>
        <v/>
      </c>
      <c r="Y94" s="217" t="str">
        <f t="shared" si="34"/>
        <v/>
      </c>
      <c r="AL94" s="182" t="str">
        <f t="shared" si="20"/>
        <v>0</v>
      </c>
      <c r="AM94" s="182">
        <f t="shared" si="21"/>
        <v>0</v>
      </c>
    </row>
    <row r="95" spans="1:39" x14ac:dyDescent="0.25">
      <c r="A95" s="106">
        <v>88</v>
      </c>
      <c r="B95" s="157">
        <f t="shared" si="22"/>
        <v>1</v>
      </c>
      <c r="C95" s="105"/>
      <c r="D95" s="106">
        <f>IF(ISERROR(VLOOKUP(C95,FSGT4_Inscr!$F$7:$L$103,2,FALSE))=TRUE,VLOOKUP(C95,FSGT5_Inscr!$F$7:$L$107,2,FALSE),(VLOOKUP(C95,FSGT4_Inscr!$F$7:$L$103,2,FALSE)))</f>
        <v>0</v>
      </c>
      <c r="E95" s="106">
        <f>IF(ISERROR(VLOOKUP(C95,FSGT4_Inscr!$F$7:$L$103,3,FALSE))=TRUE,VLOOKUP(C95,FSGT5_Inscr!$F$7:$L$107,3,FALSE),(VLOOKUP(C95,FSGT4_Inscr!$F$7:$L$103,3,FALSE)))</f>
        <v>0</v>
      </c>
      <c r="F95" s="106">
        <f>IF(ISERROR(VLOOKUP(C95,FSGT4_Inscr!$F$7:$L$103,4,FALSE))=TRUE,VLOOKUP(C95,FSGT5_Inscr!$F$7:$L$107,4,FALSE),(VLOOKUP(C95,FSGT4_Inscr!$F$7:$L$103,4,FALSE)))</f>
        <v>0</v>
      </c>
      <c r="G95" s="106">
        <f>IF(ISERROR(VLOOKUP(C95,FSGT4_Inscr!$F$7:$L$103,5,FALSE))=TRUE,VLOOKUP(C95,FSGT5_Inscr!$F$7:$L$107,5,FALSE),(VLOOKUP(C95,FSGT4_Inscr!$F$7:$L$103,5,FALSE)))</f>
        <v>0</v>
      </c>
      <c r="H95" s="106">
        <f>IF(ISERROR(VLOOKUP(C95,FSGT4_Inscr!$F$7:$L$103,6,FALSE))=TRUE,VLOOKUP(C95,FSGT5_Inscr!$F$7:$L$107,6,FALSE),(VLOOKUP(C95,FSGT4_Inscr!$F$7:$L$103,6,FALSE)))</f>
        <v>0</v>
      </c>
      <c r="I95" s="196"/>
      <c r="J95" s="159">
        <f t="shared" si="23"/>
        <v>0</v>
      </c>
      <c r="K95" s="109">
        <f>SUM($J$8:J95)*J95</f>
        <v>0</v>
      </c>
      <c r="L95" s="160">
        <f t="shared" si="24"/>
        <v>0</v>
      </c>
      <c r="M95" s="201" t="str">
        <f t="shared" si="25"/>
        <v/>
      </c>
      <c r="N95" s="217" t="b">
        <f t="shared" si="26"/>
        <v>0</v>
      </c>
      <c r="O95" s="159">
        <f t="shared" si="27"/>
        <v>0</v>
      </c>
      <c r="P95" s="109">
        <f>SUM($O$8:O95)*O95</f>
        <v>0</v>
      </c>
      <c r="Q95" s="160">
        <f t="shared" si="28"/>
        <v>0</v>
      </c>
      <c r="R95" s="201" t="str">
        <f t="shared" si="29"/>
        <v/>
      </c>
      <c r="S95" s="217" t="b">
        <f t="shared" si="30"/>
        <v>0</v>
      </c>
      <c r="T95" s="110"/>
      <c r="U95" s="159">
        <f t="shared" si="31"/>
        <v>0</v>
      </c>
      <c r="V95" s="109">
        <f>SUM($U$8:U95)*U95</f>
        <v>0</v>
      </c>
      <c r="W95" s="160">
        <f t="shared" si="32"/>
        <v>0</v>
      </c>
      <c r="X95" s="201" t="str">
        <f t="shared" si="33"/>
        <v/>
      </c>
      <c r="Y95" s="217" t="str">
        <f t="shared" si="34"/>
        <v/>
      </c>
      <c r="AL95" s="182" t="str">
        <f t="shared" si="20"/>
        <v>0</v>
      </c>
      <c r="AM95" s="182">
        <f t="shared" si="21"/>
        <v>0</v>
      </c>
    </row>
    <row r="96" spans="1:39" x14ac:dyDescent="0.25">
      <c r="A96" s="106">
        <v>89</v>
      </c>
      <c r="B96" s="157">
        <f t="shared" si="22"/>
        <v>1</v>
      </c>
      <c r="C96" s="105"/>
      <c r="D96" s="106">
        <f>IF(ISERROR(VLOOKUP(C96,FSGT4_Inscr!$F$7:$L$103,2,FALSE))=TRUE,VLOOKUP(C96,FSGT5_Inscr!$F$7:$L$107,2,FALSE),(VLOOKUP(C96,FSGT4_Inscr!$F$7:$L$103,2,FALSE)))</f>
        <v>0</v>
      </c>
      <c r="E96" s="106">
        <f>IF(ISERROR(VLOOKUP(C96,FSGT4_Inscr!$F$7:$L$103,3,FALSE))=TRUE,VLOOKUP(C96,FSGT5_Inscr!$F$7:$L$107,3,FALSE),(VLOOKUP(C96,FSGT4_Inscr!$F$7:$L$103,3,FALSE)))</f>
        <v>0</v>
      </c>
      <c r="F96" s="106">
        <f>IF(ISERROR(VLOOKUP(C96,FSGT4_Inscr!$F$7:$L$103,4,FALSE))=TRUE,VLOOKUP(C96,FSGT5_Inscr!$F$7:$L$107,4,FALSE),(VLOOKUP(C96,FSGT4_Inscr!$F$7:$L$103,4,FALSE)))</f>
        <v>0</v>
      </c>
      <c r="G96" s="106">
        <f>IF(ISERROR(VLOOKUP(C96,FSGT4_Inscr!$F$7:$L$103,5,FALSE))=TRUE,VLOOKUP(C96,FSGT5_Inscr!$F$7:$L$107,5,FALSE),(VLOOKUP(C96,FSGT4_Inscr!$F$7:$L$103,5,FALSE)))</f>
        <v>0</v>
      </c>
      <c r="H96" s="106">
        <f>IF(ISERROR(VLOOKUP(C96,FSGT4_Inscr!$F$7:$L$103,6,FALSE))=TRUE,VLOOKUP(C96,FSGT5_Inscr!$F$7:$L$107,6,FALSE),(VLOOKUP(C96,FSGT4_Inscr!$F$7:$L$103,6,FALSE)))</f>
        <v>0</v>
      </c>
      <c r="I96" s="196"/>
      <c r="J96" s="159">
        <f t="shared" si="23"/>
        <v>0</v>
      </c>
      <c r="K96" s="109">
        <f>SUM($J$8:J96)*J96</f>
        <v>0</v>
      </c>
      <c r="L96" s="160">
        <f t="shared" si="24"/>
        <v>0</v>
      </c>
      <c r="M96" s="201" t="str">
        <f t="shared" si="25"/>
        <v/>
      </c>
      <c r="N96" s="217" t="b">
        <f t="shared" si="26"/>
        <v>0</v>
      </c>
      <c r="O96" s="159">
        <f t="shared" si="27"/>
        <v>0</v>
      </c>
      <c r="P96" s="109">
        <f>SUM($O$8:O96)*O96</f>
        <v>0</v>
      </c>
      <c r="Q96" s="160">
        <f t="shared" si="28"/>
        <v>0</v>
      </c>
      <c r="R96" s="201" t="str">
        <f t="shared" si="29"/>
        <v/>
      </c>
      <c r="S96" s="217" t="b">
        <f t="shared" si="30"/>
        <v>0</v>
      </c>
      <c r="T96" s="110"/>
      <c r="U96" s="159">
        <f t="shared" si="31"/>
        <v>0</v>
      </c>
      <c r="V96" s="109">
        <f>SUM($U$8:U96)*U96</f>
        <v>0</v>
      </c>
      <c r="W96" s="160">
        <f t="shared" si="32"/>
        <v>0</v>
      </c>
      <c r="X96" s="201" t="str">
        <f t="shared" si="33"/>
        <v/>
      </c>
      <c r="Y96" s="217" t="str">
        <f t="shared" si="34"/>
        <v/>
      </c>
      <c r="AL96" s="182" t="str">
        <f t="shared" si="20"/>
        <v>0</v>
      </c>
      <c r="AM96" s="182">
        <f t="shared" si="21"/>
        <v>0</v>
      </c>
    </row>
    <row r="97" spans="1:39" x14ac:dyDescent="0.25">
      <c r="A97" s="106">
        <v>90</v>
      </c>
      <c r="B97" s="157">
        <f t="shared" si="22"/>
        <v>1</v>
      </c>
      <c r="C97" s="105"/>
      <c r="D97" s="106">
        <f>IF(ISERROR(VLOOKUP(C97,FSGT4_Inscr!$F$7:$L$103,2,FALSE))=TRUE,VLOOKUP(C97,FSGT5_Inscr!$F$7:$L$107,2,FALSE),(VLOOKUP(C97,FSGT4_Inscr!$F$7:$L$103,2,FALSE)))</f>
        <v>0</v>
      </c>
      <c r="E97" s="106">
        <f>IF(ISERROR(VLOOKUP(C97,FSGT4_Inscr!$F$7:$L$103,3,FALSE))=TRUE,VLOOKUP(C97,FSGT5_Inscr!$F$7:$L$107,3,FALSE),(VLOOKUP(C97,FSGT4_Inscr!$F$7:$L$103,3,FALSE)))</f>
        <v>0</v>
      </c>
      <c r="F97" s="106">
        <f>IF(ISERROR(VLOOKUP(C97,FSGT4_Inscr!$F$7:$L$103,4,FALSE))=TRUE,VLOOKUP(C97,FSGT5_Inscr!$F$7:$L$107,4,FALSE),(VLOOKUP(C97,FSGT4_Inscr!$F$7:$L$103,4,FALSE)))</f>
        <v>0</v>
      </c>
      <c r="G97" s="106">
        <f>IF(ISERROR(VLOOKUP(C97,FSGT4_Inscr!$F$7:$L$103,5,FALSE))=TRUE,VLOOKUP(C97,FSGT5_Inscr!$F$7:$L$107,5,FALSE),(VLOOKUP(C97,FSGT4_Inscr!$F$7:$L$103,5,FALSE)))</f>
        <v>0</v>
      </c>
      <c r="H97" s="106">
        <f>IF(ISERROR(VLOOKUP(C97,FSGT4_Inscr!$F$7:$L$103,6,FALSE))=TRUE,VLOOKUP(C97,FSGT5_Inscr!$F$7:$L$107,6,FALSE),(VLOOKUP(C97,FSGT4_Inscr!$F$7:$L$103,6,FALSE)))</f>
        <v>0</v>
      </c>
      <c r="I97" s="196"/>
      <c r="J97" s="159">
        <f t="shared" si="23"/>
        <v>0</v>
      </c>
      <c r="K97" s="109">
        <f>SUM($J$8:J97)*J97</f>
        <v>0</v>
      </c>
      <c r="L97" s="160">
        <f t="shared" si="24"/>
        <v>0</v>
      </c>
      <c r="M97" s="201" t="str">
        <f t="shared" si="25"/>
        <v/>
      </c>
      <c r="N97" s="217" t="b">
        <f t="shared" si="26"/>
        <v>0</v>
      </c>
      <c r="O97" s="159">
        <f t="shared" si="27"/>
        <v>0</v>
      </c>
      <c r="P97" s="109">
        <f>SUM($O$8:O97)*O97</f>
        <v>0</v>
      </c>
      <c r="Q97" s="160">
        <f t="shared" si="28"/>
        <v>0</v>
      </c>
      <c r="R97" s="201" t="str">
        <f t="shared" si="29"/>
        <v/>
      </c>
      <c r="S97" s="217" t="b">
        <f t="shared" si="30"/>
        <v>0</v>
      </c>
      <c r="T97" s="110"/>
      <c r="U97" s="159">
        <f t="shared" si="31"/>
        <v>0</v>
      </c>
      <c r="V97" s="109">
        <f>SUM($U$8:U97)*U97</f>
        <v>0</v>
      </c>
      <c r="W97" s="160">
        <f t="shared" si="32"/>
        <v>0</v>
      </c>
      <c r="X97" s="201" t="str">
        <f t="shared" si="33"/>
        <v/>
      </c>
      <c r="Y97" s="217" t="str">
        <f t="shared" si="34"/>
        <v/>
      </c>
      <c r="AL97" s="182" t="str">
        <f t="shared" ref="AL97:AL107" si="35">CONCATENATE(C97,D97)</f>
        <v>0</v>
      </c>
      <c r="AM97" s="182">
        <f t="shared" ref="AM97:AM107" si="36">C97</f>
        <v>0</v>
      </c>
    </row>
    <row r="98" spans="1:39" x14ac:dyDescent="0.25">
      <c r="A98" s="106">
        <v>91</v>
      </c>
      <c r="B98" s="157">
        <f t="shared" si="22"/>
        <v>1</v>
      </c>
      <c r="C98" s="105"/>
      <c r="D98" s="106">
        <f>IF(ISERROR(VLOOKUP(C98,FSGT4_Inscr!$F$7:$L$103,2,FALSE))=TRUE,VLOOKUP(C98,FSGT5_Inscr!$F$7:$L$107,2,FALSE),(VLOOKUP(C98,FSGT4_Inscr!$F$7:$L$103,2,FALSE)))</f>
        <v>0</v>
      </c>
      <c r="E98" s="106">
        <f>IF(ISERROR(VLOOKUP(C98,FSGT4_Inscr!$F$7:$L$103,3,FALSE))=TRUE,VLOOKUP(C98,FSGT5_Inscr!$F$7:$L$107,3,FALSE),(VLOOKUP(C98,FSGT4_Inscr!$F$7:$L$103,3,FALSE)))</f>
        <v>0</v>
      </c>
      <c r="F98" s="106">
        <f>IF(ISERROR(VLOOKUP(C98,FSGT4_Inscr!$F$7:$L$103,4,FALSE))=TRUE,VLOOKUP(C98,FSGT5_Inscr!$F$7:$L$107,4,FALSE),(VLOOKUP(C98,FSGT4_Inscr!$F$7:$L$103,4,FALSE)))</f>
        <v>0</v>
      </c>
      <c r="G98" s="106">
        <f>IF(ISERROR(VLOOKUP(C98,FSGT4_Inscr!$F$7:$L$103,5,FALSE))=TRUE,VLOOKUP(C98,FSGT5_Inscr!$F$7:$L$107,5,FALSE),(VLOOKUP(C98,FSGT4_Inscr!$F$7:$L$103,5,FALSE)))</f>
        <v>0</v>
      </c>
      <c r="H98" s="106">
        <f>IF(ISERROR(VLOOKUP(C98,FSGT4_Inscr!$F$7:$L$103,6,FALSE))=TRUE,VLOOKUP(C98,FSGT5_Inscr!$F$7:$L$107,6,FALSE),(VLOOKUP(C98,FSGT4_Inscr!$F$7:$L$103,6,FALSE)))</f>
        <v>0</v>
      </c>
      <c r="I98" s="196"/>
      <c r="J98" s="159">
        <f t="shared" si="23"/>
        <v>0</v>
      </c>
      <c r="K98" s="109">
        <f>SUM($J$8:J98)*J98</f>
        <v>0</v>
      </c>
      <c r="L98" s="160">
        <f t="shared" si="24"/>
        <v>0</v>
      </c>
      <c r="M98" s="201" t="str">
        <f t="shared" si="25"/>
        <v/>
      </c>
      <c r="N98" s="217" t="b">
        <f t="shared" si="26"/>
        <v>0</v>
      </c>
      <c r="O98" s="159">
        <f t="shared" si="27"/>
        <v>0</v>
      </c>
      <c r="P98" s="109">
        <f>SUM($O$8:O98)*O98</f>
        <v>0</v>
      </c>
      <c r="Q98" s="160">
        <f t="shared" si="28"/>
        <v>0</v>
      </c>
      <c r="R98" s="201" t="str">
        <f t="shared" si="29"/>
        <v/>
      </c>
      <c r="S98" s="217" t="b">
        <f t="shared" si="30"/>
        <v>0</v>
      </c>
      <c r="T98" s="110"/>
      <c r="U98" s="159">
        <f t="shared" si="31"/>
        <v>0</v>
      </c>
      <c r="V98" s="109">
        <f>SUM($U$8:U98)*U98</f>
        <v>0</v>
      </c>
      <c r="W98" s="160">
        <f t="shared" si="32"/>
        <v>0</v>
      </c>
      <c r="X98" s="201" t="str">
        <f t="shared" si="33"/>
        <v/>
      </c>
      <c r="Y98" s="217" t="str">
        <f t="shared" si="34"/>
        <v/>
      </c>
      <c r="AL98" s="182" t="str">
        <f t="shared" si="35"/>
        <v>0</v>
      </c>
      <c r="AM98" s="182">
        <f t="shared" si="36"/>
        <v>0</v>
      </c>
    </row>
    <row r="99" spans="1:39" x14ac:dyDescent="0.25">
      <c r="A99" s="106">
        <v>92</v>
      </c>
      <c r="B99" s="157">
        <f t="shared" si="22"/>
        <v>1</v>
      </c>
      <c r="C99" s="105"/>
      <c r="D99" s="106">
        <f>IF(ISERROR(VLOOKUP(C99,FSGT4_Inscr!$F$7:$L$103,2,FALSE))=TRUE,VLOOKUP(C99,FSGT5_Inscr!$F$7:$L$107,2,FALSE),(VLOOKUP(C99,FSGT4_Inscr!$F$7:$L$103,2,FALSE)))</f>
        <v>0</v>
      </c>
      <c r="E99" s="106">
        <f>IF(ISERROR(VLOOKUP(C99,FSGT4_Inscr!$F$7:$L$103,3,FALSE))=TRUE,VLOOKUP(C99,FSGT5_Inscr!$F$7:$L$107,3,FALSE),(VLOOKUP(C99,FSGT4_Inscr!$F$7:$L$103,3,FALSE)))</f>
        <v>0</v>
      </c>
      <c r="F99" s="106">
        <f>IF(ISERROR(VLOOKUP(C99,FSGT4_Inscr!$F$7:$L$103,4,FALSE))=TRUE,VLOOKUP(C99,FSGT5_Inscr!$F$7:$L$107,4,FALSE),(VLOOKUP(C99,FSGT4_Inscr!$F$7:$L$103,4,FALSE)))</f>
        <v>0</v>
      </c>
      <c r="G99" s="106">
        <f>IF(ISERROR(VLOOKUP(C99,FSGT4_Inscr!$F$7:$L$103,5,FALSE))=TRUE,VLOOKUP(C99,FSGT5_Inscr!$F$7:$L$107,5,FALSE),(VLOOKUP(C99,FSGT4_Inscr!$F$7:$L$103,5,FALSE)))</f>
        <v>0</v>
      </c>
      <c r="H99" s="106">
        <f>IF(ISERROR(VLOOKUP(C99,FSGT4_Inscr!$F$7:$L$103,6,FALSE))=TRUE,VLOOKUP(C99,FSGT5_Inscr!$F$7:$L$107,6,FALSE),(VLOOKUP(C99,FSGT4_Inscr!$F$7:$L$103,6,FALSE)))</f>
        <v>0</v>
      </c>
      <c r="I99" s="196"/>
      <c r="J99" s="159">
        <f t="shared" si="23"/>
        <v>0</v>
      </c>
      <c r="K99" s="109">
        <f>SUM($J$8:J99)*J99</f>
        <v>0</v>
      </c>
      <c r="L99" s="160">
        <f t="shared" si="24"/>
        <v>0</v>
      </c>
      <c r="M99" s="201" t="str">
        <f t="shared" si="25"/>
        <v/>
      </c>
      <c r="N99" s="217" t="b">
        <f t="shared" si="26"/>
        <v>0</v>
      </c>
      <c r="O99" s="159">
        <f t="shared" si="27"/>
        <v>0</v>
      </c>
      <c r="P99" s="109">
        <f>SUM($O$8:O99)*O99</f>
        <v>0</v>
      </c>
      <c r="Q99" s="160">
        <f t="shared" si="28"/>
        <v>0</v>
      </c>
      <c r="R99" s="201" t="str">
        <f t="shared" si="29"/>
        <v/>
      </c>
      <c r="S99" s="217" t="b">
        <f t="shared" si="30"/>
        <v>0</v>
      </c>
      <c r="T99" s="110"/>
      <c r="U99" s="159">
        <f t="shared" si="31"/>
        <v>0</v>
      </c>
      <c r="V99" s="109">
        <f>SUM($U$8:U99)*U99</f>
        <v>0</v>
      </c>
      <c r="W99" s="160">
        <f t="shared" si="32"/>
        <v>0</v>
      </c>
      <c r="X99" s="201" t="str">
        <f t="shared" si="33"/>
        <v/>
      </c>
      <c r="Y99" s="217" t="str">
        <f t="shared" si="34"/>
        <v/>
      </c>
      <c r="AL99" s="182" t="str">
        <f t="shared" si="35"/>
        <v>0</v>
      </c>
      <c r="AM99" s="182">
        <f t="shared" si="36"/>
        <v>0</v>
      </c>
    </row>
    <row r="100" spans="1:39" x14ac:dyDescent="0.25">
      <c r="A100" s="106">
        <v>93</v>
      </c>
      <c r="B100" s="157">
        <f t="shared" si="22"/>
        <v>1</v>
      </c>
      <c r="C100" s="105"/>
      <c r="D100" s="106">
        <f>IF(ISERROR(VLOOKUP(C100,FSGT4_Inscr!$F$7:$L$103,2,FALSE))=TRUE,VLOOKUP(C100,FSGT5_Inscr!$F$7:$L$107,2,FALSE),(VLOOKUP(C100,FSGT4_Inscr!$F$7:$L$103,2,FALSE)))</f>
        <v>0</v>
      </c>
      <c r="E100" s="106">
        <f>IF(ISERROR(VLOOKUP(C100,FSGT4_Inscr!$F$7:$L$103,3,FALSE))=TRUE,VLOOKUP(C100,FSGT5_Inscr!$F$7:$L$107,3,FALSE),(VLOOKUP(C100,FSGT4_Inscr!$F$7:$L$103,3,FALSE)))</f>
        <v>0</v>
      </c>
      <c r="F100" s="106">
        <f>IF(ISERROR(VLOOKUP(C100,FSGT4_Inscr!$F$7:$L$103,4,FALSE))=TRUE,VLOOKUP(C100,FSGT5_Inscr!$F$7:$L$107,4,FALSE),(VLOOKUP(C100,FSGT4_Inscr!$F$7:$L$103,4,FALSE)))</f>
        <v>0</v>
      </c>
      <c r="G100" s="106">
        <f>IF(ISERROR(VLOOKUP(C100,FSGT4_Inscr!$F$7:$L$103,5,FALSE))=TRUE,VLOOKUP(C100,FSGT5_Inscr!$F$7:$L$107,5,FALSE),(VLOOKUP(C100,FSGT4_Inscr!$F$7:$L$103,5,FALSE)))</f>
        <v>0</v>
      </c>
      <c r="H100" s="106">
        <f>IF(ISERROR(VLOOKUP(C100,FSGT4_Inscr!$F$7:$L$103,6,FALSE))=TRUE,VLOOKUP(C100,FSGT5_Inscr!$F$7:$L$107,6,FALSE),(VLOOKUP(C100,FSGT4_Inscr!$F$7:$L$103,6,FALSE)))</f>
        <v>0</v>
      </c>
      <c r="I100" s="196"/>
      <c r="J100" s="159">
        <f t="shared" si="23"/>
        <v>0</v>
      </c>
      <c r="K100" s="109">
        <f>SUM($J$8:J100)*J100</f>
        <v>0</v>
      </c>
      <c r="L100" s="160">
        <f t="shared" si="24"/>
        <v>0</v>
      </c>
      <c r="M100" s="201" t="str">
        <f t="shared" si="25"/>
        <v/>
      </c>
      <c r="N100" s="217" t="b">
        <f t="shared" si="26"/>
        <v>0</v>
      </c>
      <c r="O100" s="159">
        <f t="shared" si="27"/>
        <v>0</v>
      </c>
      <c r="P100" s="109">
        <f>SUM($O$8:O100)*O100</f>
        <v>0</v>
      </c>
      <c r="Q100" s="160">
        <f t="shared" si="28"/>
        <v>0</v>
      </c>
      <c r="R100" s="201" t="str">
        <f t="shared" si="29"/>
        <v/>
      </c>
      <c r="S100" s="217" t="b">
        <f t="shared" si="30"/>
        <v>0</v>
      </c>
      <c r="T100" s="110"/>
      <c r="U100" s="159">
        <f t="shared" si="31"/>
        <v>0</v>
      </c>
      <c r="V100" s="109">
        <f>SUM($U$8:U100)*U100</f>
        <v>0</v>
      </c>
      <c r="W100" s="160">
        <f t="shared" si="32"/>
        <v>0</v>
      </c>
      <c r="X100" s="201" t="str">
        <f t="shared" si="33"/>
        <v/>
      </c>
      <c r="Y100" s="217" t="str">
        <f t="shared" si="34"/>
        <v/>
      </c>
      <c r="AL100" s="182" t="str">
        <f t="shared" si="35"/>
        <v>0</v>
      </c>
      <c r="AM100" s="182">
        <f t="shared" si="36"/>
        <v>0</v>
      </c>
    </row>
    <row r="101" spans="1:39" x14ac:dyDescent="0.25">
      <c r="A101" s="106">
        <v>94</v>
      </c>
      <c r="B101" s="157">
        <f t="shared" si="22"/>
        <v>1</v>
      </c>
      <c r="C101" s="105"/>
      <c r="D101" s="106">
        <f>IF(ISERROR(VLOOKUP(C101,FSGT4_Inscr!$F$7:$L$103,2,FALSE))=TRUE,VLOOKUP(C101,FSGT5_Inscr!$F$7:$L$107,2,FALSE),(VLOOKUP(C101,FSGT4_Inscr!$F$7:$L$103,2,FALSE)))</f>
        <v>0</v>
      </c>
      <c r="E101" s="106">
        <f>IF(ISERROR(VLOOKUP(C101,FSGT4_Inscr!$F$7:$L$103,3,FALSE))=TRUE,VLOOKUP(C101,FSGT5_Inscr!$F$7:$L$107,3,FALSE),(VLOOKUP(C101,FSGT4_Inscr!$F$7:$L$103,3,FALSE)))</f>
        <v>0</v>
      </c>
      <c r="F101" s="106">
        <f>IF(ISERROR(VLOOKUP(C101,FSGT4_Inscr!$F$7:$L$103,4,FALSE))=TRUE,VLOOKUP(C101,FSGT5_Inscr!$F$7:$L$107,4,FALSE),(VLOOKUP(C101,FSGT4_Inscr!$F$7:$L$103,4,FALSE)))</f>
        <v>0</v>
      </c>
      <c r="G101" s="106">
        <f>IF(ISERROR(VLOOKUP(C101,FSGT4_Inscr!$F$7:$L$103,5,FALSE))=TRUE,VLOOKUP(C101,FSGT5_Inscr!$F$7:$L$107,5,FALSE),(VLOOKUP(C101,FSGT4_Inscr!$F$7:$L$103,5,FALSE)))</f>
        <v>0</v>
      </c>
      <c r="H101" s="106">
        <f>IF(ISERROR(VLOOKUP(C101,FSGT4_Inscr!$F$7:$L$103,6,FALSE))=TRUE,VLOOKUP(C101,FSGT5_Inscr!$F$7:$L$107,6,FALSE),(VLOOKUP(C101,FSGT4_Inscr!$F$7:$L$103,6,FALSE)))</f>
        <v>0</v>
      </c>
      <c r="I101" s="196"/>
      <c r="J101" s="159">
        <f t="shared" si="23"/>
        <v>0</v>
      </c>
      <c r="K101" s="109">
        <f>SUM($J$8:J101)*J101</f>
        <v>0</v>
      </c>
      <c r="L101" s="160">
        <f t="shared" si="24"/>
        <v>0</v>
      </c>
      <c r="M101" s="201" t="str">
        <f t="shared" si="25"/>
        <v/>
      </c>
      <c r="N101" s="217" t="b">
        <f t="shared" si="26"/>
        <v>0</v>
      </c>
      <c r="O101" s="159">
        <f t="shared" si="27"/>
        <v>0</v>
      </c>
      <c r="P101" s="109">
        <f>SUM($O$8:O101)*O101</f>
        <v>0</v>
      </c>
      <c r="Q101" s="160">
        <f t="shared" si="28"/>
        <v>0</v>
      </c>
      <c r="R101" s="201" t="str">
        <f t="shared" si="29"/>
        <v/>
      </c>
      <c r="S101" s="217" t="b">
        <f t="shared" si="30"/>
        <v>0</v>
      </c>
      <c r="T101" s="110"/>
      <c r="U101" s="159">
        <f t="shared" si="31"/>
        <v>0</v>
      </c>
      <c r="V101" s="109">
        <f>SUM($U$8:U101)*U101</f>
        <v>0</v>
      </c>
      <c r="W101" s="160">
        <f t="shared" si="32"/>
        <v>0</v>
      </c>
      <c r="X101" s="201" t="str">
        <f t="shared" si="33"/>
        <v/>
      </c>
      <c r="Y101" s="217" t="str">
        <f t="shared" si="34"/>
        <v/>
      </c>
      <c r="AL101" s="182" t="str">
        <f t="shared" si="35"/>
        <v>0</v>
      </c>
      <c r="AM101" s="182">
        <f t="shared" si="36"/>
        <v>0</v>
      </c>
    </row>
    <row r="102" spans="1:39" x14ac:dyDescent="0.25">
      <c r="A102" s="106">
        <v>95</v>
      </c>
      <c r="B102" s="157">
        <f t="shared" si="22"/>
        <v>1</v>
      </c>
      <c r="C102" s="105"/>
      <c r="D102" s="106">
        <f>IF(ISERROR(VLOOKUP(C102,FSGT4_Inscr!$F$7:$L$103,2,FALSE))=TRUE,VLOOKUP(C102,FSGT5_Inscr!$F$7:$L$107,2,FALSE),(VLOOKUP(C102,FSGT4_Inscr!$F$7:$L$103,2,FALSE)))</f>
        <v>0</v>
      </c>
      <c r="E102" s="106">
        <f>IF(ISERROR(VLOOKUP(C102,FSGT4_Inscr!$F$7:$L$103,3,FALSE))=TRUE,VLOOKUP(C102,FSGT5_Inscr!$F$7:$L$107,3,FALSE),(VLOOKUP(C102,FSGT4_Inscr!$F$7:$L$103,3,FALSE)))</f>
        <v>0</v>
      </c>
      <c r="F102" s="106">
        <f>IF(ISERROR(VLOOKUP(C102,FSGT4_Inscr!$F$7:$L$103,4,FALSE))=TRUE,VLOOKUP(C102,FSGT5_Inscr!$F$7:$L$107,4,FALSE),(VLOOKUP(C102,FSGT4_Inscr!$F$7:$L$103,4,FALSE)))</f>
        <v>0</v>
      </c>
      <c r="G102" s="106">
        <f>IF(ISERROR(VLOOKUP(C102,FSGT4_Inscr!$F$7:$L$103,5,FALSE))=TRUE,VLOOKUP(C102,FSGT5_Inscr!$F$7:$L$107,5,FALSE),(VLOOKUP(C102,FSGT4_Inscr!$F$7:$L$103,5,FALSE)))</f>
        <v>0</v>
      </c>
      <c r="H102" s="106">
        <f>IF(ISERROR(VLOOKUP(C102,FSGT4_Inscr!$F$7:$L$103,6,FALSE))=TRUE,VLOOKUP(C102,FSGT5_Inscr!$F$7:$L$107,6,FALSE),(VLOOKUP(C102,FSGT4_Inscr!$F$7:$L$103,6,FALSE)))</f>
        <v>0</v>
      </c>
      <c r="I102" s="196"/>
      <c r="J102" s="159">
        <f t="shared" si="23"/>
        <v>0</v>
      </c>
      <c r="K102" s="109">
        <f>SUM($J$8:J102)*J102</f>
        <v>0</v>
      </c>
      <c r="L102" s="160">
        <f t="shared" si="24"/>
        <v>0</v>
      </c>
      <c r="M102" s="201" t="str">
        <f t="shared" si="25"/>
        <v/>
      </c>
      <c r="N102" s="217" t="b">
        <f t="shared" si="26"/>
        <v>0</v>
      </c>
      <c r="O102" s="159">
        <f t="shared" si="27"/>
        <v>0</v>
      </c>
      <c r="P102" s="109">
        <f>SUM($O$8:O102)*O102</f>
        <v>0</v>
      </c>
      <c r="Q102" s="160">
        <f t="shared" si="28"/>
        <v>0</v>
      </c>
      <c r="R102" s="201" t="str">
        <f t="shared" si="29"/>
        <v/>
      </c>
      <c r="S102" s="217" t="b">
        <f t="shared" si="30"/>
        <v>0</v>
      </c>
      <c r="T102" s="110"/>
      <c r="U102" s="159">
        <f t="shared" si="31"/>
        <v>0</v>
      </c>
      <c r="V102" s="109">
        <f>SUM($U$8:U102)*U102</f>
        <v>0</v>
      </c>
      <c r="W102" s="160">
        <f t="shared" si="32"/>
        <v>0</v>
      </c>
      <c r="X102" s="201" t="str">
        <f t="shared" si="33"/>
        <v/>
      </c>
      <c r="Y102" s="217" t="str">
        <f t="shared" si="34"/>
        <v/>
      </c>
      <c r="AL102" s="182" t="str">
        <f t="shared" si="35"/>
        <v>0</v>
      </c>
      <c r="AM102" s="182">
        <f t="shared" si="36"/>
        <v>0</v>
      </c>
    </row>
    <row r="103" spans="1:39" x14ac:dyDescent="0.25">
      <c r="A103" s="106">
        <v>96</v>
      </c>
      <c r="B103" s="157">
        <f t="shared" si="22"/>
        <v>1</v>
      </c>
      <c r="C103" s="105"/>
      <c r="D103" s="106">
        <f>IF(ISERROR(VLOOKUP(C103,FSGT4_Inscr!$F$7:$L$103,2,FALSE))=TRUE,VLOOKUP(C103,FSGT5_Inscr!$F$7:$L$107,2,FALSE),(VLOOKUP(C103,FSGT4_Inscr!$F$7:$L$103,2,FALSE)))</f>
        <v>0</v>
      </c>
      <c r="E103" s="106">
        <f>IF(ISERROR(VLOOKUP(C103,FSGT4_Inscr!$F$7:$L$103,3,FALSE))=TRUE,VLOOKUP(C103,FSGT5_Inscr!$F$7:$L$107,3,FALSE),(VLOOKUP(C103,FSGT4_Inscr!$F$7:$L$103,3,FALSE)))</f>
        <v>0</v>
      </c>
      <c r="F103" s="106">
        <f>IF(ISERROR(VLOOKUP(C103,FSGT4_Inscr!$F$7:$L$103,4,FALSE))=TRUE,VLOOKUP(C103,FSGT5_Inscr!$F$7:$L$107,4,FALSE),(VLOOKUP(C103,FSGT4_Inscr!$F$7:$L$103,4,FALSE)))</f>
        <v>0</v>
      </c>
      <c r="G103" s="106">
        <f>IF(ISERROR(VLOOKUP(C103,FSGT4_Inscr!$F$7:$L$103,5,FALSE))=TRUE,VLOOKUP(C103,FSGT5_Inscr!$F$7:$L$107,5,FALSE),(VLOOKUP(C103,FSGT4_Inscr!$F$7:$L$103,5,FALSE)))</f>
        <v>0</v>
      </c>
      <c r="H103" s="106">
        <f>IF(ISERROR(VLOOKUP(C103,FSGT4_Inscr!$F$7:$L$103,6,FALSE))=TRUE,VLOOKUP(C103,FSGT5_Inscr!$F$7:$L$107,6,FALSE),(VLOOKUP(C103,FSGT4_Inscr!$F$7:$L$103,6,FALSE)))</f>
        <v>0</v>
      </c>
      <c r="I103" s="196"/>
      <c r="J103" s="159">
        <f t="shared" si="23"/>
        <v>0</v>
      </c>
      <c r="K103" s="109">
        <f>SUM($J$8:J103)*J103</f>
        <v>0</v>
      </c>
      <c r="L103" s="160">
        <f t="shared" si="24"/>
        <v>0</v>
      </c>
      <c r="M103" s="201" t="str">
        <f t="shared" si="25"/>
        <v/>
      </c>
      <c r="N103" s="217" t="b">
        <f t="shared" si="26"/>
        <v>0</v>
      </c>
      <c r="O103" s="159">
        <f t="shared" si="27"/>
        <v>0</v>
      </c>
      <c r="P103" s="109">
        <f>SUM($O$8:O103)*O103</f>
        <v>0</v>
      </c>
      <c r="Q103" s="160">
        <f t="shared" si="28"/>
        <v>0</v>
      </c>
      <c r="R103" s="201" t="str">
        <f t="shared" si="29"/>
        <v/>
      </c>
      <c r="S103" s="217" t="b">
        <f t="shared" si="30"/>
        <v>0</v>
      </c>
      <c r="T103" s="110"/>
      <c r="U103" s="159">
        <f t="shared" si="31"/>
        <v>0</v>
      </c>
      <c r="V103" s="109">
        <f>SUM($U$8:U103)*U103</f>
        <v>0</v>
      </c>
      <c r="W103" s="160">
        <f t="shared" si="32"/>
        <v>0</v>
      </c>
      <c r="X103" s="201" t="str">
        <f t="shared" si="33"/>
        <v/>
      </c>
      <c r="Y103" s="217" t="str">
        <f t="shared" si="34"/>
        <v/>
      </c>
      <c r="AL103" s="182" t="str">
        <f t="shared" si="35"/>
        <v>0</v>
      </c>
      <c r="AM103" s="182">
        <f t="shared" si="36"/>
        <v>0</v>
      </c>
    </row>
    <row r="104" spans="1:39" x14ac:dyDescent="0.25">
      <c r="A104" s="106">
        <v>97</v>
      </c>
      <c r="B104" s="157">
        <f t="shared" si="22"/>
        <v>1</v>
      </c>
      <c r="C104" s="105"/>
      <c r="D104" s="106">
        <f>IF(ISERROR(VLOOKUP(C104,FSGT4_Inscr!$F$7:$L$103,2,FALSE))=TRUE,VLOOKUP(C104,FSGT5_Inscr!$F$7:$L$107,2,FALSE),(VLOOKUP(C104,FSGT4_Inscr!$F$7:$L$103,2,FALSE)))</f>
        <v>0</v>
      </c>
      <c r="E104" s="106">
        <f>IF(ISERROR(VLOOKUP(C104,FSGT4_Inscr!$F$7:$L$103,3,FALSE))=TRUE,VLOOKUP(C104,FSGT5_Inscr!$F$7:$L$107,3,FALSE),(VLOOKUP(C104,FSGT4_Inscr!$F$7:$L$103,3,FALSE)))</f>
        <v>0</v>
      </c>
      <c r="F104" s="106">
        <f>IF(ISERROR(VLOOKUP(C104,FSGT4_Inscr!$F$7:$L$103,4,FALSE))=TRUE,VLOOKUP(C104,FSGT5_Inscr!$F$7:$L$107,4,FALSE),(VLOOKUP(C104,FSGT4_Inscr!$F$7:$L$103,4,FALSE)))</f>
        <v>0</v>
      </c>
      <c r="G104" s="106">
        <f>IF(ISERROR(VLOOKUP(C104,FSGT4_Inscr!$F$7:$L$103,5,FALSE))=TRUE,VLOOKUP(C104,FSGT5_Inscr!$F$7:$L$107,5,FALSE),(VLOOKUP(C104,FSGT4_Inscr!$F$7:$L$103,5,FALSE)))</f>
        <v>0</v>
      </c>
      <c r="H104" s="106">
        <f>IF(ISERROR(VLOOKUP(C104,FSGT4_Inscr!$F$7:$L$103,6,FALSE))=TRUE,VLOOKUP(C104,FSGT5_Inscr!$F$7:$L$107,6,FALSE),(VLOOKUP(C104,FSGT4_Inscr!$F$7:$L$103,6,FALSE)))</f>
        <v>0</v>
      </c>
      <c r="I104" s="196"/>
      <c r="J104" s="159">
        <f t="shared" si="23"/>
        <v>0</v>
      </c>
      <c r="K104" s="109">
        <f>SUM($J$8:J104)*J104</f>
        <v>0</v>
      </c>
      <c r="L104" s="160">
        <f t="shared" si="24"/>
        <v>0</v>
      </c>
      <c r="M104" s="201" t="str">
        <f t="shared" si="25"/>
        <v/>
      </c>
      <c r="N104" s="217" t="b">
        <f t="shared" si="26"/>
        <v>0</v>
      </c>
      <c r="O104" s="159">
        <f t="shared" si="27"/>
        <v>0</v>
      </c>
      <c r="P104" s="109">
        <f>SUM($O$8:O104)*O104</f>
        <v>0</v>
      </c>
      <c r="Q104" s="160">
        <f t="shared" si="28"/>
        <v>0</v>
      </c>
      <c r="R104" s="201" t="str">
        <f t="shared" si="29"/>
        <v/>
      </c>
      <c r="S104" s="217" t="b">
        <f t="shared" si="30"/>
        <v>0</v>
      </c>
      <c r="T104" s="110"/>
      <c r="U104" s="159">
        <f t="shared" si="31"/>
        <v>0</v>
      </c>
      <c r="V104" s="109">
        <f>SUM($U$8:U104)*U104</f>
        <v>0</v>
      </c>
      <c r="W104" s="160">
        <f t="shared" si="32"/>
        <v>0</v>
      </c>
      <c r="X104" s="201" t="str">
        <f t="shared" si="33"/>
        <v/>
      </c>
      <c r="Y104" s="217" t="str">
        <f t="shared" si="34"/>
        <v/>
      </c>
      <c r="AL104" s="182" t="str">
        <f t="shared" si="35"/>
        <v>0</v>
      </c>
      <c r="AM104" s="182">
        <f t="shared" si="36"/>
        <v>0</v>
      </c>
    </row>
    <row r="105" spans="1:39" x14ac:dyDescent="0.25">
      <c r="A105" s="106">
        <v>98</v>
      </c>
      <c r="B105" s="157">
        <f t="shared" si="22"/>
        <v>1</v>
      </c>
      <c r="C105" s="105"/>
      <c r="D105" s="106">
        <f>IF(ISERROR(VLOOKUP(C105,FSGT4_Inscr!$F$7:$L$103,2,FALSE))=TRUE,VLOOKUP(C105,FSGT5_Inscr!$F$7:$L$107,2,FALSE),(VLOOKUP(C105,FSGT4_Inscr!$F$7:$L$103,2,FALSE)))</f>
        <v>0</v>
      </c>
      <c r="E105" s="106">
        <f>IF(ISERROR(VLOOKUP(C105,FSGT4_Inscr!$F$7:$L$103,3,FALSE))=TRUE,VLOOKUP(C105,FSGT5_Inscr!$F$7:$L$107,3,FALSE),(VLOOKUP(C105,FSGT4_Inscr!$F$7:$L$103,3,FALSE)))</f>
        <v>0</v>
      </c>
      <c r="F105" s="106">
        <f>IF(ISERROR(VLOOKUP(C105,FSGT4_Inscr!$F$7:$L$103,4,FALSE))=TRUE,VLOOKUP(C105,FSGT5_Inscr!$F$7:$L$107,4,FALSE),(VLOOKUP(C105,FSGT4_Inscr!$F$7:$L$103,4,FALSE)))</f>
        <v>0</v>
      </c>
      <c r="G105" s="106">
        <f>IF(ISERROR(VLOOKUP(C105,FSGT4_Inscr!$F$7:$L$103,5,FALSE))=TRUE,VLOOKUP(C105,FSGT5_Inscr!$F$7:$L$107,5,FALSE),(VLOOKUP(C105,FSGT4_Inscr!$F$7:$L$103,5,FALSE)))</f>
        <v>0</v>
      </c>
      <c r="H105" s="106">
        <f>IF(ISERROR(VLOOKUP(C105,FSGT4_Inscr!$F$7:$L$103,6,FALSE))=TRUE,VLOOKUP(C105,FSGT5_Inscr!$F$7:$L$107,6,FALSE),(VLOOKUP(C105,FSGT4_Inscr!$F$7:$L$103,6,FALSE)))</f>
        <v>0</v>
      </c>
      <c r="I105" s="196"/>
      <c r="J105" s="159">
        <f t="shared" si="23"/>
        <v>0</v>
      </c>
      <c r="K105" s="109">
        <f>SUM($J$8:J105)*J105</f>
        <v>0</v>
      </c>
      <c r="L105" s="160">
        <f t="shared" si="24"/>
        <v>0</v>
      </c>
      <c r="M105" s="201" t="str">
        <f t="shared" si="25"/>
        <v/>
      </c>
      <c r="N105" s="217" t="b">
        <f t="shared" si="26"/>
        <v>0</v>
      </c>
      <c r="O105" s="159">
        <f t="shared" si="27"/>
        <v>0</v>
      </c>
      <c r="P105" s="109">
        <f>SUM($O$8:O105)*O105</f>
        <v>0</v>
      </c>
      <c r="Q105" s="160">
        <f t="shared" si="28"/>
        <v>0</v>
      </c>
      <c r="R105" s="201" t="str">
        <f t="shared" si="29"/>
        <v/>
      </c>
      <c r="S105" s="217" t="b">
        <f t="shared" si="30"/>
        <v>0</v>
      </c>
      <c r="T105" s="110"/>
      <c r="U105" s="159">
        <f t="shared" si="31"/>
        <v>0</v>
      </c>
      <c r="V105" s="109">
        <f>SUM($U$8:U105)*U105</f>
        <v>0</v>
      </c>
      <c r="W105" s="160">
        <f t="shared" si="32"/>
        <v>0</v>
      </c>
      <c r="X105" s="201" t="str">
        <f t="shared" si="33"/>
        <v/>
      </c>
      <c r="Y105" s="217" t="str">
        <f t="shared" si="34"/>
        <v/>
      </c>
      <c r="AL105" s="182" t="str">
        <f t="shared" si="35"/>
        <v>0</v>
      </c>
      <c r="AM105" s="182">
        <f t="shared" si="36"/>
        <v>0</v>
      </c>
    </row>
    <row r="106" spans="1:39" x14ac:dyDescent="0.25">
      <c r="A106" s="106">
        <v>99</v>
      </c>
      <c r="B106" s="157">
        <f t="shared" si="22"/>
        <v>1</v>
      </c>
      <c r="C106" s="105"/>
      <c r="D106" s="106">
        <f>IF(ISERROR(VLOOKUP(C106,FSGT4_Inscr!$F$7:$L$103,2,FALSE))=TRUE,VLOOKUP(C106,FSGT5_Inscr!$F$7:$L$107,2,FALSE),(VLOOKUP(C106,FSGT4_Inscr!$F$7:$L$103,2,FALSE)))</f>
        <v>0</v>
      </c>
      <c r="E106" s="106">
        <f>IF(ISERROR(VLOOKUP(C106,FSGT4_Inscr!$F$7:$L$103,3,FALSE))=TRUE,VLOOKUP(C106,FSGT5_Inscr!$F$7:$L$107,3,FALSE),(VLOOKUP(C106,FSGT4_Inscr!$F$7:$L$103,3,FALSE)))</f>
        <v>0</v>
      </c>
      <c r="F106" s="106">
        <f>IF(ISERROR(VLOOKUP(C106,FSGT4_Inscr!$F$7:$L$103,4,FALSE))=TRUE,VLOOKUP(C106,FSGT5_Inscr!$F$7:$L$107,4,FALSE),(VLOOKUP(C106,FSGT4_Inscr!$F$7:$L$103,4,FALSE)))</f>
        <v>0</v>
      </c>
      <c r="G106" s="106">
        <f>IF(ISERROR(VLOOKUP(C106,FSGT4_Inscr!$F$7:$L$103,5,FALSE))=TRUE,VLOOKUP(C106,FSGT5_Inscr!$F$7:$L$107,5,FALSE),(VLOOKUP(C106,FSGT4_Inscr!$F$7:$L$103,5,FALSE)))</f>
        <v>0</v>
      </c>
      <c r="H106" s="106">
        <f>IF(ISERROR(VLOOKUP(C106,FSGT4_Inscr!$F$7:$L$103,6,FALSE))=TRUE,VLOOKUP(C106,FSGT5_Inscr!$F$7:$L$107,6,FALSE),(VLOOKUP(C106,FSGT4_Inscr!$F$7:$L$103,6,FALSE)))</f>
        <v>0</v>
      </c>
      <c r="I106" s="196"/>
      <c r="J106" s="159">
        <f t="shared" si="23"/>
        <v>0</v>
      </c>
      <c r="K106" s="109">
        <f>SUM($J$8:J106)*J106</f>
        <v>0</v>
      </c>
      <c r="L106" s="160">
        <f t="shared" si="24"/>
        <v>0</v>
      </c>
      <c r="M106" s="201" t="str">
        <f t="shared" si="25"/>
        <v/>
      </c>
      <c r="N106" s="217" t="b">
        <f t="shared" si="26"/>
        <v>0</v>
      </c>
      <c r="O106" s="159">
        <f t="shared" si="27"/>
        <v>0</v>
      </c>
      <c r="P106" s="109">
        <f>SUM($O$8:O106)*O106</f>
        <v>0</v>
      </c>
      <c r="Q106" s="160">
        <f t="shared" si="28"/>
        <v>0</v>
      </c>
      <c r="R106" s="201" t="str">
        <f t="shared" si="29"/>
        <v/>
      </c>
      <c r="S106" s="217" t="b">
        <f t="shared" si="30"/>
        <v>0</v>
      </c>
      <c r="T106" s="110"/>
      <c r="U106" s="159">
        <f t="shared" si="31"/>
        <v>0</v>
      </c>
      <c r="V106" s="109">
        <f>SUM($U$8:U106)*U106</f>
        <v>0</v>
      </c>
      <c r="W106" s="160">
        <f t="shared" si="32"/>
        <v>0</v>
      </c>
      <c r="X106" s="201" t="str">
        <f t="shared" si="33"/>
        <v/>
      </c>
      <c r="Y106" s="217" t="str">
        <f t="shared" si="34"/>
        <v/>
      </c>
      <c r="AL106" s="182" t="str">
        <f t="shared" si="35"/>
        <v>0</v>
      </c>
      <c r="AM106" s="182">
        <f t="shared" si="36"/>
        <v>0</v>
      </c>
    </row>
    <row r="107" spans="1:39" x14ac:dyDescent="0.25">
      <c r="A107" s="106">
        <v>100</v>
      </c>
      <c r="B107" s="157">
        <f t="shared" si="22"/>
        <v>1</v>
      </c>
      <c r="C107" s="105"/>
      <c r="D107" s="106">
        <f>IF(ISERROR(VLOOKUP(C107,FSGT4_Inscr!$F$7:$L$103,2,FALSE))=TRUE,VLOOKUP(C107,FSGT5_Inscr!$F$7:$L$107,2,FALSE),(VLOOKUP(C107,FSGT4_Inscr!$F$7:$L$103,2,FALSE)))</f>
        <v>0</v>
      </c>
      <c r="E107" s="106">
        <f>IF(ISERROR(VLOOKUP(C107,FSGT4_Inscr!$F$7:$L$103,3,FALSE))=TRUE,VLOOKUP(C107,FSGT5_Inscr!$F$7:$L$107,3,FALSE),(VLOOKUP(C107,FSGT4_Inscr!$F$7:$L$103,3,FALSE)))</f>
        <v>0</v>
      </c>
      <c r="F107" s="106">
        <f>IF(ISERROR(VLOOKUP(C107,FSGT4_Inscr!$F$7:$L$103,4,FALSE))=TRUE,VLOOKUP(C107,FSGT5_Inscr!$F$7:$L$107,4,FALSE),(VLOOKUP(C107,FSGT4_Inscr!$F$7:$L$103,4,FALSE)))</f>
        <v>0</v>
      </c>
      <c r="G107" s="106">
        <f>IF(ISERROR(VLOOKUP(C107,FSGT4_Inscr!$F$7:$L$103,5,FALSE))=TRUE,VLOOKUP(C107,FSGT5_Inscr!$F$7:$L$107,5,FALSE),(VLOOKUP(C107,FSGT4_Inscr!$F$7:$L$103,5,FALSE)))</f>
        <v>0</v>
      </c>
      <c r="H107" s="106">
        <f>IF(ISERROR(VLOOKUP(C107,FSGT4_Inscr!$F$7:$L$103,6,FALSE))=TRUE,VLOOKUP(C107,FSGT5_Inscr!$F$7:$L$107,6,FALSE),(VLOOKUP(C107,FSGT4_Inscr!$F$7:$L$103,6,FALSE)))</f>
        <v>0</v>
      </c>
      <c r="I107" s="196"/>
      <c r="J107" s="159">
        <f t="shared" si="23"/>
        <v>0</v>
      </c>
      <c r="K107" s="109">
        <f>SUM($J$8:J107)*J107</f>
        <v>0</v>
      </c>
      <c r="L107" s="160">
        <f t="shared" si="24"/>
        <v>0</v>
      </c>
      <c r="M107" s="201" t="str">
        <f t="shared" si="25"/>
        <v/>
      </c>
      <c r="N107" s="217" t="b">
        <f t="shared" si="26"/>
        <v>0</v>
      </c>
      <c r="O107" s="159">
        <f t="shared" si="27"/>
        <v>0</v>
      </c>
      <c r="P107" s="109">
        <f>SUM($O$8:O107)*O107</f>
        <v>0</v>
      </c>
      <c r="Q107" s="160">
        <f t="shared" si="28"/>
        <v>0</v>
      </c>
      <c r="R107" s="201" t="str">
        <f t="shared" si="29"/>
        <v/>
      </c>
      <c r="S107" s="217" t="b">
        <f t="shared" si="30"/>
        <v>0</v>
      </c>
      <c r="T107" s="110"/>
      <c r="U107" s="159">
        <f t="shared" si="31"/>
        <v>0</v>
      </c>
      <c r="V107" s="109">
        <f>SUM($U$8:U107)*U107</f>
        <v>0</v>
      </c>
      <c r="W107" s="160">
        <f t="shared" si="32"/>
        <v>0</v>
      </c>
      <c r="X107" s="201" t="str">
        <f t="shared" si="33"/>
        <v/>
      </c>
      <c r="Y107" s="217" t="str">
        <f t="shared" si="34"/>
        <v/>
      </c>
      <c r="AL107" s="182" t="str">
        <f t="shared" si="35"/>
        <v>0</v>
      </c>
      <c r="AM107" s="182">
        <f t="shared" si="36"/>
        <v>0</v>
      </c>
    </row>
  </sheetData>
  <mergeCells count="19">
    <mergeCell ref="O6:Q7"/>
    <mergeCell ref="S6:S7"/>
    <mergeCell ref="U6:W7"/>
    <mergeCell ref="U3:Y5"/>
    <mergeCell ref="G6:G7"/>
    <mergeCell ref="Y6:Y7"/>
    <mergeCell ref="H6:H7"/>
    <mergeCell ref="J6:L7"/>
    <mergeCell ref="N6:N7"/>
    <mergeCell ref="A2:H2"/>
    <mergeCell ref="G3:H5"/>
    <mergeCell ref="A4:E4"/>
    <mergeCell ref="J3:N5"/>
    <mergeCell ref="O3:S5"/>
    <mergeCell ref="A6:A7"/>
    <mergeCell ref="C6:C7"/>
    <mergeCell ref="D6:D7"/>
    <mergeCell ref="E6:E7"/>
    <mergeCell ref="F6:F7"/>
  </mergeCells>
  <conditionalFormatting sqref="AB3:AC3 T3 D8:H107 A8:A107">
    <cfRule type="containsErrors" dxfId="106" priority="21">
      <formula>ISERROR(A3)</formula>
    </cfRule>
    <cfRule type="cellIs" dxfId="105" priority="22" operator="equal">
      <formula>0</formula>
    </cfRule>
  </conditionalFormatting>
  <conditionalFormatting sqref="A9:A107">
    <cfRule type="duplicateValues" dxfId="104" priority="19"/>
  </conditionalFormatting>
  <conditionalFormatting sqref="H8:H107">
    <cfRule type="cellIs" dxfId="103" priority="18" operator="equal">
      <formula>3</formula>
    </cfRule>
  </conditionalFormatting>
  <conditionalFormatting sqref="A9:A107">
    <cfRule type="duplicateValues" dxfId="102" priority="16"/>
  </conditionalFormatting>
  <conditionalFormatting sqref="A8:A107">
    <cfRule type="containsText" dxfId="101" priority="14" operator="containsText" text="NC">
      <formula>NOT(ISERROR(SEARCH("NC",A8)))</formula>
    </cfRule>
    <cfRule type="containsText" dxfId="100" priority="15" operator="containsText" text="A">
      <formula>NOT(ISERROR(SEARCH("A",A8)))</formula>
    </cfRule>
  </conditionalFormatting>
  <conditionalFormatting sqref="Y58:Y1048576 Y6:Y7">
    <cfRule type="cellIs" dxfId="99" priority="11" operator="equal">
      <formula>0</formula>
    </cfRule>
    <cfRule type="containsErrors" dxfId="98" priority="12">
      <formula>ISERROR(Y6)</formula>
    </cfRule>
  </conditionalFormatting>
  <conditionalFormatting sqref="Y1:Y2 N1:S2 K1:K2 T1:T3 V2:W2 Y6:Y1048576 K8:K1048576 N6:T1048576 V8:W1048576">
    <cfRule type="containsErrors" dxfId="97" priority="10">
      <formula>ISERROR(K1)</formula>
    </cfRule>
  </conditionalFormatting>
  <conditionalFormatting sqref="U58:U1048576 U2">
    <cfRule type="beginsWith" dxfId="96" priority="8" operator="beginsWith" text="F">
      <formula>LEFT(U2,1)="F"</formula>
    </cfRule>
    <cfRule type="containsErrors" dxfId="95" priority="9">
      <formula>ISERROR(U2)</formula>
    </cfRule>
  </conditionalFormatting>
  <conditionalFormatting sqref="K8:K107 X8:Y107 N8:V107">
    <cfRule type="cellIs" dxfId="94" priority="7" operator="equal">
      <formula>0</formula>
    </cfRule>
  </conditionalFormatting>
  <conditionalFormatting sqref="N8:T107 X8:Y107">
    <cfRule type="containsText" dxfId="93" priority="6" operator="containsText" text="faux">
      <formula>NOT(ISERROR(SEARCH("faux",N8)))</formula>
    </cfRule>
  </conditionalFormatting>
  <conditionalFormatting sqref="H1:H5 H8:H1048576">
    <cfRule type="cellIs" dxfId="92" priority="4" operator="equal">
      <formula>5</formula>
    </cfRule>
    <cfRule type="cellIs" dxfId="91" priority="5" operator="equal">
      <formula>4</formula>
    </cfRule>
  </conditionalFormatting>
  <conditionalFormatting sqref="C1:C7 C63:C1048576">
    <cfRule type="duplicateValues" dxfId="90" priority="3"/>
  </conditionalFormatting>
  <conditionalFormatting sqref="AL3">
    <cfRule type="containsErrors" dxfId="89" priority="1">
      <formula>ISERROR(AL3)</formula>
    </cfRule>
    <cfRule type="cellIs" dxfId="88" priority="2" operator="equal">
      <formula>0</formula>
    </cfRule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6</vt:i4>
      </vt:variant>
    </vt:vector>
  </HeadingPairs>
  <TitlesOfParts>
    <vt:vector size="22" baseType="lpstr">
      <vt:lpstr>2013</vt:lpstr>
      <vt:lpstr>Liste</vt:lpstr>
      <vt:lpstr>Entete</vt:lpstr>
      <vt:lpstr>FSGT2_Inscr</vt:lpstr>
      <vt:lpstr>FSGT2_Class</vt:lpstr>
      <vt:lpstr>FSGT3_Inscr</vt:lpstr>
      <vt:lpstr>FSGT3_Class</vt:lpstr>
      <vt:lpstr>FSGT4_Inscr</vt:lpstr>
      <vt:lpstr>FSGT4_Class</vt:lpstr>
      <vt:lpstr>FSGT5_Inscr</vt:lpstr>
      <vt:lpstr>FSGT5_Class</vt:lpstr>
      <vt:lpstr>FSGT6_Inscr</vt:lpstr>
      <vt:lpstr>FSGT6_Class</vt:lpstr>
      <vt:lpstr>FSGT_F_M_Inscr</vt:lpstr>
      <vt:lpstr>FSGT_F_M_Class</vt:lpstr>
      <vt:lpstr>Recherche licence</vt:lpstr>
      <vt:lpstr>'2013'!Impression_des_titres</vt:lpstr>
      <vt:lpstr>FSGT_F_M_Class!Zone_d_impression</vt:lpstr>
      <vt:lpstr>FSGT2_Class!Zone_d_impression</vt:lpstr>
      <vt:lpstr>FSGT4_Class!Zone_d_impression</vt:lpstr>
      <vt:lpstr>FSGT5_Class!Zone_d_impression</vt:lpstr>
      <vt:lpstr>FSGT6_Class!Zone_d_impression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Claude</dc:creator>
  <cp:lastModifiedBy>Didier</cp:lastModifiedBy>
  <cp:lastPrinted>2014-06-25T19:38:55Z</cp:lastPrinted>
  <dcterms:created xsi:type="dcterms:W3CDTF">2010-10-25T12:55:13Z</dcterms:created>
  <dcterms:modified xsi:type="dcterms:W3CDTF">2014-06-25T19:40:05Z</dcterms:modified>
</cp:coreProperties>
</file>